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-120" yWindow="-120" windowWidth="29040" windowHeight="15840"/>
  </bookViews>
  <sheets>
    <sheet name="2024_реш" sheetId="1" r:id="rId1"/>
  </sheets>
  <externalReferences>
    <externalReference r:id="rId2"/>
  </externalReferences>
  <definedNames>
    <definedName name="_xlnm.Print_Area" localSheetId="0">'2024_реш'!$A$1:$R$131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4" i="1" l="1"/>
  <c r="P124" i="1"/>
  <c r="Q124" i="1"/>
  <c r="M123" i="1"/>
  <c r="P123" i="1" s="1"/>
  <c r="N123" i="1"/>
  <c r="Q123" i="1" s="1"/>
  <c r="L123" i="1"/>
  <c r="O123" i="1" l="1"/>
  <c r="M112" i="1" l="1"/>
  <c r="N112" i="1"/>
  <c r="L112" i="1"/>
  <c r="O122" i="1"/>
  <c r="P122" i="1"/>
  <c r="Q122" i="1"/>
  <c r="L98" i="1" l="1"/>
  <c r="O121" i="1" l="1"/>
  <c r="P121" i="1"/>
  <c r="Q121" i="1"/>
  <c r="M81" i="1" l="1"/>
  <c r="N81" i="1"/>
  <c r="L81" i="1"/>
  <c r="O89" i="1"/>
  <c r="P89" i="1"/>
  <c r="Q89" i="1"/>
  <c r="O88" i="1" l="1"/>
  <c r="P88" i="1"/>
  <c r="Q88" i="1"/>
  <c r="O71" i="1" l="1"/>
  <c r="P71" i="1"/>
  <c r="Q71" i="1"/>
  <c r="O72" i="1"/>
  <c r="P72" i="1"/>
  <c r="Q72" i="1"/>
  <c r="O75" i="1"/>
  <c r="P75" i="1"/>
  <c r="Q75" i="1"/>
  <c r="O120" i="1"/>
  <c r="P120" i="1"/>
  <c r="Q120" i="1"/>
  <c r="O78" i="1"/>
  <c r="P78" i="1"/>
  <c r="Q78" i="1"/>
  <c r="O79" i="1"/>
  <c r="P79" i="1"/>
  <c r="Q79" i="1"/>
  <c r="L127" i="1" l="1"/>
  <c r="N127" i="1"/>
  <c r="M127" i="1"/>
  <c r="N125" i="1"/>
  <c r="M125" i="1"/>
  <c r="L125" i="1"/>
  <c r="M110" i="1"/>
  <c r="N108" i="1"/>
  <c r="M108" i="1"/>
  <c r="M107" i="1" s="1"/>
  <c r="L108" i="1"/>
  <c r="N107" i="1"/>
  <c r="N103" i="1"/>
  <c r="N90" i="1" s="1"/>
  <c r="M103" i="1"/>
  <c r="L103" i="1"/>
  <c r="N91" i="1"/>
  <c r="M91" i="1"/>
  <c r="L91" i="1"/>
  <c r="N76" i="1"/>
  <c r="M76" i="1"/>
  <c r="L76" i="1"/>
  <c r="N67" i="1"/>
  <c r="M67" i="1"/>
  <c r="L67" i="1"/>
  <c r="N57" i="1"/>
  <c r="N56" i="1" s="1"/>
  <c r="M57" i="1"/>
  <c r="L57" i="1"/>
  <c r="N49" i="1"/>
  <c r="M49" i="1"/>
  <c r="L49" i="1"/>
  <c r="N46" i="1"/>
  <c r="M46" i="1"/>
  <c r="L46" i="1"/>
  <c r="N43" i="1"/>
  <c r="M43" i="1"/>
  <c r="L43" i="1"/>
  <c r="N41" i="1"/>
  <c r="M41" i="1"/>
  <c r="L41" i="1"/>
  <c r="N38" i="1"/>
  <c r="M38" i="1"/>
  <c r="L38" i="1"/>
  <c r="N34" i="1"/>
  <c r="M34" i="1"/>
  <c r="L34" i="1"/>
  <c r="N30" i="1"/>
  <c r="M30" i="1"/>
  <c r="L30" i="1"/>
  <c r="N25" i="1"/>
  <c r="M25" i="1"/>
  <c r="L25" i="1"/>
  <c r="N23" i="1"/>
  <c r="M23" i="1"/>
  <c r="L23" i="1"/>
  <c r="N21" i="1"/>
  <c r="M21" i="1"/>
  <c r="L21" i="1"/>
  <c r="N20" i="1" l="1"/>
  <c r="L80" i="1"/>
  <c r="L70" i="1" s="1"/>
  <c r="L56" i="1"/>
  <c r="M80" i="1"/>
  <c r="M70" i="1" s="1"/>
  <c r="L110" i="1"/>
  <c r="M56" i="1"/>
  <c r="N80" i="1"/>
  <c r="N70" i="1" s="1"/>
  <c r="L107" i="1"/>
  <c r="M90" i="1"/>
  <c r="N110" i="1"/>
  <c r="I119" i="1"/>
  <c r="O119" i="1" s="1"/>
  <c r="J119" i="1"/>
  <c r="P119" i="1" s="1"/>
  <c r="K119" i="1"/>
  <c r="Q119" i="1" s="1"/>
  <c r="D112" i="1"/>
  <c r="E112" i="1"/>
  <c r="F112" i="1"/>
  <c r="G112" i="1"/>
  <c r="H112" i="1"/>
  <c r="C112" i="1"/>
  <c r="M20" i="1" l="1"/>
  <c r="L90" i="1"/>
  <c r="L20" i="1"/>
  <c r="F61" i="1"/>
  <c r="K61" i="1"/>
  <c r="Q61" i="1" s="1"/>
  <c r="J61" i="1"/>
  <c r="P61" i="1" s="1"/>
  <c r="I61" i="1"/>
  <c r="O61" i="1" s="1"/>
  <c r="K60" i="1"/>
  <c r="Q60" i="1" s="1"/>
  <c r="J60" i="1"/>
  <c r="P60" i="1" s="1"/>
  <c r="I60" i="1"/>
  <c r="O60" i="1" s="1"/>
  <c r="K59" i="1"/>
  <c r="Q59" i="1" s="1"/>
  <c r="J59" i="1"/>
  <c r="P59" i="1" s="1"/>
  <c r="I59" i="1"/>
  <c r="O59" i="1" s="1"/>
  <c r="K58" i="1"/>
  <c r="Q58" i="1" s="1"/>
  <c r="J58" i="1"/>
  <c r="P58" i="1" s="1"/>
  <c r="I58" i="1"/>
  <c r="O58" i="1" s="1"/>
  <c r="D57" i="1"/>
  <c r="D56" i="1" s="1"/>
  <c r="E57" i="1"/>
  <c r="E56" i="1" s="1"/>
  <c r="F57" i="1"/>
  <c r="F56" i="1" s="1"/>
  <c r="G57" i="1"/>
  <c r="G56" i="1" s="1"/>
  <c r="H57" i="1"/>
  <c r="H56" i="1" s="1"/>
  <c r="C57" i="1"/>
  <c r="C56" i="1" s="1"/>
  <c r="K56" i="1" l="1"/>
  <c r="Q56" i="1" s="1"/>
  <c r="J56" i="1"/>
  <c r="P56" i="1" s="1"/>
  <c r="L65" i="1"/>
  <c r="L63" i="1" s="1"/>
  <c r="M65" i="1"/>
  <c r="M63" i="1" s="1"/>
  <c r="N65" i="1"/>
  <c r="N63" i="1" s="1"/>
  <c r="I57" i="1"/>
  <c r="O57" i="1" s="1"/>
  <c r="I56" i="1"/>
  <c r="O56" i="1" s="1"/>
  <c r="J57" i="1"/>
  <c r="P57" i="1" s="1"/>
  <c r="K57" i="1"/>
  <c r="Q57" i="1" s="1"/>
  <c r="L131" i="1" l="1"/>
  <c r="I128" i="1"/>
  <c r="O128" i="1" s="1"/>
  <c r="J128" i="1"/>
  <c r="P128" i="1" s="1"/>
  <c r="K128" i="1"/>
  <c r="Q128" i="1" s="1"/>
  <c r="I129" i="1"/>
  <c r="O129" i="1" s="1"/>
  <c r="J129" i="1"/>
  <c r="P129" i="1" s="1"/>
  <c r="K129" i="1"/>
  <c r="Q129" i="1" s="1"/>
  <c r="D127" i="1"/>
  <c r="E127" i="1"/>
  <c r="F127" i="1"/>
  <c r="G127" i="1"/>
  <c r="H127" i="1"/>
  <c r="C127" i="1"/>
  <c r="F126" i="1"/>
  <c r="M131" i="1" l="1"/>
  <c r="N131" i="1"/>
  <c r="I73" i="1"/>
  <c r="O73" i="1" s="1"/>
  <c r="J73" i="1"/>
  <c r="P73" i="1" s="1"/>
  <c r="K73" i="1"/>
  <c r="Q73" i="1" s="1"/>
  <c r="I74" i="1"/>
  <c r="O74" i="1" s="1"/>
  <c r="J74" i="1"/>
  <c r="P74" i="1" s="1"/>
  <c r="K74" i="1"/>
  <c r="Q74" i="1" s="1"/>
  <c r="I111" i="1"/>
  <c r="O111" i="1" s="1"/>
  <c r="J111" i="1"/>
  <c r="P111" i="1" s="1"/>
  <c r="K111" i="1"/>
  <c r="Q111" i="1" s="1"/>
  <c r="I87" i="1" l="1"/>
  <c r="O87" i="1" s="1"/>
  <c r="J87" i="1"/>
  <c r="P87" i="1" s="1"/>
  <c r="K87" i="1"/>
  <c r="Q87" i="1" s="1"/>
  <c r="D81" i="1"/>
  <c r="E81" i="1"/>
  <c r="F81" i="1"/>
  <c r="G81" i="1"/>
  <c r="H81" i="1"/>
  <c r="C81" i="1"/>
  <c r="I118" i="1"/>
  <c r="O118" i="1" s="1"/>
  <c r="J118" i="1"/>
  <c r="P118" i="1" s="1"/>
  <c r="K118" i="1"/>
  <c r="Q118" i="1" s="1"/>
  <c r="D110" i="1"/>
  <c r="E110" i="1"/>
  <c r="F110" i="1"/>
  <c r="G110" i="1"/>
  <c r="H110" i="1"/>
  <c r="C110" i="1"/>
  <c r="I117" i="1" l="1"/>
  <c r="O117" i="1" s="1"/>
  <c r="J117" i="1"/>
  <c r="P117" i="1" s="1"/>
  <c r="K117" i="1"/>
  <c r="Q117" i="1" s="1"/>
  <c r="I126" i="1" l="1"/>
  <c r="O126" i="1" s="1"/>
  <c r="J126" i="1"/>
  <c r="P126" i="1" s="1"/>
  <c r="K126" i="1"/>
  <c r="Q126" i="1" s="1"/>
  <c r="D125" i="1"/>
  <c r="J125" i="1" s="1"/>
  <c r="P125" i="1" s="1"/>
  <c r="E125" i="1"/>
  <c r="F125" i="1"/>
  <c r="G125" i="1"/>
  <c r="H125" i="1"/>
  <c r="C125" i="1"/>
  <c r="K125" i="1" l="1"/>
  <c r="Q125" i="1" s="1"/>
  <c r="I125" i="1"/>
  <c r="O125" i="1" s="1"/>
  <c r="J127" i="1"/>
  <c r="P127" i="1" s="1"/>
  <c r="K127" i="1"/>
  <c r="Q127" i="1" s="1"/>
  <c r="I130" i="1"/>
  <c r="O130" i="1" s="1"/>
  <c r="J130" i="1"/>
  <c r="P130" i="1" s="1"/>
  <c r="K130" i="1"/>
  <c r="Q130" i="1" s="1"/>
  <c r="I127" i="1" l="1"/>
  <c r="O127" i="1" s="1"/>
  <c r="I116" i="1" l="1"/>
  <c r="O116" i="1" s="1"/>
  <c r="J116" i="1"/>
  <c r="P116" i="1" s="1"/>
  <c r="K116" i="1"/>
  <c r="Q116" i="1" s="1"/>
  <c r="I86" i="1"/>
  <c r="O86" i="1" s="1"/>
  <c r="J86" i="1"/>
  <c r="P86" i="1" s="1"/>
  <c r="K86" i="1"/>
  <c r="Q86" i="1" s="1"/>
  <c r="F108" i="1" l="1"/>
  <c r="F107" i="1" s="1"/>
  <c r="G108" i="1"/>
  <c r="G107" i="1" s="1"/>
  <c r="H108" i="1"/>
  <c r="H107" i="1" s="1"/>
  <c r="F103" i="1"/>
  <c r="G103" i="1"/>
  <c r="H103" i="1"/>
  <c r="F91" i="1"/>
  <c r="G91" i="1"/>
  <c r="H91" i="1"/>
  <c r="F80" i="1"/>
  <c r="F70" i="1" s="1"/>
  <c r="G80" i="1"/>
  <c r="G70" i="1" s="1"/>
  <c r="H80" i="1"/>
  <c r="H70" i="1" s="1"/>
  <c r="F76" i="1"/>
  <c r="G76" i="1"/>
  <c r="H76" i="1"/>
  <c r="F67" i="1"/>
  <c r="G67" i="1"/>
  <c r="H67" i="1"/>
  <c r="F49" i="1"/>
  <c r="G49" i="1"/>
  <c r="H49" i="1"/>
  <c r="F46" i="1"/>
  <c r="G46" i="1"/>
  <c r="H46" i="1"/>
  <c r="F43" i="1"/>
  <c r="G43" i="1"/>
  <c r="H43" i="1"/>
  <c r="F41" i="1"/>
  <c r="G41" i="1"/>
  <c r="H41" i="1"/>
  <c r="F38" i="1"/>
  <c r="G38" i="1"/>
  <c r="H38" i="1"/>
  <c r="F34" i="1"/>
  <c r="G34" i="1"/>
  <c r="H34" i="1"/>
  <c r="F30" i="1"/>
  <c r="G30" i="1"/>
  <c r="H30" i="1"/>
  <c r="F25" i="1"/>
  <c r="G25" i="1"/>
  <c r="H25" i="1"/>
  <c r="F23" i="1"/>
  <c r="G23" i="1"/>
  <c r="H23" i="1"/>
  <c r="F21" i="1"/>
  <c r="G21" i="1"/>
  <c r="H21" i="1"/>
  <c r="H20" i="1" s="1"/>
  <c r="K115" i="1"/>
  <c r="Q115" i="1" s="1"/>
  <c r="J115" i="1"/>
  <c r="P115" i="1" s="1"/>
  <c r="I115" i="1"/>
  <c r="O115" i="1" s="1"/>
  <c r="K114" i="1"/>
  <c r="Q114" i="1" s="1"/>
  <c r="J114" i="1"/>
  <c r="P114" i="1" s="1"/>
  <c r="I114" i="1"/>
  <c r="O114" i="1" s="1"/>
  <c r="K113" i="1"/>
  <c r="Q113" i="1" s="1"/>
  <c r="J113" i="1"/>
  <c r="P113" i="1" s="1"/>
  <c r="I113" i="1"/>
  <c r="O113" i="1" s="1"/>
  <c r="K109" i="1"/>
  <c r="Q109" i="1" s="1"/>
  <c r="J109" i="1"/>
  <c r="P109" i="1" s="1"/>
  <c r="I109" i="1"/>
  <c r="O109" i="1" s="1"/>
  <c r="K106" i="1"/>
  <c r="Q106" i="1" s="1"/>
  <c r="J106" i="1"/>
  <c r="P106" i="1" s="1"/>
  <c r="I106" i="1"/>
  <c r="O106" i="1" s="1"/>
  <c r="K105" i="1"/>
  <c r="Q105" i="1" s="1"/>
  <c r="J105" i="1"/>
  <c r="P105" i="1" s="1"/>
  <c r="I105" i="1"/>
  <c r="O105" i="1" s="1"/>
  <c r="K104" i="1"/>
  <c r="Q104" i="1" s="1"/>
  <c r="J104" i="1"/>
  <c r="P104" i="1" s="1"/>
  <c r="I104" i="1"/>
  <c r="O104" i="1" s="1"/>
  <c r="K102" i="1"/>
  <c r="Q102" i="1" s="1"/>
  <c r="J102" i="1"/>
  <c r="P102" i="1" s="1"/>
  <c r="I102" i="1"/>
  <c r="O102" i="1" s="1"/>
  <c r="K101" i="1"/>
  <c r="Q101" i="1" s="1"/>
  <c r="J101" i="1"/>
  <c r="P101" i="1" s="1"/>
  <c r="I101" i="1"/>
  <c r="O101" i="1" s="1"/>
  <c r="K100" i="1"/>
  <c r="Q100" i="1" s="1"/>
  <c r="J100" i="1"/>
  <c r="P100" i="1" s="1"/>
  <c r="I100" i="1"/>
  <c r="O100" i="1" s="1"/>
  <c r="K99" i="1"/>
  <c r="Q99" i="1" s="1"/>
  <c r="J99" i="1"/>
  <c r="P99" i="1" s="1"/>
  <c r="I99" i="1"/>
  <c r="O99" i="1" s="1"/>
  <c r="K98" i="1"/>
  <c r="Q98" i="1" s="1"/>
  <c r="J98" i="1"/>
  <c r="P98" i="1" s="1"/>
  <c r="K97" i="1"/>
  <c r="Q97" i="1" s="1"/>
  <c r="J97" i="1"/>
  <c r="P97" i="1" s="1"/>
  <c r="I97" i="1"/>
  <c r="O97" i="1" s="1"/>
  <c r="K96" i="1"/>
  <c r="Q96" i="1" s="1"/>
  <c r="J96" i="1"/>
  <c r="P96" i="1" s="1"/>
  <c r="I96" i="1"/>
  <c r="O96" i="1" s="1"/>
  <c r="K95" i="1"/>
  <c r="Q95" i="1" s="1"/>
  <c r="J95" i="1"/>
  <c r="P95" i="1" s="1"/>
  <c r="I95" i="1"/>
  <c r="O95" i="1" s="1"/>
  <c r="K94" i="1"/>
  <c r="Q94" i="1" s="1"/>
  <c r="J94" i="1"/>
  <c r="P94" i="1" s="1"/>
  <c r="I94" i="1"/>
  <c r="O94" i="1" s="1"/>
  <c r="K93" i="1"/>
  <c r="Q93" i="1" s="1"/>
  <c r="J93" i="1"/>
  <c r="P93" i="1" s="1"/>
  <c r="I93" i="1"/>
  <c r="O93" i="1" s="1"/>
  <c r="K92" i="1"/>
  <c r="Q92" i="1" s="1"/>
  <c r="J92" i="1"/>
  <c r="P92" i="1" s="1"/>
  <c r="I92" i="1"/>
  <c r="O92" i="1" s="1"/>
  <c r="K85" i="1"/>
  <c r="Q85" i="1" s="1"/>
  <c r="J85" i="1"/>
  <c r="P85" i="1" s="1"/>
  <c r="I85" i="1"/>
  <c r="O85" i="1" s="1"/>
  <c r="K84" i="1"/>
  <c r="Q84" i="1" s="1"/>
  <c r="J84" i="1"/>
  <c r="P84" i="1" s="1"/>
  <c r="I84" i="1"/>
  <c r="O84" i="1" s="1"/>
  <c r="K83" i="1"/>
  <c r="Q83" i="1" s="1"/>
  <c r="J83" i="1"/>
  <c r="P83" i="1" s="1"/>
  <c r="I83" i="1"/>
  <c r="O83" i="1" s="1"/>
  <c r="K82" i="1"/>
  <c r="Q82" i="1" s="1"/>
  <c r="J82" i="1"/>
  <c r="P82" i="1" s="1"/>
  <c r="I82" i="1"/>
  <c r="O82" i="1" s="1"/>
  <c r="K77" i="1"/>
  <c r="Q77" i="1" s="1"/>
  <c r="J77" i="1"/>
  <c r="P77" i="1" s="1"/>
  <c r="I77" i="1"/>
  <c r="O77" i="1" s="1"/>
  <c r="K68" i="1"/>
  <c r="Q68" i="1" s="1"/>
  <c r="J68" i="1"/>
  <c r="P68" i="1" s="1"/>
  <c r="I68" i="1"/>
  <c r="O68" i="1" s="1"/>
  <c r="G20" i="1" l="1"/>
  <c r="F20" i="1"/>
  <c r="F90" i="1"/>
  <c r="F65" i="1" s="1"/>
  <c r="H90" i="1"/>
  <c r="G90" i="1"/>
  <c r="F63" i="1" l="1"/>
  <c r="F131" i="1" s="1"/>
  <c r="I110" i="1"/>
  <c r="O110" i="1" s="1"/>
  <c r="I112" i="1"/>
  <c r="O112" i="1" s="1"/>
  <c r="H65" i="1"/>
  <c r="H63" i="1" s="1"/>
  <c r="G65" i="1"/>
  <c r="E108" i="1"/>
  <c r="D108" i="1"/>
  <c r="C108" i="1"/>
  <c r="E103" i="1"/>
  <c r="K103" i="1" s="1"/>
  <c r="Q103" i="1" s="1"/>
  <c r="D103" i="1"/>
  <c r="J103" i="1" s="1"/>
  <c r="P103" i="1" s="1"/>
  <c r="C103" i="1"/>
  <c r="I103" i="1" s="1"/>
  <c r="O103" i="1" s="1"/>
  <c r="C98" i="1"/>
  <c r="E91" i="1"/>
  <c r="K91" i="1" s="1"/>
  <c r="Q91" i="1" s="1"/>
  <c r="D91" i="1"/>
  <c r="J91" i="1" s="1"/>
  <c r="P91" i="1" s="1"/>
  <c r="E76" i="1"/>
  <c r="K76" i="1" s="1"/>
  <c r="Q76" i="1" s="1"/>
  <c r="D76" i="1"/>
  <c r="J76" i="1" s="1"/>
  <c r="P76" i="1" s="1"/>
  <c r="C76" i="1"/>
  <c r="I76" i="1" s="1"/>
  <c r="O76" i="1" s="1"/>
  <c r="E67" i="1"/>
  <c r="K67" i="1" s="1"/>
  <c r="Q67" i="1" s="1"/>
  <c r="D67" i="1"/>
  <c r="J67" i="1" s="1"/>
  <c r="P67" i="1" s="1"/>
  <c r="C67" i="1"/>
  <c r="I67" i="1" s="1"/>
  <c r="O67" i="1" s="1"/>
  <c r="E54" i="1"/>
  <c r="K54" i="1" s="1"/>
  <c r="Q54" i="1" s="1"/>
  <c r="D54" i="1"/>
  <c r="J54" i="1" s="1"/>
  <c r="P54" i="1" s="1"/>
  <c r="C54" i="1"/>
  <c r="I54" i="1" s="1"/>
  <c r="O54" i="1" s="1"/>
  <c r="E53" i="1"/>
  <c r="K53" i="1" s="1"/>
  <c r="Q53" i="1" s="1"/>
  <c r="D53" i="1"/>
  <c r="J53" i="1" s="1"/>
  <c r="P53" i="1" s="1"/>
  <c r="C53" i="1"/>
  <c r="I53" i="1" s="1"/>
  <c r="O53" i="1" s="1"/>
  <c r="E52" i="1"/>
  <c r="K52" i="1" s="1"/>
  <c r="Q52" i="1" s="1"/>
  <c r="D52" i="1"/>
  <c r="J52" i="1" s="1"/>
  <c r="P52" i="1" s="1"/>
  <c r="C52" i="1"/>
  <c r="I52" i="1" s="1"/>
  <c r="O52" i="1" s="1"/>
  <c r="E51" i="1"/>
  <c r="K51" i="1" s="1"/>
  <c r="Q51" i="1" s="1"/>
  <c r="D51" i="1"/>
  <c r="J51" i="1" s="1"/>
  <c r="P51" i="1" s="1"/>
  <c r="C51" i="1"/>
  <c r="I51" i="1" s="1"/>
  <c r="O51" i="1" s="1"/>
  <c r="E50" i="1"/>
  <c r="K50" i="1" s="1"/>
  <c r="Q50" i="1" s="1"/>
  <c r="D50" i="1"/>
  <c r="J50" i="1" s="1"/>
  <c r="P50" i="1" s="1"/>
  <c r="C50" i="1"/>
  <c r="I50" i="1" s="1"/>
  <c r="O50" i="1" s="1"/>
  <c r="E48" i="1"/>
  <c r="K48" i="1" s="1"/>
  <c r="Q48" i="1" s="1"/>
  <c r="D48" i="1"/>
  <c r="J48" i="1" s="1"/>
  <c r="P48" i="1" s="1"/>
  <c r="C48" i="1"/>
  <c r="I48" i="1" s="1"/>
  <c r="O48" i="1" s="1"/>
  <c r="E47" i="1"/>
  <c r="K47" i="1" s="1"/>
  <c r="Q47" i="1" s="1"/>
  <c r="D47" i="1"/>
  <c r="J47" i="1" s="1"/>
  <c r="P47" i="1" s="1"/>
  <c r="C47" i="1"/>
  <c r="E45" i="1"/>
  <c r="K45" i="1" s="1"/>
  <c r="Q45" i="1" s="1"/>
  <c r="D45" i="1"/>
  <c r="J45" i="1" s="1"/>
  <c r="P45" i="1" s="1"/>
  <c r="C45" i="1"/>
  <c r="I45" i="1" s="1"/>
  <c r="O45" i="1" s="1"/>
  <c r="E44" i="1"/>
  <c r="K44" i="1" s="1"/>
  <c r="Q44" i="1" s="1"/>
  <c r="D44" i="1"/>
  <c r="J44" i="1" s="1"/>
  <c r="P44" i="1" s="1"/>
  <c r="C44" i="1"/>
  <c r="I44" i="1" s="1"/>
  <c r="O44" i="1" s="1"/>
  <c r="E42" i="1"/>
  <c r="D42" i="1"/>
  <c r="C42" i="1"/>
  <c r="E40" i="1"/>
  <c r="K40" i="1" s="1"/>
  <c r="Q40" i="1" s="1"/>
  <c r="D40" i="1"/>
  <c r="J40" i="1" s="1"/>
  <c r="P40" i="1" s="1"/>
  <c r="C40" i="1"/>
  <c r="I40" i="1" s="1"/>
  <c r="O40" i="1" s="1"/>
  <c r="E39" i="1"/>
  <c r="K39" i="1" s="1"/>
  <c r="Q39" i="1" s="1"/>
  <c r="D39" i="1"/>
  <c r="J39" i="1" s="1"/>
  <c r="P39" i="1" s="1"/>
  <c r="C39" i="1"/>
  <c r="I39" i="1" s="1"/>
  <c r="O39" i="1" s="1"/>
  <c r="E37" i="1"/>
  <c r="K37" i="1" s="1"/>
  <c r="Q37" i="1" s="1"/>
  <c r="D37" i="1"/>
  <c r="J37" i="1" s="1"/>
  <c r="P37" i="1" s="1"/>
  <c r="C37" i="1"/>
  <c r="I37" i="1" s="1"/>
  <c r="O37" i="1" s="1"/>
  <c r="E36" i="1"/>
  <c r="K36" i="1" s="1"/>
  <c r="Q36" i="1" s="1"/>
  <c r="D36" i="1"/>
  <c r="J36" i="1" s="1"/>
  <c r="P36" i="1" s="1"/>
  <c r="C36" i="1"/>
  <c r="I36" i="1" s="1"/>
  <c r="O36" i="1" s="1"/>
  <c r="E35" i="1"/>
  <c r="K35" i="1" s="1"/>
  <c r="Q35" i="1" s="1"/>
  <c r="D35" i="1"/>
  <c r="J35" i="1" s="1"/>
  <c r="P35" i="1" s="1"/>
  <c r="C35" i="1"/>
  <c r="I35" i="1" s="1"/>
  <c r="O35" i="1" s="1"/>
  <c r="E33" i="1"/>
  <c r="K33" i="1" s="1"/>
  <c r="Q33" i="1" s="1"/>
  <c r="D33" i="1"/>
  <c r="J33" i="1" s="1"/>
  <c r="P33" i="1" s="1"/>
  <c r="C33" i="1"/>
  <c r="I33" i="1" s="1"/>
  <c r="O33" i="1" s="1"/>
  <c r="E32" i="1"/>
  <c r="K32" i="1" s="1"/>
  <c r="Q32" i="1" s="1"/>
  <c r="D32" i="1"/>
  <c r="J32" i="1" s="1"/>
  <c r="P32" i="1" s="1"/>
  <c r="C32" i="1"/>
  <c r="I32" i="1" s="1"/>
  <c r="O32" i="1" s="1"/>
  <c r="E31" i="1"/>
  <c r="K31" i="1" s="1"/>
  <c r="Q31" i="1" s="1"/>
  <c r="D31" i="1"/>
  <c r="J31" i="1" s="1"/>
  <c r="P31" i="1" s="1"/>
  <c r="C31" i="1"/>
  <c r="I31" i="1" s="1"/>
  <c r="O31" i="1" s="1"/>
  <c r="E29" i="1"/>
  <c r="K29" i="1" s="1"/>
  <c r="Q29" i="1" s="1"/>
  <c r="D29" i="1"/>
  <c r="J29" i="1" s="1"/>
  <c r="P29" i="1" s="1"/>
  <c r="C29" i="1"/>
  <c r="I29" i="1" s="1"/>
  <c r="O29" i="1" s="1"/>
  <c r="E28" i="1"/>
  <c r="K28" i="1" s="1"/>
  <c r="Q28" i="1" s="1"/>
  <c r="D28" i="1"/>
  <c r="J28" i="1" s="1"/>
  <c r="P28" i="1" s="1"/>
  <c r="C28" i="1"/>
  <c r="I28" i="1" s="1"/>
  <c r="O28" i="1" s="1"/>
  <c r="E27" i="1"/>
  <c r="K27" i="1" s="1"/>
  <c r="Q27" i="1" s="1"/>
  <c r="D27" i="1"/>
  <c r="J27" i="1" s="1"/>
  <c r="P27" i="1" s="1"/>
  <c r="C27" i="1"/>
  <c r="I27" i="1" s="1"/>
  <c r="O27" i="1" s="1"/>
  <c r="E26" i="1"/>
  <c r="K26" i="1" s="1"/>
  <c r="Q26" i="1" s="1"/>
  <c r="D26" i="1"/>
  <c r="J26" i="1" s="1"/>
  <c r="P26" i="1" s="1"/>
  <c r="C26" i="1"/>
  <c r="I26" i="1" s="1"/>
  <c r="O26" i="1" s="1"/>
  <c r="E24" i="1"/>
  <c r="D24" i="1"/>
  <c r="C24" i="1"/>
  <c r="E22" i="1"/>
  <c r="D22" i="1"/>
  <c r="C22" i="1"/>
  <c r="G63" i="1" l="1"/>
  <c r="G131" i="1" s="1"/>
  <c r="E23" i="1"/>
  <c r="K23" i="1" s="1"/>
  <c r="Q23" i="1" s="1"/>
  <c r="K24" i="1"/>
  <c r="Q24" i="1" s="1"/>
  <c r="E21" i="1"/>
  <c r="K22" i="1"/>
  <c r="Q22" i="1" s="1"/>
  <c r="C41" i="1"/>
  <c r="I41" i="1" s="1"/>
  <c r="O41" i="1" s="1"/>
  <c r="I42" i="1"/>
  <c r="O42" i="1" s="1"/>
  <c r="J110" i="1"/>
  <c r="P110" i="1" s="1"/>
  <c r="J112" i="1"/>
  <c r="P112" i="1" s="1"/>
  <c r="C21" i="1"/>
  <c r="I22" i="1"/>
  <c r="O22" i="1" s="1"/>
  <c r="D23" i="1"/>
  <c r="J23" i="1" s="1"/>
  <c r="P23" i="1" s="1"/>
  <c r="J24" i="1"/>
  <c r="P24" i="1" s="1"/>
  <c r="D21" i="1"/>
  <c r="J22" i="1"/>
  <c r="P22" i="1" s="1"/>
  <c r="C23" i="1"/>
  <c r="I23" i="1" s="1"/>
  <c r="O23" i="1" s="1"/>
  <c r="I24" i="1"/>
  <c r="O24" i="1" s="1"/>
  <c r="D41" i="1"/>
  <c r="J41" i="1" s="1"/>
  <c r="P41" i="1" s="1"/>
  <c r="J42" i="1"/>
  <c r="P42" i="1" s="1"/>
  <c r="C46" i="1"/>
  <c r="I46" i="1" s="1"/>
  <c r="O46" i="1" s="1"/>
  <c r="I47" i="1"/>
  <c r="O47" i="1" s="1"/>
  <c r="C91" i="1"/>
  <c r="I91" i="1" s="1"/>
  <c r="O91" i="1" s="1"/>
  <c r="I98" i="1"/>
  <c r="O98" i="1" s="1"/>
  <c r="C107" i="1"/>
  <c r="I107" i="1" s="1"/>
  <c r="O107" i="1" s="1"/>
  <c r="I108" i="1"/>
  <c r="O108" i="1" s="1"/>
  <c r="K110" i="1"/>
  <c r="Q110" i="1" s="1"/>
  <c r="K112" i="1"/>
  <c r="Q112" i="1" s="1"/>
  <c r="E41" i="1"/>
  <c r="K41" i="1" s="1"/>
  <c r="Q41" i="1" s="1"/>
  <c r="K42" i="1"/>
  <c r="Q42" i="1" s="1"/>
  <c r="D107" i="1"/>
  <c r="J107" i="1" s="1"/>
  <c r="P107" i="1" s="1"/>
  <c r="J108" i="1"/>
  <c r="P108" i="1" s="1"/>
  <c r="E107" i="1"/>
  <c r="K107" i="1" s="1"/>
  <c r="Q107" i="1" s="1"/>
  <c r="K108" i="1"/>
  <c r="Q108" i="1" s="1"/>
  <c r="E80" i="1"/>
  <c r="K81" i="1"/>
  <c r="Q81" i="1" s="1"/>
  <c r="C80" i="1"/>
  <c r="I81" i="1"/>
  <c r="O81" i="1" s="1"/>
  <c r="D80" i="1"/>
  <c r="J81" i="1"/>
  <c r="P81" i="1" s="1"/>
  <c r="E46" i="1"/>
  <c r="K46" i="1" s="1"/>
  <c r="Q46" i="1" s="1"/>
  <c r="D43" i="1"/>
  <c r="J43" i="1" s="1"/>
  <c r="P43" i="1" s="1"/>
  <c r="C38" i="1"/>
  <c r="I38" i="1" s="1"/>
  <c r="O38" i="1" s="1"/>
  <c r="C34" i="1"/>
  <c r="I34" i="1" s="1"/>
  <c r="O34" i="1" s="1"/>
  <c r="C30" i="1"/>
  <c r="I30" i="1" s="1"/>
  <c r="O30" i="1" s="1"/>
  <c r="D30" i="1"/>
  <c r="J30" i="1" s="1"/>
  <c r="P30" i="1" s="1"/>
  <c r="E38" i="1"/>
  <c r="K38" i="1" s="1"/>
  <c r="Q38" i="1" s="1"/>
  <c r="E25" i="1"/>
  <c r="K25" i="1" s="1"/>
  <c r="Q25" i="1" s="1"/>
  <c r="E49" i="1"/>
  <c r="K49" i="1" s="1"/>
  <c r="Q49" i="1" s="1"/>
  <c r="E30" i="1"/>
  <c r="K30" i="1" s="1"/>
  <c r="Q30" i="1" s="1"/>
  <c r="C25" i="1"/>
  <c r="I25" i="1" s="1"/>
  <c r="O25" i="1" s="1"/>
  <c r="D25" i="1"/>
  <c r="J25" i="1" s="1"/>
  <c r="P25" i="1" s="1"/>
  <c r="C43" i="1"/>
  <c r="I43" i="1" s="1"/>
  <c r="O43" i="1" s="1"/>
  <c r="E34" i="1"/>
  <c r="K34" i="1" s="1"/>
  <c r="Q34" i="1" s="1"/>
  <c r="E43" i="1"/>
  <c r="K43" i="1" s="1"/>
  <c r="Q43" i="1" s="1"/>
  <c r="C49" i="1"/>
  <c r="I49" i="1" s="1"/>
  <c r="O49" i="1" s="1"/>
  <c r="D49" i="1"/>
  <c r="J49" i="1" s="1"/>
  <c r="P49" i="1" s="1"/>
  <c r="D38" i="1"/>
  <c r="J38" i="1" s="1"/>
  <c r="P38" i="1" s="1"/>
  <c r="D46" i="1"/>
  <c r="J46" i="1" s="1"/>
  <c r="P46" i="1" s="1"/>
  <c r="D34" i="1"/>
  <c r="J34" i="1" s="1"/>
  <c r="P34" i="1" s="1"/>
  <c r="J21" i="1" l="1"/>
  <c r="P21" i="1" s="1"/>
  <c r="D20" i="1"/>
  <c r="I21" i="1"/>
  <c r="O21" i="1" s="1"/>
  <c r="C20" i="1"/>
  <c r="I20" i="1" s="1"/>
  <c r="O20" i="1" s="1"/>
  <c r="K21" i="1"/>
  <c r="Q21" i="1" s="1"/>
  <c r="E20" i="1"/>
  <c r="K20" i="1" s="1"/>
  <c r="Q20" i="1" s="1"/>
  <c r="I80" i="1"/>
  <c r="O80" i="1" s="1"/>
  <c r="C70" i="1"/>
  <c r="I70" i="1" s="1"/>
  <c r="O70" i="1" s="1"/>
  <c r="E90" i="1"/>
  <c r="K90" i="1" s="1"/>
  <c r="Q90" i="1" s="1"/>
  <c r="J80" i="1"/>
  <c r="P80" i="1" s="1"/>
  <c r="D70" i="1"/>
  <c r="J70" i="1" s="1"/>
  <c r="P70" i="1" s="1"/>
  <c r="K80" i="1"/>
  <c r="Q80" i="1" s="1"/>
  <c r="E70" i="1"/>
  <c r="K70" i="1" s="1"/>
  <c r="Q70" i="1" s="1"/>
  <c r="D90" i="1"/>
  <c r="J90" i="1" s="1"/>
  <c r="P90" i="1" s="1"/>
  <c r="C90" i="1"/>
  <c r="I90" i="1" s="1"/>
  <c r="O90" i="1" s="1"/>
  <c r="H131" i="1"/>
  <c r="J20" i="1"/>
  <c r="P20" i="1" s="1"/>
  <c r="C65" i="1" l="1"/>
  <c r="C63" i="1" s="1"/>
  <c r="E65" i="1"/>
  <c r="E63" i="1" s="1"/>
  <c r="K63" i="1" s="1"/>
  <c r="Q63" i="1" s="1"/>
  <c r="D65" i="1"/>
  <c r="D63" i="1" s="1"/>
  <c r="D131" i="1" s="1"/>
  <c r="J131" i="1" s="1"/>
  <c r="P131" i="1" s="1"/>
  <c r="I63" i="1"/>
  <c r="O63" i="1" s="1"/>
  <c r="I65" i="1"/>
  <c r="O65" i="1" s="1"/>
  <c r="J65" i="1" l="1"/>
  <c r="P65" i="1" s="1"/>
  <c r="E131" i="1"/>
  <c r="K131" i="1" s="1"/>
  <c r="Q131" i="1" s="1"/>
  <c r="K65" i="1"/>
  <c r="Q65" i="1" s="1"/>
  <c r="J63" i="1"/>
  <c r="P63" i="1" s="1"/>
  <c r="C131" i="1"/>
  <c r="I131" i="1" s="1"/>
  <c r="O131" i="1" s="1"/>
</calcChain>
</file>

<file path=xl/sharedStrings.xml><?xml version="1.0" encoding="utf-8"?>
<sst xmlns="http://schemas.openxmlformats.org/spreadsheetml/2006/main" count="216" uniqueCount="199">
  <si>
    <t>Приложение № 1</t>
  </si>
  <si>
    <t>к решению Собрания депутатов</t>
  </si>
  <si>
    <t>Мезенского муниципального округа</t>
  </si>
  <si>
    <t>Прогнозируемое поступление доходов бюджета муниципального округа на 2024 год и на плановый период 2025 и 2026 годов</t>
  </si>
  <si>
    <t>Наименование доходов</t>
  </si>
  <si>
    <t>Код бюджетной классификации Российской Федерации</t>
  </si>
  <si>
    <t>Сумма, рублей</t>
  </si>
  <si>
    <t>2024 год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</si>
  <si>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</si>
  <si>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</si>
  <si>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</si>
  <si>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</si>
  <si>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</si>
  <si>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</si>
  <si>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</si>
  <si>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</si>
  <si>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</si>
  <si>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</si>
  <si>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</si>
  <si>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</si>
  <si>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</si>
  <si>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</si>
  <si>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</si>
  <si>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</si>
  <si>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</si>
  <si>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</si>
  <si>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</si>
  <si>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</si>
  <si>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</si>
  <si>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</si>
  <si>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</si>
  <si>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</si>
  <si>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</si>
  <si>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</si>
  <si>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</si>
  <si>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</si>
  <si>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</si>
  <si>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</si>
  <si>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</si>
  <si>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</si>
  <si>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</si>
  <si>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</si>
  <si>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</si>
  <si>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</si>
  <si>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</si>
  <si>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</si>
  <si>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</si>
  <si>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</si>
  <si>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</si>
  <si>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</si>
  <si>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</si>
  <si>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</si>
  <si>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</si>
  <si>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</si>
  <si>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</si>
  <si>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</si>
  <si>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</si>
  <si>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</si>
  <si>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</si>
  <si>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</si>
  <si>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</si>
  <si>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</si>
  <si>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</si>
  <si>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</si>
  <si>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</si>
  <si>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</si>
  <si>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</si>
  <si>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</si>
  <si>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</si>
  <si>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</si>
  <si>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</si>
  <si>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</si>
  <si>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</si>
  <si>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</si>
  <si>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</si>
  <si>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</si>
  <si>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</si>
  <si>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</si>
  <si>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</si>
  <si>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</si>
  <si>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</si>
  <si>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</si>
  <si>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</si>
  <si>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</si>
  <si>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</si>
  <si>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</si>
  <si>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</si>
  <si>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</si>
  <si>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</si>
  <si>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</si>
  <si>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</si>
  <si>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</si>
  <si>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</si>
  <si>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</si>
  <si>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</si>
  <si>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</si>
  <si>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</si>
  <si>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</si>
  <si>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</si>
  <si>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</si>
  <si>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</si>
  <si>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</si>
  <si>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</si>
  <si>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</si>
  <si>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</si>
  <si>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</si>
  <si>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</si>
  <si>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</si>
  <si>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</si>
  <si>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</si>
  <si>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</si>
  <si>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</si>
  <si>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</si>
  <si>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</si>
  <si>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</si>
  <si>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</si>
  <si>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</si>
  <si>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</si>
  <si>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</si>
  <si>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</si>
  <si>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</si>
  <si>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</si>
  <si>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</si>
  <si>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</si>
  <si>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</si>
  <si>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</si>
  <si>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</si>
  <si>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</si>
  <si>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</si>
  <si>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</si>
  <si>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</si>
  <si>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</si>
  <si>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</si>
  <si>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</si>
  <si>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</si>
  <si>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</si>
  <si>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</si>
  <si>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</si>
  <si>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</si>
  <si>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</si>
  <si>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Предлагаемы поправки (+ увеличение, - уменьшение)</t>
  </si>
  <si>
    <t>от 13  декабря 2023 года № 180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</si>
  <si>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</si>
  <si>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"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</si>
  <si>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</si>
  <si>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</si>
  <si>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</si>
  <si>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</si>
  <si>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</si>
  <si>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</si>
  <si>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</si>
  <si>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</si>
  <si>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</si>
  <si>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</si>
  <si>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реализацию мероприятий по модернизации школьных систем образования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</si>
  <si>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</si>
  <si>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на 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</si>
  <si>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</si>
  <si>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</si>
  <si>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</si>
  <si>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</si>
  <si>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</si>
  <si>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</si>
  <si>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</si>
  <si>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</si>
  <si>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</si>
  <si>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</si>
  <si>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</si>
  <si>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</si>
  <si>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</si>
  <si>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</si>
  <si>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</si>
  <si>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</si>
  <si>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</si>
  <si>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</si>
  <si>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</si>
  <si>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</si>
  <si>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</si>
  <si>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февраль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</si>
  <si>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</si>
  <si>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</si>
  <si>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</si>
  <si>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</si>
  <si>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</si>
  <si>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</si>
  <si>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</si>
  <si>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</si>
  <si>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</si>
  <si>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2 02 20299 14 0000 150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</si>
  <si>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</si>
  <si>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</si>
  <si>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</si>
  <si>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</si>
  <si>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на реализацию мероприятий по модернизации учреждений отрасли культуры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</si>
  <si>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</si>
  <si>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</si>
  <si>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2 07 00000 00 0000 150</t>
  </si>
  <si>
    <t>2 07 04050 14 0000 150</t>
  </si>
  <si>
    <t>от 11 апреля 2024 года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</si>
</sst>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4" fillId="0" borderId="0"/>
  </cellStyleXfs>
  <cellXfs count="88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center" wrapText="1" indent="1"/>
    </xf>
    <xf numFmtId="49" fontId="10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10" fillId="3" borderId="5" xfId="2" applyNumberFormat="1" applyFont="1" applyFill="1" applyBorder="1" applyAlignment="1">
      <alignment horizontal="left" vertical="center" wrapText="1" indent="1"/>
    </xf>
    <xf numFmtId="2" fontId="10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2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2" fontId="10" fillId="3" borderId="5" xfId="2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vertical="center" wrapText="1" indent="1"/>
    </xf>
    <xf numFmtId="49" fontId="2" fillId="0" borderId="10" xfId="0" applyNumberFormat="1" applyFont="1" applyBorder="1" applyAlignment="1">
      <alignment horizontal="center" vertical="center"/>
    </xf>
    <xf numFmtId="49" fontId="13" fillId="0" borderId="11" xfId="3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 indent="1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2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 indent="2"/>
    </xf>
    <xf numFmtId="0" fontId="12" fillId="0" borderId="9" xfId="0" applyFont="1" applyBorder="1" applyAlignment="1">
      <alignment horizontal="left" wrapText="1" indent="2"/>
    </xf>
    <xf numFmtId="49" fontId="2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2" fontId="10" fillId="0" borderId="10" xfId="0" applyNumberFormat="1" applyFont="1" applyBorder="1" applyAlignment="1">
      <alignment horizontal="left" vertical="center" wrapText="1" indent="1"/>
    </xf>
    <xf numFmtId="4" fontId="0" fillId="0" borderId="5" xfId="0" applyNumberFormat="1" applyBorder="1"/>
    <xf numFmtId="0" fontId="5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 indent="1"/>
    </xf>
    <xf numFmtId="49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 vertical="center" wrapText="1" indent="2"/>
    </xf>
    <xf numFmtId="49" fontId="2" fillId="0" borderId="12" xfId="0" applyNumberFormat="1" applyFont="1" applyBorder="1" applyAlignment="1">
      <alignment horizontal="center"/>
    </xf>
    <xf numFmtId="0" fontId="12" fillId="0" borderId="0" xfId="0" applyFont="1" applyAlignment="1">
      <alignment horizontal="left" wrapText="1" indent="2"/>
    </xf>
    <xf numFmtId="0" fontId="0" fillId="0" borderId="1" xfId="0" applyBorder="1" applyAlignme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&#1085;&#1072;%202024%20&#1075;&#1086;&#1076;/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  <cell r="BJ9">
            <v>205202000</v>
          </cell>
          <cell r="BK9">
            <v>207143000</v>
          </cell>
        </row>
        <row r="12">
          <cell r="BI12">
            <v>18925493</v>
          </cell>
          <cell r="BJ12">
            <v>19350300</v>
          </cell>
          <cell r="BK12">
            <v>19837000</v>
          </cell>
        </row>
        <row r="15">
          <cell r="BI15">
            <v>3786000</v>
          </cell>
          <cell r="BJ15">
            <v>3980600</v>
          </cell>
          <cell r="BK15">
            <v>4185200</v>
          </cell>
        </row>
        <row r="18">
          <cell r="BI18">
            <v>27002200</v>
          </cell>
          <cell r="BJ18">
            <v>28390100</v>
          </cell>
          <cell r="BK18">
            <v>29849400</v>
          </cell>
        </row>
        <row r="21">
          <cell r="BI21">
            <v>0</v>
          </cell>
          <cell r="BJ21">
            <v>0</v>
          </cell>
          <cell r="BK21">
            <v>0</v>
          </cell>
        </row>
        <row r="22">
          <cell r="BI22">
            <v>1352000</v>
          </cell>
          <cell r="BJ22">
            <v>1421500</v>
          </cell>
          <cell r="BK22">
            <v>1494600</v>
          </cell>
        </row>
        <row r="23">
          <cell r="BI23">
            <v>2064000</v>
          </cell>
          <cell r="BJ23">
            <v>2088000</v>
          </cell>
          <cell r="BK23">
            <v>2113000</v>
          </cell>
        </row>
        <row r="24">
          <cell r="BI24">
            <v>7676066</v>
          </cell>
          <cell r="BJ24">
            <v>7568000</v>
          </cell>
          <cell r="BK24">
            <v>7581000</v>
          </cell>
        </row>
        <row r="25">
          <cell r="BI25">
            <v>1424000</v>
          </cell>
          <cell r="BJ25">
            <v>1506000</v>
          </cell>
          <cell r="BK25">
            <v>1578000</v>
          </cell>
        </row>
        <row r="27">
          <cell r="BI27">
            <v>550000</v>
          </cell>
          <cell r="BJ27">
            <v>550000</v>
          </cell>
          <cell r="BK27">
            <v>550000</v>
          </cell>
        </row>
        <row r="28">
          <cell r="BI28">
            <v>735000</v>
          </cell>
          <cell r="BJ28">
            <v>735000</v>
          </cell>
          <cell r="BK28">
            <v>735000</v>
          </cell>
        </row>
        <row r="29">
          <cell r="BI29">
            <v>33000</v>
          </cell>
          <cell r="BJ29">
            <v>40000</v>
          </cell>
          <cell r="BK29">
            <v>40000</v>
          </cell>
        </row>
        <row r="32">
          <cell r="BI32">
            <v>2100000</v>
          </cell>
          <cell r="BJ32">
            <v>2100000</v>
          </cell>
          <cell r="BK32">
            <v>2100000</v>
          </cell>
        </row>
        <row r="33">
          <cell r="BI33">
            <v>250000</v>
          </cell>
          <cell r="BJ33">
            <v>100000</v>
          </cell>
          <cell r="BK33">
            <v>100000</v>
          </cell>
        </row>
        <row r="34">
          <cell r="BI34">
            <v>282000</v>
          </cell>
          <cell r="BJ34">
            <v>282000</v>
          </cell>
          <cell r="BK34">
            <v>282000</v>
          </cell>
        </row>
        <row r="35">
          <cell r="BI35">
            <v>615000</v>
          </cell>
          <cell r="BJ35">
            <v>650000</v>
          </cell>
          <cell r="BK35">
            <v>650000</v>
          </cell>
        </row>
        <row r="36">
          <cell r="BI36">
            <v>0</v>
          </cell>
          <cell r="BJ36">
            <v>0</v>
          </cell>
          <cell r="BK36">
            <v>0</v>
          </cell>
        </row>
        <row r="37">
          <cell r="BI37">
            <v>4590000</v>
          </cell>
          <cell r="BJ37">
            <v>4500000</v>
          </cell>
          <cell r="BK37">
            <v>4100000</v>
          </cell>
        </row>
        <row r="40">
          <cell r="BI40">
            <v>10474532</v>
          </cell>
          <cell r="BJ40">
            <v>10975200</v>
          </cell>
          <cell r="BK40">
            <v>10975200</v>
          </cell>
        </row>
        <row r="42">
          <cell r="BI42">
            <v>961700</v>
          </cell>
          <cell r="BJ42">
            <v>972400</v>
          </cell>
          <cell r="BK42">
            <v>1010100</v>
          </cell>
        </row>
        <row r="43">
          <cell r="BI43">
            <v>1652300</v>
          </cell>
          <cell r="BJ43">
            <v>1693800</v>
          </cell>
          <cell r="BK43">
            <v>1736800</v>
          </cell>
        </row>
        <row r="44">
          <cell r="BI44">
            <v>0</v>
          </cell>
          <cell r="BJ44">
            <v>0</v>
          </cell>
          <cell r="BK44">
            <v>0</v>
          </cell>
        </row>
        <row r="45">
          <cell r="BI45">
            <v>150000</v>
          </cell>
          <cell r="BJ45">
            <v>150000</v>
          </cell>
          <cell r="BK45">
            <v>150000</v>
          </cell>
        </row>
        <row r="46">
          <cell r="BI46">
            <v>225000</v>
          </cell>
          <cell r="BJ46">
            <v>235000</v>
          </cell>
          <cell r="BK46">
            <v>235000</v>
          </cell>
        </row>
        <row r="48">
          <cell r="BI48">
            <v>252850</v>
          </cell>
          <cell r="BJ48">
            <v>271400</v>
          </cell>
          <cell r="BK48">
            <v>271400</v>
          </cell>
        </row>
        <row r="50">
          <cell r="BI50">
            <v>10000</v>
          </cell>
          <cell r="BJ50">
            <v>10000</v>
          </cell>
          <cell r="BK50">
            <v>10000</v>
          </cell>
        </row>
        <row r="51">
          <cell r="BI51">
            <v>0</v>
          </cell>
          <cell r="BJ51">
            <v>0</v>
          </cell>
          <cell r="BK51">
            <v>0</v>
          </cell>
        </row>
        <row r="52">
          <cell r="BI52">
            <v>1132150</v>
          </cell>
          <cell r="BJ52">
            <v>290700</v>
          </cell>
          <cell r="BK52">
            <v>704300</v>
          </cell>
        </row>
        <row r="53">
          <cell r="BI53">
            <v>0</v>
          </cell>
          <cell r="BJ53">
            <v>180800</v>
          </cell>
          <cell r="BK53">
            <v>179800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2"/>
  <sheetViews>
    <sheetView tabSelected="1" topLeftCell="B1" zoomScaleNormal="100" workbookViewId="0">
      <selection activeCell="Q4" sqref="Q4"/>
    </sheetView>
  </sheetViews>
  <sheetFormatPr defaultRowHeight="13.2" x14ac:dyDescent="0.25"/>
  <cols>
    <col min="1" max="1" width="76.88671875" customWidth="1"/>
    <col min="2" max="2" width="23" customWidth="1"/>
    <col min="3" max="3" width="16.6640625" hidden="1" customWidth="1"/>
    <col min="4" max="4" width="15.109375" hidden="1" customWidth="1"/>
    <col min="5" max="5" width="16.44140625" hidden="1" customWidth="1"/>
    <col min="6" max="6" width="13.6640625" hidden="1" customWidth="1"/>
    <col min="7" max="7" width="13.109375" hidden="1" customWidth="1"/>
    <col min="8" max="8" width="13.6640625" hidden="1" customWidth="1"/>
    <col min="9" max="9" width="16.109375" hidden="1" customWidth="1"/>
    <col min="10" max="10" width="16.44140625" hidden="1" customWidth="1"/>
    <col min="11" max="11" width="16.109375" hidden="1" customWidth="1"/>
    <col min="12" max="12" width="13.6640625" hidden="1" customWidth="1"/>
    <col min="13" max="13" width="13.109375" hidden="1" customWidth="1"/>
    <col min="14" max="14" width="13.6640625" hidden="1" customWidth="1"/>
    <col min="15" max="15" width="16.109375" customWidth="1"/>
    <col min="16" max="16" width="16.44140625" customWidth="1"/>
    <col min="17" max="17" width="16.109375" customWidth="1"/>
    <col min="18" max="18" width="1.33203125" customWidth="1"/>
  </cols>
  <sheetData>
    <row r="1" spans="1:17" x14ac:dyDescent="0.25">
      <c r="B1" s="1"/>
      <c r="E1" s="2"/>
      <c r="K1" s="2"/>
      <c r="Q1" s="2" t="s">
        <v>0</v>
      </c>
    </row>
    <row r="2" spans="1:17" x14ac:dyDescent="0.25">
      <c r="B2" s="1"/>
      <c r="E2" s="3"/>
      <c r="K2" s="3"/>
      <c r="Q2" s="3" t="s">
        <v>1</v>
      </c>
    </row>
    <row r="3" spans="1:17" x14ac:dyDescent="0.25">
      <c r="B3" s="1"/>
      <c r="E3" s="3"/>
      <c r="K3" s="3"/>
      <c r="Q3" s="3" t="s">
        <v>2</v>
      </c>
    </row>
    <row r="4" spans="1:17" x14ac:dyDescent="0.25">
      <c r="B4" s="1"/>
      <c r="E4" s="2"/>
      <c r="K4" s="2"/>
      <c r="Q4" s="2" t="s">
        <v>198</v>
      </c>
    </row>
    <row r="5" spans="1:17" x14ac:dyDescent="0.25">
      <c r="B5" s="1"/>
      <c r="E5" s="2"/>
      <c r="K5" s="2"/>
      <c r="Q5" s="2"/>
    </row>
    <row r="6" spans="1:17" x14ac:dyDescent="0.25">
      <c r="B6" s="1"/>
      <c r="E6" s="2"/>
      <c r="K6" s="2"/>
      <c r="Q6" s="2" t="s">
        <v>142</v>
      </c>
    </row>
    <row r="7" spans="1:17" x14ac:dyDescent="0.25">
      <c r="B7" s="1"/>
      <c r="E7" s="2"/>
      <c r="K7" s="3"/>
      <c r="Q7" s="3" t="s">
        <v>1</v>
      </c>
    </row>
    <row r="8" spans="1:17" x14ac:dyDescent="0.25">
      <c r="B8" s="1"/>
      <c r="E8" s="2"/>
      <c r="K8" s="3"/>
      <c r="Q8" s="3" t="s">
        <v>2</v>
      </c>
    </row>
    <row r="9" spans="1:17" x14ac:dyDescent="0.25">
      <c r="B9" s="1"/>
      <c r="E9" s="2"/>
      <c r="K9" s="2"/>
      <c r="Q9" s="2" t="s">
        <v>141</v>
      </c>
    </row>
    <row r="10" spans="1:17" x14ac:dyDescent="0.25">
      <c r="B10" s="1"/>
      <c r="E10" s="2"/>
      <c r="K10" s="2"/>
      <c r="Q10" s="2"/>
    </row>
    <row r="11" spans="1:17" x14ac:dyDescent="0.25">
      <c r="B11" s="1"/>
      <c r="E11" s="2"/>
      <c r="K11" s="2"/>
      <c r="Q11" s="2"/>
    </row>
    <row r="12" spans="1:17" x14ac:dyDescent="0.25">
      <c r="B12" s="1"/>
      <c r="E12" s="2"/>
      <c r="K12" s="2"/>
      <c r="Q12" s="2"/>
    </row>
    <row r="13" spans="1:17" x14ac:dyDescent="0.25">
      <c r="B13" s="1"/>
      <c r="C13" s="4"/>
    </row>
    <row r="14" spans="1:17" ht="18" customHeight="1" x14ac:dyDescent="0.25">
      <c r="A14" s="83" t="s">
        <v>3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</row>
    <row r="15" spans="1:17" ht="13.5" customHeight="1" x14ac:dyDescent="0.25">
      <c r="A15" s="5"/>
      <c r="B15" s="6"/>
      <c r="E15" s="7"/>
      <c r="F15" s="77" t="s">
        <v>178</v>
      </c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ht="41.25" customHeight="1" x14ac:dyDescent="0.25">
      <c r="A16" s="85" t="s">
        <v>4</v>
      </c>
      <c r="B16" s="85" t="s">
        <v>5</v>
      </c>
      <c r="C16" s="87" t="s">
        <v>6</v>
      </c>
      <c r="D16" s="86"/>
      <c r="E16" s="86"/>
      <c r="F16" s="78" t="s">
        <v>140</v>
      </c>
      <c r="G16" s="79"/>
      <c r="H16" s="80"/>
      <c r="I16" s="79" t="s">
        <v>6</v>
      </c>
      <c r="J16" s="81"/>
      <c r="K16" s="82"/>
      <c r="L16" s="78" t="s">
        <v>140</v>
      </c>
      <c r="M16" s="79"/>
      <c r="N16" s="80"/>
      <c r="O16" s="79" t="s">
        <v>6</v>
      </c>
      <c r="P16" s="81"/>
      <c r="Q16" s="82"/>
    </row>
    <row r="17" spans="1:18" ht="24" customHeight="1" x14ac:dyDescent="0.25">
      <c r="A17" s="86"/>
      <c r="B17" s="86"/>
      <c r="C17" s="8" t="s">
        <v>7</v>
      </c>
      <c r="D17" s="8" t="s">
        <v>8</v>
      </c>
      <c r="E17" s="8" t="s">
        <v>9</v>
      </c>
      <c r="F17" s="53" t="s">
        <v>7</v>
      </c>
      <c r="G17" s="53" t="s">
        <v>8</v>
      </c>
      <c r="H17" s="53" t="s">
        <v>9</v>
      </c>
      <c r="I17" s="53" t="s">
        <v>7</v>
      </c>
      <c r="J17" s="53" t="s">
        <v>8</v>
      </c>
      <c r="K17" s="53" t="s">
        <v>9</v>
      </c>
      <c r="L17" s="71" t="s">
        <v>7</v>
      </c>
      <c r="M17" s="71" t="s">
        <v>8</v>
      </c>
      <c r="N17" s="71" t="s">
        <v>9</v>
      </c>
      <c r="O17" s="71" t="s">
        <v>7</v>
      </c>
      <c r="P17" s="71" t="s">
        <v>8</v>
      </c>
      <c r="Q17" s="71" t="s">
        <v>9</v>
      </c>
    </row>
    <row r="18" spans="1:18" ht="9.9" customHeight="1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54"/>
      <c r="G18" s="54"/>
      <c r="H18" s="54"/>
      <c r="I18" s="54">
        <v>3</v>
      </c>
      <c r="J18" s="54">
        <v>4</v>
      </c>
      <c r="K18" s="54">
        <v>5</v>
      </c>
      <c r="L18" s="54"/>
      <c r="M18" s="54"/>
      <c r="N18" s="54"/>
      <c r="O18" s="54">
        <v>3</v>
      </c>
      <c r="P18" s="54">
        <v>4</v>
      </c>
      <c r="Q18" s="54">
        <v>5</v>
      </c>
      <c r="R18" s="54"/>
    </row>
    <row r="19" spans="1:18" x14ac:dyDescent="0.25">
      <c r="A19" s="10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8" ht="18" customHeight="1" x14ac:dyDescent="0.25">
      <c r="A20" s="13" t="s">
        <v>10</v>
      </c>
      <c r="B20" s="14" t="s">
        <v>11</v>
      </c>
      <c r="C20" s="15">
        <f>C21+C23+C25+C30+C34+C38+C43+C41+C46+C49+C56</f>
        <v>284489891</v>
      </c>
      <c r="D20" s="15">
        <f t="shared" ref="D20:H20" si="0">D21+D23+D25+D30+D34+D38+D43+D41+D46+D49+D56</f>
        <v>293242800</v>
      </c>
      <c r="E20" s="15">
        <f t="shared" si="0"/>
        <v>297610800</v>
      </c>
      <c r="F20" s="15">
        <f t="shared" si="0"/>
        <v>646951.35</v>
      </c>
      <c r="G20" s="15">
        <f t="shared" si="0"/>
        <v>0</v>
      </c>
      <c r="H20" s="15">
        <f t="shared" si="0"/>
        <v>0</v>
      </c>
      <c r="I20" s="15">
        <f>C20+F20</f>
        <v>285136842.35000002</v>
      </c>
      <c r="J20" s="15">
        <f>D20+G20</f>
        <v>293242800</v>
      </c>
      <c r="K20" s="15">
        <f>E20+H20</f>
        <v>297610800</v>
      </c>
      <c r="L20" s="15">
        <f t="shared" ref="L20:N20" si="1">L21+L23+L25+L30+L34+L38+L43+L41+L46+L49+L56</f>
        <v>0</v>
      </c>
      <c r="M20" s="15">
        <f t="shared" si="1"/>
        <v>0</v>
      </c>
      <c r="N20" s="15">
        <f t="shared" si="1"/>
        <v>0</v>
      </c>
      <c r="O20" s="15">
        <f>I20+L20</f>
        <v>285136842.35000002</v>
      </c>
      <c r="P20" s="15">
        <f>J20+M20</f>
        <v>293242800</v>
      </c>
      <c r="Q20" s="15">
        <f>K20+N20</f>
        <v>297610800</v>
      </c>
    </row>
    <row r="21" spans="1:18" ht="18.75" customHeight="1" x14ac:dyDescent="0.25">
      <c r="A21" s="16" t="s">
        <v>12</v>
      </c>
      <c r="B21" s="17" t="s">
        <v>13</v>
      </c>
      <c r="C21" s="18">
        <f>C22</f>
        <v>198246600</v>
      </c>
      <c r="D21" s="18">
        <f t="shared" ref="D21:H21" si="2">D22</f>
        <v>205202000</v>
      </c>
      <c r="E21" s="18">
        <f t="shared" si="2"/>
        <v>207143000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ref="I21:I98" si="3">C21+F21</f>
        <v>198246600</v>
      </c>
      <c r="J21" s="18">
        <f t="shared" ref="J21:J98" si="4">D21+G21</f>
        <v>205202000</v>
      </c>
      <c r="K21" s="18">
        <f t="shared" ref="K21:K98" si="5">E21+H21</f>
        <v>207143000</v>
      </c>
      <c r="L21" s="18">
        <f t="shared" ref="L21:N21" si="6">L22</f>
        <v>0</v>
      </c>
      <c r="M21" s="18">
        <f t="shared" si="6"/>
        <v>0</v>
      </c>
      <c r="N21" s="18">
        <f t="shared" si="6"/>
        <v>0</v>
      </c>
      <c r="O21" s="18">
        <f t="shared" ref="O21:O54" si="7">I21+L21</f>
        <v>198246600</v>
      </c>
      <c r="P21" s="18">
        <f t="shared" ref="P21:P54" si="8">J21+M21</f>
        <v>205202000</v>
      </c>
      <c r="Q21" s="18">
        <f t="shared" ref="Q21:Q54" si="9">K21+N21</f>
        <v>207143000</v>
      </c>
    </row>
    <row r="22" spans="1:18" x14ac:dyDescent="0.25">
      <c r="A22" s="19" t="s">
        <v>14</v>
      </c>
      <c r="B22" s="17" t="s">
        <v>15</v>
      </c>
      <c r="C22" s="18">
        <f>'[1]2022'!BI9</f>
        <v>198246600</v>
      </c>
      <c r="D22" s="18">
        <f>'[1]2022'!BJ9</f>
        <v>205202000</v>
      </c>
      <c r="E22" s="18">
        <f>'[1]2022'!BK9</f>
        <v>207143000</v>
      </c>
      <c r="F22" s="18"/>
      <c r="G22" s="18"/>
      <c r="H22" s="18"/>
      <c r="I22" s="18">
        <f t="shared" si="3"/>
        <v>198246600</v>
      </c>
      <c r="J22" s="18">
        <f t="shared" si="4"/>
        <v>205202000</v>
      </c>
      <c r="K22" s="18">
        <f t="shared" si="5"/>
        <v>207143000</v>
      </c>
      <c r="L22" s="18"/>
      <c r="M22" s="18"/>
      <c r="N22" s="18"/>
      <c r="O22" s="18">
        <f t="shared" si="7"/>
        <v>198246600</v>
      </c>
      <c r="P22" s="18">
        <f t="shared" si="8"/>
        <v>205202000</v>
      </c>
      <c r="Q22" s="18">
        <f t="shared" si="9"/>
        <v>207143000</v>
      </c>
    </row>
    <row r="23" spans="1:18" ht="29.25" customHeight="1" x14ac:dyDescent="0.25">
      <c r="A23" s="20" t="s">
        <v>16</v>
      </c>
      <c r="B23" s="17" t="s">
        <v>17</v>
      </c>
      <c r="C23" s="18">
        <f>C24</f>
        <v>18925493</v>
      </c>
      <c r="D23" s="18">
        <f t="shared" ref="D23:H23" si="10">D24</f>
        <v>19350300</v>
      </c>
      <c r="E23" s="18">
        <f t="shared" si="10"/>
        <v>19837000</v>
      </c>
      <c r="F23" s="18">
        <f t="shared" si="10"/>
        <v>0</v>
      </c>
      <c r="G23" s="18">
        <f t="shared" si="10"/>
        <v>0</v>
      </c>
      <c r="H23" s="18">
        <f t="shared" si="10"/>
        <v>0</v>
      </c>
      <c r="I23" s="18">
        <f t="shared" si="3"/>
        <v>18925493</v>
      </c>
      <c r="J23" s="18">
        <f t="shared" si="4"/>
        <v>19350300</v>
      </c>
      <c r="K23" s="18">
        <f t="shared" si="5"/>
        <v>19837000</v>
      </c>
      <c r="L23" s="18">
        <f t="shared" ref="L23:N23" si="11">L24</f>
        <v>0</v>
      </c>
      <c r="M23" s="18">
        <f t="shared" si="11"/>
        <v>0</v>
      </c>
      <c r="N23" s="18">
        <f t="shared" si="11"/>
        <v>0</v>
      </c>
      <c r="O23" s="18">
        <f t="shared" si="7"/>
        <v>18925493</v>
      </c>
      <c r="P23" s="18">
        <f t="shared" si="8"/>
        <v>19350300</v>
      </c>
      <c r="Q23" s="18">
        <f t="shared" si="9"/>
        <v>19837000</v>
      </c>
    </row>
    <row r="24" spans="1:18" ht="26.4" x14ac:dyDescent="0.25">
      <c r="A24" s="19" t="s">
        <v>18</v>
      </c>
      <c r="B24" s="17" t="s">
        <v>19</v>
      </c>
      <c r="C24" s="18">
        <f>'[1]2022'!BI12</f>
        <v>18925493</v>
      </c>
      <c r="D24" s="18">
        <f>'[1]2022'!BJ12</f>
        <v>19350300</v>
      </c>
      <c r="E24" s="18">
        <f>'[1]2022'!BK12</f>
        <v>19837000</v>
      </c>
      <c r="F24" s="18"/>
      <c r="G24" s="18"/>
      <c r="H24" s="18"/>
      <c r="I24" s="18">
        <f t="shared" si="3"/>
        <v>18925493</v>
      </c>
      <c r="J24" s="18">
        <f t="shared" si="4"/>
        <v>19350300</v>
      </c>
      <c r="K24" s="18">
        <f t="shared" si="5"/>
        <v>19837000</v>
      </c>
      <c r="L24" s="18"/>
      <c r="M24" s="18"/>
      <c r="N24" s="18"/>
      <c r="O24" s="18">
        <f t="shared" si="7"/>
        <v>18925493</v>
      </c>
      <c r="P24" s="18">
        <f t="shared" si="8"/>
        <v>19350300</v>
      </c>
      <c r="Q24" s="18">
        <f t="shared" si="9"/>
        <v>19837000</v>
      </c>
    </row>
    <row r="25" spans="1:18" ht="18.75" customHeight="1" x14ac:dyDescent="0.25">
      <c r="A25" s="20" t="s">
        <v>20</v>
      </c>
      <c r="B25" s="17" t="s">
        <v>21</v>
      </c>
      <c r="C25" s="18">
        <f>SUM(C26:C29)</f>
        <v>32140200</v>
      </c>
      <c r="D25" s="18">
        <f t="shared" ref="D25:H25" si="12">SUM(D26:D29)</f>
        <v>33792200</v>
      </c>
      <c r="E25" s="18">
        <f t="shared" si="12"/>
        <v>35529200</v>
      </c>
      <c r="F25" s="18">
        <f t="shared" si="12"/>
        <v>0</v>
      </c>
      <c r="G25" s="18">
        <f t="shared" si="12"/>
        <v>0</v>
      </c>
      <c r="H25" s="18">
        <f t="shared" si="12"/>
        <v>0</v>
      </c>
      <c r="I25" s="18">
        <f t="shared" si="3"/>
        <v>32140200</v>
      </c>
      <c r="J25" s="18">
        <f t="shared" si="4"/>
        <v>33792200</v>
      </c>
      <c r="K25" s="18">
        <f t="shared" si="5"/>
        <v>35529200</v>
      </c>
      <c r="L25" s="18">
        <f t="shared" ref="L25:N25" si="13">SUM(L26:L29)</f>
        <v>0</v>
      </c>
      <c r="M25" s="18">
        <f t="shared" si="13"/>
        <v>0</v>
      </c>
      <c r="N25" s="18">
        <f t="shared" si="13"/>
        <v>0</v>
      </c>
      <c r="O25" s="18">
        <f t="shared" si="7"/>
        <v>32140200</v>
      </c>
      <c r="P25" s="18">
        <f t="shared" si="8"/>
        <v>33792200</v>
      </c>
      <c r="Q25" s="18">
        <f t="shared" si="9"/>
        <v>35529200</v>
      </c>
    </row>
    <row r="26" spans="1:18" x14ac:dyDescent="0.25">
      <c r="A26" s="19" t="s">
        <v>22</v>
      </c>
      <c r="B26" s="17" t="s">
        <v>23</v>
      </c>
      <c r="C26" s="18">
        <f>'[1]2022'!BI15</f>
        <v>3786000</v>
      </c>
      <c r="D26" s="18">
        <f>'[1]2022'!BJ15</f>
        <v>3980600</v>
      </c>
      <c r="E26" s="18">
        <f>'[1]2022'!BK15</f>
        <v>4185200</v>
      </c>
      <c r="F26" s="18"/>
      <c r="G26" s="18"/>
      <c r="H26" s="18"/>
      <c r="I26" s="18">
        <f t="shared" si="3"/>
        <v>3786000</v>
      </c>
      <c r="J26" s="18">
        <f t="shared" si="4"/>
        <v>3980600</v>
      </c>
      <c r="K26" s="18">
        <f t="shared" si="5"/>
        <v>4185200</v>
      </c>
      <c r="L26" s="18"/>
      <c r="M26" s="18"/>
      <c r="N26" s="18"/>
      <c r="O26" s="18">
        <f t="shared" si="7"/>
        <v>3786000</v>
      </c>
      <c r="P26" s="18">
        <f t="shared" si="8"/>
        <v>3980600</v>
      </c>
      <c r="Q26" s="18">
        <f t="shared" si="9"/>
        <v>4185200</v>
      </c>
    </row>
    <row r="27" spans="1:18" hidden="1" x14ac:dyDescent="0.25">
      <c r="A27" s="19" t="s">
        <v>24</v>
      </c>
      <c r="B27" s="17" t="s">
        <v>25</v>
      </c>
      <c r="C27" s="18">
        <f>'[1]2022'!BI21</f>
        <v>0</v>
      </c>
      <c r="D27" s="18">
        <f>'[1]2022'!BJ21</f>
        <v>0</v>
      </c>
      <c r="E27" s="18">
        <f>'[1]2022'!BK21</f>
        <v>0</v>
      </c>
      <c r="F27" s="18"/>
      <c r="G27" s="18"/>
      <c r="H27" s="18"/>
      <c r="I27" s="18">
        <f t="shared" si="3"/>
        <v>0</v>
      </c>
      <c r="J27" s="18">
        <f t="shared" si="4"/>
        <v>0</v>
      </c>
      <c r="K27" s="18">
        <f t="shared" si="5"/>
        <v>0</v>
      </c>
      <c r="L27" s="18"/>
      <c r="M27" s="18"/>
      <c r="N27" s="18"/>
      <c r="O27" s="18">
        <f t="shared" si="7"/>
        <v>0</v>
      </c>
      <c r="P27" s="18">
        <f t="shared" si="8"/>
        <v>0</v>
      </c>
      <c r="Q27" s="18">
        <f t="shared" si="9"/>
        <v>0</v>
      </c>
    </row>
    <row r="28" spans="1:18" x14ac:dyDescent="0.25">
      <c r="A28" s="19" t="s">
        <v>26</v>
      </c>
      <c r="B28" s="17" t="s">
        <v>27</v>
      </c>
      <c r="C28" s="18">
        <f>'[1]2022'!BI18</f>
        <v>27002200</v>
      </c>
      <c r="D28" s="18">
        <f>'[1]2022'!BJ18</f>
        <v>28390100</v>
      </c>
      <c r="E28" s="18">
        <f>'[1]2022'!BK18</f>
        <v>29849400</v>
      </c>
      <c r="F28" s="18"/>
      <c r="G28" s="18"/>
      <c r="H28" s="18"/>
      <c r="I28" s="18">
        <f t="shared" si="3"/>
        <v>27002200</v>
      </c>
      <c r="J28" s="18">
        <f t="shared" si="4"/>
        <v>28390100</v>
      </c>
      <c r="K28" s="18">
        <f t="shared" si="5"/>
        <v>29849400</v>
      </c>
      <c r="L28" s="18"/>
      <c r="M28" s="18"/>
      <c r="N28" s="18"/>
      <c r="O28" s="18">
        <f t="shared" si="7"/>
        <v>27002200</v>
      </c>
      <c r="P28" s="18">
        <f t="shared" si="8"/>
        <v>28390100</v>
      </c>
      <c r="Q28" s="18">
        <f t="shared" si="9"/>
        <v>29849400</v>
      </c>
    </row>
    <row r="29" spans="1:18" x14ac:dyDescent="0.25">
      <c r="A29" s="19" t="s">
        <v>28</v>
      </c>
      <c r="B29" s="17" t="s">
        <v>29</v>
      </c>
      <c r="C29" s="18">
        <f>'[1]2022'!BI22</f>
        <v>1352000</v>
      </c>
      <c r="D29" s="18">
        <f>'[1]2022'!BJ22</f>
        <v>1421500</v>
      </c>
      <c r="E29" s="18">
        <f>'[1]2022'!BK22</f>
        <v>1494600</v>
      </c>
      <c r="F29" s="18"/>
      <c r="G29" s="18"/>
      <c r="H29" s="18"/>
      <c r="I29" s="18">
        <f t="shared" si="3"/>
        <v>1352000</v>
      </c>
      <c r="J29" s="18">
        <f t="shared" si="4"/>
        <v>1421500</v>
      </c>
      <c r="K29" s="18">
        <f t="shared" si="5"/>
        <v>1494600</v>
      </c>
      <c r="L29" s="18"/>
      <c r="M29" s="18"/>
      <c r="N29" s="18"/>
      <c r="O29" s="18">
        <f t="shared" si="7"/>
        <v>1352000</v>
      </c>
      <c r="P29" s="18">
        <f t="shared" si="8"/>
        <v>1421500</v>
      </c>
      <c r="Q29" s="18">
        <f t="shared" si="9"/>
        <v>1494600</v>
      </c>
    </row>
    <row r="30" spans="1:18" ht="18.75" customHeight="1" x14ac:dyDescent="0.25">
      <c r="A30" s="20" t="s">
        <v>30</v>
      </c>
      <c r="B30" s="17" t="s">
        <v>31</v>
      </c>
      <c r="C30" s="18">
        <f>SUM(C31:C33)</f>
        <v>11164066</v>
      </c>
      <c r="D30" s="18">
        <f t="shared" ref="D30:H30" si="14">SUM(D31:D33)</f>
        <v>11162000</v>
      </c>
      <c r="E30" s="18">
        <f t="shared" si="14"/>
        <v>11272000</v>
      </c>
      <c r="F30" s="18">
        <f t="shared" si="14"/>
        <v>0</v>
      </c>
      <c r="G30" s="18">
        <f t="shared" si="14"/>
        <v>0</v>
      </c>
      <c r="H30" s="18">
        <f t="shared" si="14"/>
        <v>0</v>
      </c>
      <c r="I30" s="18">
        <f t="shared" si="3"/>
        <v>11164066</v>
      </c>
      <c r="J30" s="18">
        <f t="shared" si="4"/>
        <v>11162000</v>
      </c>
      <c r="K30" s="18">
        <f t="shared" si="5"/>
        <v>11272000</v>
      </c>
      <c r="L30" s="18">
        <f t="shared" ref="L30:N30" si="15">SUM(L31:L33)</f>
        <v>0</v>
      </c>
      <c r="M30" s="18">
        <f t="shared" si="15"/>
        <v>0</v>
      </c>
      <c r="N30" s="18">
        <f t="shared" si="15"/>
        <v>0</v>
      </c>
      <c r="O30" s="18">
        <f t="shared" si="7"/>
        <v>11164066</v>
      </c>
      <c r="P30" s="18">
        <f t="shared" si="8"/>
        <v>11162000</v>
      </c>
      <c r="Q30" s="18">
        <f t="shared" si="9"/>
        <v>11272000</v>
      </c>
    </row>
    <row r="31" spans="1:18" x14ac:dyDescent="0.25">
      <c r="A31" s="19" t="s">
        <v>32</v>
      </c>
      <c r="B31" s="17" t="s">
        <v>33</v>
      </c>
      <c r="C31" s="18">
        <f>'[1]2022'!BI23</f>
        <v>2064000</v>
      </c>
      <c r="D31" s="18">
        <f>'[1]2022'!BJ23</f>
        <v>2088000</v>
      </c>
      <c r="E31" s="18">
        <f>'[1]2022'!BK23</f>
        <v>2113000</v>
      </c>
      <c r="F31" s="18"/>
      <c r="G31" s="18"/>
      <c r="H31" s="18"/>
      <c r="I31" s="18">
        <f t="shared" si="3"/>
        <v>2064000</v>
      </c>
      <c r="J31" s="18">
        <f t="shared" si="4"/>
        <v>2088000</v>
      </c>
      <c r="K31" s="18">
        <f t="shared" si="5"/>
        <v>2113000</v>
      </c>
      <c r="L31" s="18"/>
      <c r="M31" s="18"/>
      <c r="N31" s="18"/>
      <c r="O31" s="18">
        <f t="shared" si="7"/>
        <v>2064000</v>
      </c>
      <c r="P31" s="18">
        <f t="shared" si="8"/>
        <v>2088000</v>
      </c>
      <c r="Q31" s="18">
        <f t="shared" si="9"/>
        <v>2113000</v>
      </c>
    </row>
    <row r="32" spans="1:18" x14ac:dyDescent="0.25">
      <c r="A32" s="19" t="s">
        <v>34</v>
      </c>
      <c r="B32" s="17" t="s">
        <v>35</v>
      </c>
      <c r="C32" s="18">
        <f>'[1]2022'!BI24</f>
        <v>7676066</v>
      </c>
      <c r="D32" s="18">
        <f>'[1]2022'!BJ24</f>
        <v>7568000</v>
      </c>
      <c r="E32" s="18">
        <f>'[1]2022'!BK24</f>
        <v>7581000</v>
      </c>
      <c r="F32" s="18"/>
      <c r="G32" s="18"/>
      <c r="H32" s="18"/>
      <c r="I32" s="18">
        <f t="shared" si="3"/>
        <v>7676066</v>
      </c>
      <c r="J32" s="18">
        <f t="shared" si="4"/>
        <v>7568000</v>
      </c>
      <c r="K32" s="18">
        <f t="shared" si="5"/>
        <v>7581000</v>
      </c>
      <c r="L32" s="18"/>
      <c r="M32" s="18"/>
      <c r="N32" s="18"/>
      <c r="O32" s="18">
        <f t="shared" si="7"/>
        <v>7676066</v>
      </c>
      <c r="P32" s="18">
        <f t="shared" si="8"/>
        <v>7568000</v>
      </c>
      <c r="Q32" s="18">
        <f t="shared" si="9"/>
        <v>7581000</v>
      </c>
    </row>
    <row r="33" spans="1:17" x14ac:dyDescent="0.25">
      <c r="A33" s="19" t="s">
        <v>36</v>
      </c>
      <c r="B33" s="17" t="s">
        <v>37</v>
      </c>
      <c r="C33" s="18">
        <f>'[1]2022'!BI25</f>
        <v>1424000</v>
      </c>
      <c r="D33" s="18">
        <f>'[1]2022'!BJ25</f>
        <v>1506000</v>
      </c>
      <c r="E33" s="18">
        <f>'[1]2022'!BK25</f>
        <v>1578000</v>
      </c>
      <c r="F33" s="18"/>
      <c r="G33" s="18"/>
      <c r="H33" s="18"/>
      <c r="I33" s="18">
        <f t="shared" si="3"/>
        <v>1424000</v>
      </c>
      <c r="J33" s="18">
        <f t="shared" si="4"/>
        <v>1506000</v>
      </c>
      <c r="K33" s="18">
        <f t="shared" si="5"/>
        <v>1578000</v>
      </c>
      <c r="L33" s="18"/>
      <c r="M33" s="18"/>
      <c r="N33" s="18"/>
      <c r="O33" s="18">
        <f t="shared" si="7"/>
        <v>1424000</v>
      </c>
      <c r="P33" s="18">
        <f t="shared" si="8"/>
        <v>1506000</v>
      </c>
      <c r="Q33" s="18">
        <f t="shared" si="9"/>
        <v>1578000</v>
      </c>
    </row>
    <row r="34" spans="1:17" ht="18.75" customHeight="1" x14ac:dyDescent="0.25">
      <c r="A34" s="20" t="s">
        <v>38</v>
      </c>
      <c r="B34" s="17" t="s">
        <v>39</v>
      </c>
      <c r="C34" s="18">
        <f>SUM(C35:C37)</f>
        <v>1318000</v>
      </c>
      <c r="D34" s="18">
        <f t="shared" ref="D34:H34" si="16">SUM(D35:D37)</f>
        <v>1325000</v>
      </c>
      <c r="E34" s="18">
        <f t="shared" si="16"/>
        <v>1325000</v>
      </c>
      <c r="F34" s="18">
        <f t="shared" si="16"/>
        <v>0</v>
      </c>
      <c r="G34" s="18">
        <f t="shared" si="16"/>
        <v>0</v>
      </c>
      <c r="H34" s="18">
        <f t="shared" si="16"/>
        <v>0</v>
      </c>
      <c r="I34" s="18">
        <f t="shared" si="3"/>
        <v>1318000</v>
      </c>
      <c r="J34" s="18">
        <f t="shared" si="4"/>
        <v>1325000</v>
      </c>
      <c r="K34" s="18">
        <f t="shared" si="5"/>
        <v>1325000</v>
      </c>
      <c r="L34" s="18">
        <f t="shared" ref="L34:N34" si="17">SUM(L35:L37)</f>
        <v>0</v>
      </c>
      <c r="M34" s="18">
        <f t="shared" si="17"/>
        <v>0</v>
      </c>
      <c r="N34" s="18">
        <f t="shared" si="17"/>
        <v>0</v>
      </c>
      <c r="O34" s="18">
        <f t="shared" si="7"/>
        <v>1318000</v>
      </c>
      <c r="P34" s="18">
        <f t="shared" si="8"/>
        <v>1325000</v>
      </c>
      <c r="Q34" s="18">
        <f t="shared" si="9"/>
        <v>1325000</v>
      </c>
    </row>
    <row r="35" spans="1:17" ht="26.4" x14ac:dyDescent="0.25">
      <c r="A35" s="19" t="s">
        <v>40</v>
      </c>
      <c r="B35" s="17" t="s">
        <v>41</v>
      </c>
      <c r="C35" s="21">
        <f>'[1]2022'!BI27</f>
        <v>550000</v>
      </c>
      <c r="D35" s="21">
        <f>'[1]2022'!BJ27</f>
        <v>550000</v>
      </c>
      <c r="E35" s="21">
        <f>'[1]2022'!BK27</f>
        <v>550000</v>
      </c>
      <c r="F35" s="21"/>
      <c r="G35" s="21"/>
      <c r="H35" s="21"/>
      <c r="I35" s="21">
        <f t="shared" si="3"/>
        <v>550000</v>
      </c>
      <c r="J35" s="21">
        <f t="shared" si="4"/>
        <v>550000</v>
      </c>
      <c r="K35" s="21">
        <f t="shared" si="5"/>
        <v>550000</v>
      </c>
      <c r="L35" s="21"/>
      <c r="M35" s="21"/>
      <c r="N35" s="21"/>
      <c r="O35" s="21">
        <f t="shared" si="7"/>
        <v>550000</v>
      </c>
      <c r="P35" s="21">
        <f t="shared" si="8"/>
        <v>550000</v>
      </c>
      <c r="Q35" s="21">
        <f t="shared" si="9"/>
        <v>550000</v>
      </c>
    </row>
    <row r="36" spans="1:17" ht="31.5" customHeight="1" x14ac:dyDescent="0.25">
      <c r="A36" s="19" t="s">
        <v>42</v>
      </c>
      <c r="B36" s="17" t="s">
        <v>43</v>
      </c>
      <c r="C36" s="21">
        <f>'[1]2022'!BI28</f>
        <v>735000</v>
      </c>
      <c r="D36" s="21">
        <f>'[1]2022'!BJ28</f>
        <v>735000</v>
      </c>
      <c r="E36" s="21">
        <f>'[1]2022'!BK28</f>
        <v>735000</v>
      </c>
      <c r="F36" s="21"/>
      <c r="G36" s="21"/>
      <c r="H36" s="21"/>
      <c r="I36" s="21">
        <f t="shared" si="3"/>
        <v>735000</v>
      </c>
      <c r="J36" s="21">
        <f t="shared" si="4"/>
        <v>735000</v>
      </c>
      <c r="K36" s="21">
        <f t="shared" si="5"/>
        <v>735000</v>
      </c>
      <c r="L36" s="21">
        <v>-702000</v>
      </c>
      <c r="M36" s="21">
        <v>-695000</v>
      </c>
      <c r="N36" s="21">
        <v>-695000</v>
      </c>
      <c r="O36" s="21">
        <f t="shared" si="7"/>
        <v>33000</v>
      </c>
      <c r="P36" s="21">
        <f t="shared" si="8"/>
        <v>40000</v>
      </c>
      <c r="Q36" s="21">
        <f t="shared" si="9"/>
        <v>40000</v>
      </c>
    </row>
    <row r="37" spans="1:17" ht="26.4" x14ac:dyDescent="0.25">
      <c r="A37" s="22" t="s">
        <v>44</v>
      </c>
      <c r="B37" s="23" t="s">
        <v>45</v>
      </c>
      <c r="C37" s="21">
        <f>'[1]2022'!BI29</f>
        <v>33000</v>
      </c>
      <c r="D37" s="21">
        <f>'[1]2022'!BJ29</f>
        <v>40000</v>
      </c>
      <c r="E37" s="21">
        <f>'[1]2022'!BK29</f>
        <v>40000</v>
      </c>
      <c r="F37" s="21"/>
      <c r="G37" s="21"/>
      <c r="H37" s="21"/>
      <c r="I37" s="21">
        <f t="shared" si="3"/>
        <v>33000</v>
      </c>
      <c r="J37" s="21">
        <f t="shared" si="4"/>
        <v>40000</v>
      </c>
      <c r="K37" s="21">
        <f t="shared" si="5"/>
        <v>40000</v>
      </c>
      <c r="L37" s="21">
        <v>702000</v>
      </c>
      <c r="M37" s="21">
        <v>695000</v>
      </c>
      <c r="N37" s="21">
        <v>695000</v>
      </c>
      <c r="O37" s="21">
        <f t="shared" si="7"/>
        <v>735000</v>
      </c>
      <c r="P37" s="21">
        <f t="shared" si="8"/>
        <v>735000</v>
      </c>
      <c r="Q37" s="21">
        <f t="shared" si="9"/>
        <v>735000</v>
      </c>
    </row>
    <row r="38" spans="1:17" ht="26.4" x14ac:dyDescent="0.25">
      <c r="A38" s="16" t="s">
        <v>46</v>
      </c>
      <c r="B38" s="17" t="s">
        <v>47</v>
      </c>
      <c r="C38" s="18">
        <f>SUM(C39:C40)</f>
        <v>7837000</v>
      </c>
      <c r="D38" s="18">
        <f t="shared" ref="D38:H38" si="18">SUM(D39:D40)</f>
        <v>7632000</v>
      </c>
      <c r="E38" s="18">
        <f t="shared" si="18"/>
        <v>7232000</v>
      </c>
      <c r="F38" s="18">
        <f t="shared" si="18"/>
        <v>0</v>
      </c>
      <c r="G38" s="18">
        <f t="shared" si="18"/>
        <v>0</v>
      </c>
      <c r="H38" s="18">
        <f t="shared" si="18"/>
        <v>0</v>
      </c>
      <c r="I38" s="18">
        <f t="shared" si="3"/>
        <v>7837000</v>
      </c>
      <c r="J38" s="18">
        <f t="shared" si="4"/>
        <v>7632000</v>
      </c>
      <c r="K38" s="18">
        <f t="shared" si="5"/>
        <v>7232000</v>
      </c>
      <c r="L38" s="18">
        <f t="shared" ref="L38:N38" si="19">SUM(L39:L40)</f>
        <v>0</v>
      </c>
      <c r="M38" s="18">
        <f t="shared" si="19"/>
        <v>0</v>
      </c>
      <c r="N38" s="18">
        <f t="shared" si="19"/>
        <v>0</v>
      </c>
      <c r="O38" s="18">
        <f t="shared" si="7"/>
        <v>7837000</v>
      </c>
      <c r="P38" s="18">
        <f t="shared" si="8"/>
        <v>7632000</v>
      </c>
      <c r="Q38" s="18">
        <f t="shared" si="9"/>
        <v>7232000</v>
      </c>
    </row>
    <row r="39" spans="1:17" ht="52.8" x14ac:dyDescent="0.25">
      <c r="A39" s="19" t="s">
        <v>48</v>
      </c>
      <c r="B39" s="23" t="s">
        <v>49</v>
      </c>
      <c r="C39" s="24">
        <f>SUM('[1]2022'!BI32,'[1]2022'!BI33,'[1]2022'!BI34,'[1]2022'!BI35,'[1]2022'!BI36)</f>
        <v>3247000</v>
      </c>
      <c r="D39" s="24">
        <f>SUM('[1]2022'!BJ32,'[1]2022'!BJ33,'[1]2022'!BJ34,'[1]2022'!BJ35,'[1]2022'!BJ36)</f>
        <v>3132000</v>
      </c>
      <c r="E39" s="24">
        <f>SUM('[1]2022'!BK32,'[1]2022'!BK33,'[1]2022'!BK34,'[1]2022'!BK35,'[1]2022'!BK36)</f>
        <v>3132000</v>
      </c>
      <c r="F39" s="24"/>
      <c r="G39" s="24"/>
      <c r="H39" s="24"/>
      <c r="I39" s="24">
        <f t="shared" si="3"/>
        <v>3247000</v>
      </c>
      <c r="J39" s="24">
        <f t="shared" si="4"/>
        <v>3132000</v>
      </c>
      <c r="K39" s="24">
        <f t="shared" si="5"/>
        <v>3132000</v>
      </c>
      <c r="L39" s="24"/>
      <c r="M39" s="24"/>
      <c r="N39" s="24"/>
      <c r="O39" s="24">
        <f t="shared" si="7"/>
        <v>3247000</v>
      </c>
      <c r="P39" s="24">
        <f t="shared" si="8"/>
        <v>3132000</v>
      </c>
      <c r="Q39" s="24">
        <f t="shared" si="9"/>
        <v>3132000</v>
      </c>
    </row>
    <row r="40" spans="1:17" ht="52.8" x14ac:dyDescent="0.25">
      <c r="A40" s="19" t="s">
        <v>50</v>
      </c>
      <c r="B40" s="17" t="s">
        <v>51</v>
      </c>
      <c r="C40" s="24">
        <f>SUM('[1]2022'!BI37)</f>
        <v>4590000</v>
      </c>
      <c r="D40" s="24">
        <f>SUM('[1]2022'!BJ37)</f>
        <v>4500000</v>
      </c>
      <c r="E40" s="24">
        <f>SUM('[1]2022'!BK37)</f>
        <v>4100000</v>
      </c>
      <c r="F40" s="24"/>
      <c r="G40" s="24"/>
      <c r="H40" s="24"/>
      <c r="I40" s="24">
        <f t="shared" si="3"/>
        <v>4590000</v>
      </c>
      <c r="J40" s="24">
        <f t="shared" si="4"/>
        <v>4500000</v>
      </c>
      <c r="K40" s="24">
        <f t="shared" si="5"/>
        <v>4100000</v>
      </c>
      <c r="L40" s="24"/>
      <c r="M40" s="24"/>
      <c r="N40" s="24"/>
      <c r="O40" s="24">
        <f t="shared" si="7"/>
        <v>4590000</v>
      </c>
      <c r="P40" s="24">
        <f t="shared" si="8"/>
        <v>4500000</v>
      </c>
      <c r="Q40" s="24">
        <f t="shared" si="9"/>
        <v>4100000</v>
      </c>
    </row>
    <row r="41" spans="1:17" ht="18.75" customHeight="1" x14ac:dyDescent="0.25">
      <c r="A41" s="20" t="s">
        <v>52</v>
      </c>
      <c r="B41" s="17" t="s">
        <v>53</v>
      </c>
      <c r="C41" s="18">
        <f>SUM(C42:C42)</f>
        <v>10474532</v>
      </c>
      <c r="D41" s="18">
        <f t="shared" ref="D41:H41" si="20">SUM(D42:D42)</f>
        <v>10975200</v>
      </c>
      <c r="E41" s="18">
        <f t="shared" si="20"/>
        <v>10975200</v>
      </c>
      <c r="F41" s="18">
        <f t="shared" si="20"/>
        <v>0</v>
      </c>
      <c r="G41" s="18">
        <f t="shared" si="20"/>
        <v>0</v>
      </c>
      <c r="H41" s="18">
        <f t="shared" si="20"/>
        <v>0</v>
      </c>
      <c r="I41" s="18">
        <f t="shared" si="3"/>
        <v>10474532</v>
      </c>
      <c r="J41" s="18">
        <f t="shared" si="4"/>
        <v>10975200</v>
      </c>
      <c r="K41" s="18">
        <f t="shared" si="5"/>
        <v>10975200</v>
      </c>
      <c r="L41" s="18">
        <f t="shared" ref="L41:N41" si="21">SUM(L42:L42)</f>
        <v>0</v>
      </c>
      <c r="M41" s="18">
        <f t="shared" si="21"/>
        <v>0</v>
      </c>
      <c r="N41" s="18">
        <f t="shared" si="21"/>
        <v>0</v>
      </c>
      <c r="O41" s="18">
        <f t="shared" si="7"/>
        <v>10474532</v>
      </c>
      <c r="P41" s="18">
        <f t="shared" si="8"/>
        <v>10975200</v>
      </c>
      <c r="Q41" s="18">
        <f t="shared" si="9"/>
        <v>10975200</v>
      </c>
    </row>
    <row r="42" spans="1:17" x14ac:dyDescent="0.25">
      <c r="A42" s="25" t="s">
        <v>54</v>
      </c>
      <c r="B42" s="17" t="s">
        <v>55</v>
      </c>
      <c r="C42" s="21">
        <f>'[1]2022'!BI40</f>
        <v>10474532</v>
      </c>
      <c r="D42" s="21">
        <f>'[1]2022'!BJ40</f>
        <v>10975200</v>
      </c>
      <c r="E42" s="21">
        <f>'[1]2022'!BK40</f>
        <v>10975200</v>
      </c>
      <c r="F42" s="21"/>
      <c r="G42" s="21"/>
      <c r="H42" s="21"/>
      <c r="I42" s="21">
        <f t="shared" si="3"/>
        <v>10474532</v>
      </c>
      <c r="J42" s="21">
        <f t="shared" si="4"/>
        <v>10975200</v>
      </c>
      <c r="K42" s="21">
        <f t="shared" si="5"/>
        <v>10975200</v>
      </c>
      <c r="L42" s="21"/>
      <c r="M42" s="21"/>
      <c r="N42" s="21"/>
      <c r="O42" s="21">
        <f t="shared" si="7"/>
        <v>10474532</v>
      </c>
      <c r="P42" s="21">
        <f t="shared" si="8"/>
        <v>10975200</v>
      </c>
      <c r="Q42" s="21">
        <f t="shared" si="9"/>
        <v>10975200</v>
      </c>
    </row>
    <row r="43" spans="1:17" ht="18.75" customHeight="1" x14ac:dyDescent="0.25">
      <c r="A43" s="20" t="s">
        <v>56</v>
      </c>
      <c r="B43" s="17" t="s">
        <v>57</v>
      </c>
      <c r="C43" s="18">
        <f>SUM(C44:C45)</f>
        <v>2614000</v>
      </c>
      <c r="D43" s="18">
        <f t="shared" ref="D43:H43" si="22">SUM(D44:D45)</f>
        <v>2666200</v>
      </c>
      <c r="E43" s="18">
        <f t="shared" si="22"/>
        <v>2746900</v>
      </c>
      <c r="F43" s="18">
        <f t="shared" si="22"/>
        <v>0</v>
      </c>
      <c r="G43" s="18">
        <f t="shared" si="22"/>
        <v>0</v>
      </c>
      <c r="H43" s="18">
        <f t="shared" si="22"/>
        <v>0</v>
      </c>
      <c r="I43" s="18">
        <f t="shared" si="3"/>
        <v>2614000</v>
      </c>
      <c r="J43" s="18">
        <f t="shared" si="4"/>
        <v>2666200</v>
      </c>
      <c r="K43" s="18">
        <f t="shared" si="5"/>
        <v>2746900</v>
      </c>
      <c r="L43" s="18">
        <f t="shared" ref="L43:N43" si="23">SUM(L44:L45)</f>
        <v>0</v>
      </c>
      <c r="M43" s="18">
        <f t="shared" si="23"/>
        <v>0</v>
      </c>
      <c r="N43" s="18">
        <f t="shared" si="23"/>
        <v>0</v>
      </c>
      <c r="O43" s="18">
        <f t="shared" si="7"/>
        <v>2614000</v>
      </c>
      <c r="P43" s="18">
        <f t="shared" si="8"/>
        <v>2666200</v>
      </c>
      <c r="Q43" s="18">
        <f t="shared" si="9"/>
        <v>2746900</v>
      </c>
    </row>
    <row r="44" spans="1:17" x14ac:dyDescent="0.25">
      <c r="A44" s="19" t="s">
        <v>58</v>
      </c>
      <c r="B44" s="17" t="s">
        <v>59</v>
      </c>
      <c r="C44" s="18">
        <f>'[1]2022'!BI42</f>
        <v>961700</v>
      </c>
      <c r="D44" s="18">
        <f>'[1]2022'!BJ42</f>
        <v>972400</v>
      </c>
      <c r="E44" s="18">
        <f>'[1]2022'!BK42</f>
        <v>1010100</v>
      </c>
      <c r="F44" s="18"/>
      <c r="G44" s="18"/>
      <c r="H44" s="18"/>
      <c r="I44" s="18">
        <f t="shared" si="3"/>
        <v>961700</v>
      </c>
      <c r="J44" s="18">
        <f t="shared" si="4"/>
        <v>972400</v>
      </c>
      <c r="K44" s="18">
        <f t="shared" si="5"/>
        <v>1010100</v>
      </c>
      <c r="L44" s="18"/>
      <c r="M44" s="18"/>
      <c r="N44" s="18"/>
      <c r="O44" s="18">
        <f t="shared" si="7"/>
        <v>961700</v>
      </c>
      <c r="P44" s="18">
        <f t="shared" si="8"/>
        <v>972400</v>
      </c>
      <c r="Q44" s="18">
        <f t="shared" si="9"/>
        <v>1010100</v>
      </c>
    </row>
    <row r="45" spans="1:17" x14ac:dyDescent="0.25">
      <c r="A45" s="26" t="s">
        <v>60</v>
      </c>
      <c r="B45" s="27" t="s">
        <v>61</v>
      </c>
      <c r="C45" s="18">
        <f>'[1]2022'!BI43+'[1]2022'!BI44</f>
        <v>1652300</v>
      </c>
      <c r="D45" s="18">
        <f>'[1]2022'!BJ43+'[1]2022'!BJ44</f>
        <v>1693800</v>
      </c>
      <c r="E45" s="18">
        <f>'[1]2022'!BK43+'[1]2022'!BK44</f>
        <v>1736800</v>
      </c>
      <c r="F45" s="18"/>
      <c r="G45" s="18"/>
      <c r="H45" s="18"/>
      <c r="I45" s="18">
        <f t="shared" si="3"/>
        <v>1652300</v>
      </c>
      <c r="J45" s="18">
        <f t="shared" si="4"/>
        <v>1693800</v>
      </c>
      <c r="K45" s="18">
        <f t="shared" si="5"/>
        <v>1736800</v>
      </c>
      <c r="L45" s="18"/>
      <c r="M45" s="18"/>
      <c r="N45" s="18"/>
      <c r="O45" s="18">
        <f t="shared" si="7"/>
        <v>1652300</v>
      </c>
      <c r="P45" s="18">
        <f t="shared" si="8"/>
        <v>1693800</v>
      </c>
      <c r="Q45" s="18">
        <f t="shared" si="9"/>
        <v>1736800</v>
      </c>
    </row>
    <row r="46" spans="1:17" ht="18.75" customHeight="1" x14ac:dyDescent="0.25">
      <c r="A46" s="28" t="s">
        <v>62</v>
      </c>
      <c r="B46" s="29" t="s">
        <v>63</v>
      </c>
      <c r="C46" s="18">
        <f>SUM(C47:C48)</f>
        <v>375000</v>
      </c>
      <c r="D46" s="18">
        <f t="shared" ref="D46:H46" si="24">SUM(D47:D48)</f>
        <v>385000</v>
      </c>
      <c r="E46" s="18">
        <f t="shared" si="24"/>
        <v>385000</v>
      </c>
      <c r="F46" s="18">
        <f t="shared" si="24"/>
        <v>0</v>
      </c>
      <c r="G46" s="18">
        <f t="shared" si="24"/>
        <v>0</v>
      </c>
      <c r="H46" s="18">
        <f t="shared" si="24"/>
        <v>0</v>
      </c>
      <c r="I46" s="18">
        <f t="shared" si="3"/>
        <v>375000</v>
      </c>
      <c r="J46" s="18">
        <f t="shared" si="4"/>
        <v>385000</v>
      </c>
      <c r="K46" s="18">
        <f t="shared" si="5"/>
        <v>385000</v>
      </c>
      <c r="L46" s="18">
        <f t="shared" ref="L46:N46" si="25">SUM(L47:L48)</f>
        <v>0</v>
      </c>
      <c r="M46" s="18">
        <f t="shared" si="25"/>
        <v>0</v>
      </c>
      <c r="N46" s="18">
        <f t="shared" si="25"/>
        <v>0</v>
      </c>
      <c r="O46" s="18">
        <f t="shared" si="7"/>
        <v>375000</v>
      </c>
      <c r="P46" s="18">
        <f t="shared" si="8"/>
        <v>385000</v>
      </c>
      <c r="Q46" s="18">
        <f t="shared" si="9"/>
        <v>385000</v>
      </c>
    </row>
    <row r="47" spans="1:17" ht="52.8" x14ac:dyDescent="0.25">
      <c r="A47" s="19" t="s">
        <v>64</v>
      </c>
      <c r="B47" s="23" t="s">
        <v>65</v>
      </c>
      <c r="C47" s="18">
        <f>'[1]2022'!BI45</f>
        <v>150000</v>
      </c>
      <c r="D47" s="18">
        <f>'[1]2022'!BJ45</f>
        <v>150000</v>
      </c>
      <c r="E47" s="18">
        <f>'[1]2022'!BK45</f>
        <v>150000</v>
      </c>
      <c r="F47" s="18"/>
      <c r="G47" s="18"/>
      <c r="H47" s="18"/>
      <c r="I47" s="18">
        <f t="shared" si="3"/>
        <v>150000</v>
      </c>
      <c r="J47" s="18">
        <f t="shared" si="4"/>
        <v>150000</v>
      </c>
      <c r="K47" s="18">
        <f t="shared" si="5"/>
        <v>150000</v>
      </c>
      <c r="L47" s="18"/>
      <c r="M47" s="18"/>
      <c r="N47" s="18"/>
      <c r="O47" s="18">
        <f t="shared" si="7"/>
        <v>150000</v>
      </c>
      <c r="P47" s="18">
        <f t="shared" si="8"/>
        <v>150000</v>
      </c>
      <c r="Q47" s="18">
        <f t="shared" si="9"/>
        <v>150000</v>
      </c>
    </row>
    <row r="48" spans="1:17" ht="26.4" x14ac:dyDescent="0.25">
      <c r="A48" s="19" t="s">
        <v>66</v>
      </c>
      <c r="B48" s="17" t="s">
        <v>67</v>
      </c>
      <c r="C48" s="18">
        <f>'[1]2022'!BI46</f>
        <v>225000</v>
      </c>
      <c r="D48" s="18">
        <f>'[1]2022'!BJ46</f>
        <v>235000</v>
      </c>
      <c r="E48" s="18">
        <f>'[1]2022'!BK46</f>
        <v>235000</v>
      </c>
      <c r="F48" s="18"/>
      <c r="G48" s="18"/>
      <c r="H48" s="18"/>
      <c r="I48" s="18">
        <f t="shared" si="3"/>
        <v>225000</v>
      </c>
      <c r="J48" s="18">
        <f t="shared" si="4"/>
        <v>235000</v>
      </c>
      <c r="K48" s="18">
        <f t="shared" si="5"/>
        <v>235000</v>
      </c>
      <c r="L48" s="18"/>
      <c r="M48" s="18"/>
      <c r="N48" s="18"/>
      <c r="O48" s="18">
        <f t="shared" si="7"/>
        <v>225000</v>
      </c>
      <c r="P48" s="18">
        <f t="shared" si="8"/>
        <v>235000</v>
      </c>
      <c r="Q48" s="18">
        <f t="shared" si="9"/>
        <v>235000</v>
      </c>
    </row>
    <row r="49" spans="1:17" ht="18.75" customHeight="1" x14ac:dyDescent="0.25">
      <c r="A49" s="20" t="s">
        <v>68</v>
      </c>
      <c r="B49" s="17" t="s">
        <v>69</v>
      </c>
      <c r="C49" s="18">
        <f>SUM(C50:C54)</f>
        <v>1395000</v>
      </c>
      <c r="D49" s="18">
        <f t="shared" ref="D49:H49" si="26">SUM(D50:D54)</f>
        <v>752900</v>
      </c>
      <c r="E49" s="18">
        <f t="shared" si="26"/>
        <v>1165500</v>
      </c>
      <c r="F49" s="18">
        <f t="shared" si="26"/>
        <v>0</v>
      </c>
      <c r="G49" s="18">
        <f t="shared" si="26"/>
        <v>0</v>
      </c>
      <c r="H49" s="18">
        <f t="shared" si="26"/>
        <v>0</v>
      </c>
      <c r="I49" s="18">
        <f t="shared" si="3"/>
        <v>1395000</v>
      </c>
      <c r="J49" s="18">
        <f t="shared" si="4"/>
        <v>752900</v>
      </c>
      <c r="K49" s="18">
        <f t="shared" si="5"/>
        <v>1165500</v>
      </c>
      <c r="L49" s="18">
        <f t="shared" ref="L49:N49" si="27">SUM(L50:L54)</f>
        <v>0</v>
      </c>
      <c r="M49" s="18">
        <f t="shared" si="27"/>
        <v>0</v>
      </c>
      <c r="N49" s="18">
        <f t="shared" si="27"/>
        <v>0</v>
      </c>
      <c r="O49" s="18">
        <f t="shared" si="7"/>
        <v>1395000</v>
      </c>
      <c r="P49" s="18">
        <f t="shared" si="8"/>
        <v>752900</v>
      </c>
      <c r="Q49" s="18">
        <f t="shared" si="9"/>
        <v>1165500</v>
      </c>
    </row>
    <row r="50" spans="1:17" ht="45.6" x14ac:dyDescent="0.25">
      <c r="A50" s="30" t="s">
        <v>70</v>
      </c>
      <c r="B50" s="31" t="s">
        <v>71</v>
      </c>
      <c r="C50" s="18">
        <f>'[1]2022'!BI48</f>
        <v>252850</v>
      </c>
      <c r="D50" s="18">
        <f>'[1]2022'!BJ48</f>
        <v>271400</v>
      </c>
      <c r="E50" s="18">
        <f>'[1]2022'!BK48</f>
        <v>271400</v>
      </c>
      <c r="F50" s="18"/>
      <c r="G50" s="18"/>
      <c r="H50" s="18"/>
      <c r="I50" s="18">
        <f t="shared" si="3"/>
        <v>252850</v>
      </c>
      <c r="J50" s="18">
        <f t="shared" si="4"/>
        <v>271400</v>
      </c>
      <c r="K50" s="18">
        <f t="shared" si="5"/>
        <v>271400</v>
      </c>
      <c r="L50" s="18"/>
      <c r="M50" s="18"/>
      <c r="N50" s="18"/>
      <c r="O50" s="18">
        <f t="shared" si="7"/>
        <v>252850</v>
      </c>
      <c r="P50" s="18">
        <f t="shared" si="8"/>
        <v>271400</v>
      </c>
      <c r="Q50" s="18">
        <f t="shared" si="9"/>
        <v>271400</v>
      </c>
    </row>
    <row r="51" spans="1:17" ht="22.8" x14ac:dyDescent="0.25">
      <c r="A51" s="30" t="s">
        <v>72</v>
      </c>
      <c r="B51" s="32" t="s">
        <v>73</v>
      </c>
      <c r="C51" s="18">
        <f>'[1]2022'!BI50</f>
        <v>10000</v>
      </c>
      <c r="D51" s="18">
        <f>'[1]2022'!BJ50</f>
        <v>10000</v>
      </c>
      <c r="E51" s="18">
        <f>'[1]2022'!BK50</f>
        <v>10000</v>
      </c>
      <c r="F51" s="18"/>
      <c r="G51" s="18"/>
      <c r="H51" s="18"/>
      <c r="I51" s="18">
        <f t="shared" si="3"/>
        <v>10000</v>
      </c>
      <c r="J51" s="18">
        <f t="shared" si="4"/>
        <v>10000</v>
      </c>
      <c r="K51" s="18">
        <f t="shared" si="5"/>
        <v>10000</v>
      </c>
      <c r="L51" s="18"/>
      <c r="M51" s="18"/>
      <c r="N51" s="18"/>
      <c r="O51" s="18">
        <f t="shared" si="7"/>
        <v>10000</v>
      </c>
      <c r="P51" s="18">
        <f t="shared" si="8"/>
        <v>10000</v>
      </c>
      <c r="Q51" s="18">
        <f t="shared" si="9"/>
        <v>10000</v>
      </c>
    </row>
    <row r="52" spans="1:17" hidden="1" x14ac:dyDescent="0.25">
      <c r="A52" s="30" t="s">
        <v>74</v>
      </c>
      <c r="B52" s="32" t="s">
        <v>75</v>
      </c>
      <c r="C52" s="18">
        <f>'[1]2022'!BI51</f>
        <v>0</v>
      </c>
      <c r="D52" s="18">
        <f>'[1]2022'!BJ51</f>
        <v>0</v>
      </c>
      <c r="E52" s="18">
        <f>'[1]2022'!BK51</f>
        <v>0</v>
      </c>
      <c r="F52" s="18"/>
      <c r="G52" s="18"/>
      <c r="H52" s="18"/>
      <c r="I52" s="18">
        <f t="shared" si="3"/>
        <v>0</v>
      </c>
      <c r="J52" s="18">
        <f t="shared" si="4"/>
        <v>0</v>
      </c>
      <c r="K52" s="18">
        <f t="shared" si="5"/>
        <v>0</v>
      </c>
      <c r="L52" s="18"/>
      <c r="M52" s="18"/>
      <c r="N52" s="18"/>
      <c r="O52" s="18">
        <f t="shared" si="7"/>
        <v>0</v>
      </c>
      <c r="P52" s="18">
        <f t="shared" si="8"/>
        <v>0</v>
      </c>
      <c r="Q52" s="18">
        <f t="shared" si="9"/>
        <v>0</v>
      </c>
    </row>
    <row r="53" spans="1:17" ht="34.200000000000003" x14ac:dyDescent="0.25">
      <c r="A53" s="30" t="s">
        <v>76</v>
      </c>
      <c r="B53" s="32" t="s">
        <v>77</v>
      </c>
      <c r="C53" s="18">
        <f>'[1]2022'!BI52</f>
        <v>1132150</v>
      </c>
      <c r="D53" s="18">
        <f>'[1]2022'!BJ52</f>
        <v>290700</v>
      </c>
      <c r="E53" s="18">
        <f>'[1]2022'!BK52</f>
        <v>704300</v>
      </c>
      <c r="F53" s="18"/>
      <c r="G53" s="18"/>
      <c r="H53" s="18"/>
      <c r="I53" s="18">
        <f t="shared" si="3"/>
        <v>1132150</v>
      </c>
      <c r="J53" s="18">
        <f t="shared" si="4"/>
        <v>290700</v>
      </c>
      <c r="K53" s="18">
        <f t="shared" si="5"/>
        <v>704300</v>
      </c>
      <c r="L53" s="18"/>
      <c r="M53" s="18"/>
      <c r="N53" s="18"/>
      <c r="O53" s="18">
        <f t="shared" si="7"/>
        <v>1132150</v>
      </c>
      <c r="P53" s="18">
        <f t="shared" si="8"/>
        <v>290700</v>
      </c>
      <c r="Q53" s="18">
        <f t="shared" si="9"/>
        <v>704300</v>
      </c>
    </row>
    <row r="54" spans="1:17" x14ac:dyDescent="0.25">
      <c r="A54" s="30" t="s">
        <v>78</v>
      </c>
      <c r="B54" s="32" t="s">
        <v>79</v>
      </c>
      <c r="C54" s="18">
        <f>'[1]2022'!BI53</f>
        <v>0</v>
      </c>
      <c r="D54" s="18">
        <f>'[1]2022'!BJ53</f>
        <v>180800</v>
      </c>
      <c r="E54" s="18">
        <f>'[1]2022'!BK53</f>
        <v>179800</v>
      </c>
      <c r="F54" s="18"/>
      <c r="G54" s="18"/>
      <c r="H54" s="18"/>
      <c r="I54" s="18">
        <f t="shared" si="3"/>
        <v>0</v>
      </c>
      <c r="J54" s="18">
        <f t="shared" si="4"/>
        <v>180800</v>
      </c>
      <c r="K54" s="18">
        <f t="shared" si="5"/>
        <v>179800</v>
      </c>
      <c r="L54" s="18"/>
      <c r="M54" s="18"/>
      <c r="N54" s="18"/>
      <c r="O54" s="18">
        <f t="shared" si="7"/>
        <v>0</v>
      </c>
      <c r="P54" s="18">
        <f t="shared" si="8"/>
        <v>180800</v>
      </c>
      <c r="Q54" s="18">
        <f t="shared" si="9"/>
        <v>179800</v>
      </c>
    </row>
    <row r="55" spans="1:17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</row>
    <row r="56" spans="1:17" x14ac:dyDescent="0.25">
      <c r="A56" s="68" t="s">
        <v>170</v>
      </c>
      <c r="B56" s="67" t="s">
        <v>165</v>
      </c>
      <c r="C56" s="33">
        <f>C57</f>
        <v>0</v>
      </c>
      <c r="D56" s="33">
        <f t="shared" ref="D56:H56" si="28">D57</f>
        <v>0</v>
      </c>
      <c r="E56" s="33">
        <f t="shared" si="28"/>
        <v>0</v>
      </c>
      <c r="F56" s="70">
        <f t="shared" si="28"/>
        <v>646951.35</v>
      </c>
      <c r="G56" s="70">
        <f t="shared" si="28"/>
        <v>0</v>
      </c>
      <c r="H56" s="70">
        <f t="shared" si="28"/>
        <v>0</v>
      </c>
      <c r="I56" s="18">
        <f t="shared" ref="I56:I61" si="29">C56+F56</f>
        <v>646951.35</v>
      </c>
      <c r="J56" s="18">
        <f t="shared" ref="J56:J61" si="30">D56+G56</f>
        <v>0</v>
      </c>
      <c r="K56" s="18">
        <f t="shared" ref="K56:K61" si="31">E56+H56</f>
        <v>0</v>
      </c>
      <c r="L56" s="70">
        <f t="shared" ref="L56:N56" si="32">L57</f>
        <v>0</v>
      </c>
      <c r="M56" s="70">
        <f t="shared" si="32"/>
        <v>0</v>
      </c>
      <c r="N56" s="70">
        <f t="shared" si="32"/>
        <v>0</v>
      </c>
      <c r="O56" s="18">
        <f>I56+L56</f>
        <v>646951.35</v>
      </c>
      <c r="P56" s="18">
        <f t="shared" ref="P56:P61" si="33">J56+M56</f>
        <v>0</v>
      </c>
      <c r="Q56" s="18">
        <f t="shared" ref="Q56:Q61" si="34">K56+N56</f>
        <v>0</v>
      </c>
    </row>
    <row r="57" spans="1:17" x14ac:dyDescent="0.25">
      <c r="A57" s="69" t="s">
        <v>171</v>
      </c>
      <c r="B57" s="67" t="s">
        <v>166</v>
      </c>
      <c r="C57" s="33">
        <f>C58+C59+C60+C61</f>
        <v>0</v>
      </c>
      <c r="D57" s="33">
        <f t="shared" ref="D57:H57" si="35">D58+D59+D60+D61</f>
        <v>0</v>
      </c>
      <c r="E57" s="33">
        <f t="shared" si="35"/>
        <v>0</v>
      </c>
      <c r="F57" s="70">
        <f t="shared" si="35"/>
        <v>646951.35</v>
      </c>
      <c r="G57" s="70">
        <f t="shared" si="35"/>
        <v>0</v>
      </c>
      <c r="H57" s="70">
        <f t="shared" si="35"/>
        <v>0</v>
      </c>
      <c r="I57" s="18">
        <f t="shared" si="29"/>
        <v>646951.35</v>
      </c>
      <c r="J57" s="18">
        <f t="shared" si="30"/>
        <v>0</v>
      </c>
      <c r="K57" s="18">
        <f t="shared" si="31"/>
        <v>0</v>
      </c>
      <c r="L57" s="70">
        <f t="shared" ref="L57:N57" si="36">L58+L59+L60+L61</f>
        <v>0</v>
      </c>
      <c r="M57" s="70">
        <f t="shared" si="36"/>
        <v>0</v>
      </c>
      <c r="N57" s="70">
        <f t="shared" si="36"/>
        <v>0</v>
      </c>
      <c r="O57" s="18">
        <f t="shared" ref="O57:O61" si="37">I57+L57</f>
        <v>646951.35</v>
      </c>
      <c r="P57" s="18">
        <f t="shared" si="33"/>
        <v>0</v>
      </c>
      <c r="Q57" s="18">
        <f t="shared" si="34"/>
        <v>0</v>
      </c>
    </row>
    <row r="58" spans="1:17" ht="26.4" hidden="1" x14ac:dyDescent="0.25">
      <c r="A58" s="69" t="s">
        <v>173</v>
      </c>
      <c r="B58" s="67" t="s">
        <v>167</v>
      </c>
      <c r="C58" s="33"/>
      <c r="D58" s="33"/>
      <c r="E58" s="33"/>
      <c r="F58" s="70">
        <v>141667.67000000001</v>
      </c>
      <c r="G58" s="70"/>
      <c r="H58" s="70"/>
      <c r="I58" s="18">
        <f t="shared" si="29"/>
        <v>141667.67000000001</v>
      </c>
      <c r="J58" s="18">
        <f t="shared" si="30"/>
        <v>0</v>
      </c>
      <c r="K58" s="18">
        <f t="shared" si="31"/>
        <v>0</v>
      </c>
      <c r="L58" s="70"/>
      <c r="M58" s="70"/>
      <c r="N58" s="70"/>
      <c r="O58" s="18">
        <f t="shared" si="37"/>
        <v>141667.67000000001</v>
      </c>
      <c r="P58" s="18">
        <f t="shared" si="33"/>
        <v>0</v>
      </c>
      <c r="Q58" s="18">
        <f t="shared" si="34"/>
        <v>0</v>
      </c>
    </row>
    <row r="59" spans="1:17" ht="26.4" hidden="1" x14ac:dyDescent="0.25">
      <c r="A59" s="69" t="s">
        <v>174</v>
      </c>
      <c r="B59" s="67" t="s">
        <v>168</v>
      </c>
      <c r="C59" s="33"/>
      <c r="D59" s="33"/>
      <c r="E59" s="33"/>
      <c r="F59" s="70">
        <v>65900</v>
      </c>
      <c r="G59" s="70"/>
      <c r="H59" s="70"/>
      <c r="I59" s="18">
        <f t="shared" si="29"/>
        <v>65900</v>
      </c>
      <c r="J59" s="18">
        <f t="shared" si="30"/>
        <v>0</v>
      </c>
      <c r="K59" s="18">
        <f t="shared" si="31"/>
        <v>0</v>
      </c>
      <c r="L59" s="70"/>
      <c r="M59" s="70"/>
      <c r="N59" s="70"/>
      <c r="O59" s="18">
        <f t="shared" si="37"/>
        <v>65900</v>
      </c>
      <c r="P59" s="18">
        <f t="shared" si="33"/>
        <v>0</v>
      </c>
      <c r="Q59" s="18">
        <f t="shared" si="34"/>
        <v>0</v>
      </c>
    </row>
    <row r="60" spans="1:17" ht="26.4" hidden="1" x14ac:dyDescent="0.25">
      <c r="A60" s="69" t="s">
        <v>175</v>
      </c>
      <c r="B60" s="67" t="s">
        <v>169</v>
      </c>
      <c r="C60" s="33"/>
      <c r="D60" s="33"/>
      <c r="E60" s="33"/>
      <c r="F60" s="70">
        <v>46951.35</v>
      </c>
      <c r="G60" s="70"/>
      <c r="H60" s="70"/>
      <c r="I60" s="18">
        <f t="shared" si="29"/>
        <v>46951.35</v>
      </c>
      <c r="J60" s="18">
        <f t="shared" si="30"/>
        <v>0</v>
      </c>
      <c r="K60" s="18">
        <f t="shared" si="31"/>
        <v>0</v>
      </c>
      <c r="L60" s="70"/>
      <c r="M60" s="70"/>
      <c r="N60" s="70"/>
      <c r="O60" s="18">
        <f t="shared" si="37"/>
        <v>46951.35</v>
      </c>
      <c r="P60" s="18">
        <f t="shared" si="33"/>
        <v>0</v>
      </c>
      <c r="Q60" s="18">
        <f t="shared" si="34"/>
        <v>0</v>
      </c>
    </row>
    <row r="61" spans="1:17" ht="26.4" hidden="1" x14ac:dyDescent="0.25">
      <c r="A61" s="69" t="s">
        <v>176</v>
      </c>
      <c r="B61" s="67" t="s">
        <v>172</v>
      </c>
      <c r="C61" s="33"/>
      <c r="D61" s="33"/>
      <c r="E61" s="33"/>
      <c r="F61" s="70">
        <f>55410.54+337021.79</f>
        <v>392432.32999999996</v>
      </c>
      <c r="G61" s="70"/>
      <c r="H61" s="70"/>
      <c r="I61" s="18">
        <f t="shared" si="29"/>
        <v>392432.32999999996</v>
      </c>
      <c r="J61" s="18">
        <f t="shared" si="30"/>
        <v>0</v>
      </c>
      <c r="K61" s="18">
        <f t="shared" si="31"/>
        <v>0</v>
      </c>
      <c r="L61" s="70"/>
      <c r="M61" s="70"/>
      <c r="N61" s="70"/>
      <c r="O61" s="18">
        <f t="shared" si="37"/>
        <v>392432.32999999996</v>
      </c>
      <c r="P61" s="18">
        <f t="shared" si="33"/>
        <v>0</v>
      </c>
      <c r="Q61" s="18">
        <f t="shared" si="34"/>
        <v>0</v>
      </c>
    </row>
    <row r="62" spans="1:17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</row>
    <row r="63" spans="1:17" x14ac:dyDescent="0.25">
      <c r="A63" s="13" t="s">
        <v>80</v>
      </c>
      <c r="B63" s="14" t="s">
        <v>81</v>
      </c>
      <c r="C63" s="15">
        <f t="shared" ref="C63:H63" si="38">C65+C127+C125</f>
        <v>746312642.13999999</v>
      </c>
      <c r="D63" s="15">
        <f t="shared" si="38"/>
        <v>712036092.60000002</v>
      </c>
      <c r="E63" s="15">
        <f t="shared" si="38"/>
        <v>714669764.99000001</v>
      </c>
      <c r="F63" s="15">
        <f t="shared" si="38"/>
        <v>13438292.67</v>
      </c>
      <c r="G63" s="15">
        <f t="shared" si="38"/>
        <v>1652253.6199999999</v>
      </c>
      <c r="H63" s="15">
        <f t="shared" si="38"/>
        <v>80747256.489999995</v>
      </c>
      <c r="I63" s="15">
        <f t="shared" si="3"/>
        <v>759750934.80999994</v>
      </c>
      <c r="J63" s="15">
        <f t="shared" si="4"/>
        <v>713688346.22000003</v>
      </c>
      <c r="K63" s="15">
        <f t="shared" si="5"/>
        <v>795417021.48000002</v>
      </c>
      <c r="L63" s="15">
        <f>L65+L127+L125+L123</f>
        <v>18867380.969999999</v>
      </c>
      <c r="M63" s="15">
        <f t="shared" ref="M63:N63" si="39">M65+M127+M125+M123</f>
        <v>2913094.88</v>
      </c>
      <c r="N63" s="15">
        <f t="shared" si="39"/>
        <v>2913094.88</v>
      </c>
      <c r="O63" s="15">
        <f>I63+L63</f>
        <v>778618315.77999997</v>
      </c>
      <c r="P63" s="15">
        <f t="shared" ref="P63" si="40">J63+M63</f>
        <v>716601441.10000002</v>
      </c>
      <c r="Q63" s="15">
        <f t="shared" ref="Q63" si="41">K63+N63</f>
        <v>798330116.36000001</v>
      </c>
    </row>
    <row r="64" spans="1:17" x14ac:dyDescent="0.25">
      <c r="A64" s="16"/>
      <c r="B64" s="17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</row>
    <row r="65" spans="1:17" ht="26.4" x14ac:dyDescent="0.25">
      <c r="A65" s="35" t="s">
        <v>82</v>
      </c>
      <c r="B65" s="23" t="s">
        <v>83</v>
      </c>
      <c r="C65" s="21">
        <f t="shared" ref="C65:H65" si="42">C67+C70+C90+C110</f>
        <v>746312642.13999999</v>
      </c>
      <c r="D65" s="21">
        <f t="shared" si="42"/>
        <v>712036092.60000002</v>
      </c>
      <c r="E65" s="21">
        <f t="shared" si="42"/>
        <v>714669764.99000001</v>
      </c>
      <c r="F65" s="21">
        <f t="shared" si="42"/>
        <v>13666482.67</v>
      </c>
      <c r="G65" s="21">
        <f t="shared" si="42"/>
        <v>1652253.6199999999</v>
      </c>
      <c r="H65" s="21">
        <f t="shared" si="42"/>
        <v>80747256.489999995</v>
      </c>
      <c r="I65" s="21">
        <f t="shared" si="3"/>
        <v>759979124.80999994</v>
      </c>
      <c r="J65" s="21">
        <f t="shared" si="4"/>
        <v>713688346.22000003</v>
      </c>
      <c r="K65" s="21">
        <f t="shared" si="5"/>
        <v>795417021.48000002</v>
      </c>
      <c r="L65" s="21">
        <f t="shared" ref="L65:N65" si="43">L67+L70+L90+L110</f>
        <v>15967380.970000001</v>
      </c>
      <c r="M65" s="21">
        <f t="shared" si="43"/>
        <v>2913094.88</v>
      </c>
      <c r="N65" s="21">
        <f t="shared" si="43"/>
        <v>2913094.88</v>
      </c>
      <c r="O65" s="21">
        <f t="shared" ref="O65" si="44">I65+L65</f>
        <v>775946505.77999997</v>
      </c>
      <c r="P65" s="21">
        <f t="shared" ref="P65" si="45">J65+M65</f>
        <v>716601441.10000002</v>
      </c>
      <c r="Q65" s="21">
        <f t="shared" ref="Q65" si="46">K65+N65</f>
        <v>798330116.36000001</v>
      </c>
    </row>
    <row r="66" spans="1:17" x14ac:dyDescent="0.25">
      <c r="A66" s="35"/>
      <c r="B66" s="23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</row>
    <row r="67" spans="1:17" x14ac:dyDescent="0.25">
      <c r="A67" s="36" t="s">
        <v>84</v>
      </c>
      <c r="B67" s="37" t="s">
        <v>85</v>
      </c>
      <c r="C67" s="21">
        <f>C68</f>
        <v>428900989.69999999</v>
      </c>
      <c r="D67" s="21">
        <f t="shared" ref="D67:H67" si="47">D68</f>
        <v>428900989.69999999</v>
      </c>
      <c r="E67" s="21">
        <f t="shared" si="47"/>
        <v>428900989.69999999</v>
      </c>
      <c r="F67" s="21">
        <f t="shared" si="47"/>
        <v>0</v>
      </c>
      <c r="G67" s="21">
        <f t="shared" si="47"/>
        <v>0</v>
      </c>
      <c r="H67" s="21">
        <f t="shared" si="47"/>
        <v>0</v>
      </c>
      <c r="I67" s="21">
        <f t="shared" si="3"/>
        <v>428900989.69999999</v>
      </c>
      <c r="J67" s="21">
        <f t="shared" si="4"/>
        <v>428900989.69999999</v>
      </c>
      <c r="K67" s="21">
        <f t="shared" si="5"/>
        <v>428900989.69999999</v>
      </c>
      <c r="L67" s="21">
        <f t="shared" ref="L67:N67" si="48">L68</f>
        <v>0</v>
      </c>
      <c r="M67" s="21">
        <f t="shared" si="48"/>
        <v>0</v>
      </c>
      <c r="N67" s="21">
        <f t="shared" si="48"/>
        <v>0</v>
      </c>
      <c r="O67" s="21">
        <f t="shared" ref="O67:O68" si="49">I67+L67</f>
        <v>428900989.69999999</v>
      </c>
      <c r="P67" s="21">
        <f t="shared" ref="P67:P68" si="50">J67+M67</f>
        <v>428900989.69999999</v>
      </c>
      <c r="Q67" s="21">
        <f t="shared" ref="Q67:Q68" si="51">K67+N67</f>
        <v>428900989.69999999</v>
      </c>
    </row>
    <row r="68" spans="1:17" ht="30" customHeight="1" x14ac:dyDescent="0.25">
      <c r="A68" s="36" t="s">
        <v>86</v>
      </c>
      <c r="B68" s="55" t="s">
        <v>87</v>
      </c>
      <c r="C68" s="21">
        <v>428900989.69999999</v>
      </c>
      <c r="D68" s="21">
        <v>428900989.69999999</v>
      </c>
      <c r="E68" s="21">
        <v>428900989.69999999</v>
      </c>
      <c r="F68" s="21"/>
      <c r="G68" s="21"/>
      <c r="H68" s="21"/>
      <c r="I68" s="21">
        <f t="shared" si="3"/>
        <v>428900989.69999999</v>
      </c>
      <c r="J68" s="21">
        <f t="shared" si="4"/>
        <v>428900989.69999999</v>
      </c>
      <c r="K68" s="21">
        <f t="shared" si="5"/>
        <v>428900989.69999999</v>
      </c>
      <c r="L68" s="21"/>
      <c r="M68" s="21"/>
      <c r="N68" s="21"/>
      <c r="O68" s="21">
        <f t="shared" si="49"/>
        <v>428900989.69999999</v>
      </c>
      <c r="P68" s="21">
        <f t="shared" si="50"/>
        <v>428900989.69999999</v>
      </c>
      <c r="Q68" s="21">
        <f t="shared" si="51"/>
        <v>428900989.69999999</v>
      </c>
    </row>
    <row r="69" spans="1:17" x14ac:dyDescent="0.25">
      <c r="A69" s="16"/>
      <c r="B69" s="1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</row>
    <row r="70" spans="1:17" ht="26.4" x14ac:dyDescent="0.25">
      <c r="A70" s="39" t="s">
        <v>88</v>
      </c>
      <c r="B70" s="23" t="s">
        <v>89</v>
      </c>
      <c r="C70" s="18">
        <f>+C80+C73+C76+C74</f>
        <v>6112998.4399999995</v>
      </c>
      <c r="D70" s="18">
        <f t="shared" ref="D70:H70" si="52">+D80+D73+D76+D74</f>
        <v>5676919.8499999996</v>
      </c>
      <c r="E70" s="18">
        <f t="shared" si="52"/>
        <v>5300747.09</v>
      </c>
      <c r="F70" s="18">
        <f t="shared" si="52"/>
        <v>2138916</v>
      </c>
      <c r="G70" s="18">
        <f t="shared" si="52"/>
        <v>-74277.73</v>
      </c>
      <c r="H70" s="18">
        <f t="shared" si="52"/>
        <v>-143094.60999999999</v>
      </c>
      <c r="I70" s="18">
        <f t="shared" si="3"/>
        <v>8251914.4399999995</v>
      </c>
      <c r="J70" s="18">
        <f t="shared" si="4"/>
        <v>5602642.1199999992</v>
      </c>
      <c r="K70" s="18">
        <f t="shared" si="5"/>
        <v>5157652.4799999995</v>
      </c>
      <c r="L70" s="18">
        <f>+L80+L73+L76+L74+L79+L78+L75+L71+L72</f>
        <v>4144209.33</v>
      </c>
      <c r="M70" s="18">
        <f t="shared" ref="M70:N70" si="53">+M80+M73+M76+M74+M79+M78+M75+M71+M72</f>
        <v>692103.06</v>
      </c>
      <c r="N70" s="18">
        <f t="shared" si="53"/>
        <v>692103.06</v>
      </c>
      <c r="O70" s="18">
        <f t="shared" ref="O70:O131" si="54">I70+L70</f>
        <v>12396123.77</v>
      </c>
      <c r="P70" s="18">
        <f t="shared" ref="P70:P131" si="55">J70+M70</f>
        <v>6294745.1799999997</v>
      </c>
      <c r="Q70" s="18">
        <f t="shared" ref="Q70:Q131" si="56">K70+N70</f>
        <v>5849755.5399999991</v>
      </c>
    </row>
    <row r="71" spans="1:17" ht="66" x14ac:dyDescent="0.25">
      <c r="A71" s="72" t="s">
        <v>186</v>
      </c>
      <c r="B71" s="73" t="s">
        <v>188</v>
      </c>
      <c r="C71" s="18"/>
      <c r="D71" s="18"/>
      <c r="E71" s="18"/>
      <c r="F71" s="18"/>
      <c r="G71" s="18"/>
      <c r="H71" s="18"/>
      <c r="I71" s="18"/>
      <c r="J71" s="18"/>
      <c r="K71" s="18"/>
      <c r="L71" s="18">
        <v>641900</v>
      </c>
      <c r="M71" s="18"/>
      <c r="N71" s="18"/>
      <c r="O71" s="18">
        <f t="shared" ref="O71:O72" si="57">I71+L71</f>
        <v>641900</v>
      </c>
      <c r="P71" s="18">
        <f t="shared" ref="P71:P72" si="58">J71+M71</f>
        <v>0</v>
      </c>
      <c r="Q71" s="18">
        <f t="shared" ref="Q71:Q72" si="59">K71+N71</f>
        <v>0</v>
      </c>
    </row>
    <row r="72" spans="1:17" ht="52.8" x14ac:dyDescent="0.25">
      <c r="A72" s="72" t="s">
        <v>187</v>
      </c>
      <c r="B72" s="73" t="s">
        <v>189</v>
      </c>
      <c r="C72" s="18"/>
      <c r="D72" s="18"/>
      <c r="E72" s="18"/>
      <c r="F72" s="18"/>
      <c r="G72" s="18"/>
      <c r="H72" s="18"/>
      <c r="I72" s="18"/>
      <c r="J72" s="18"/>
      <c r="K72" s="18"/>
      <c r="L72" s="18">
        <v>12445</v>
      </c>
      <c r="M72" s="18"/>
      <c r="N72" s="18"/>
      <c r="O72" s="18">
        <f t="shared" si="57"/>
        <v>12445</v>
      </c>
      <c r="P72" s="18">
        <f t="shared" si="58"/>
        <v>0</v>
      </c>
      <c r="Q72" s="18">
        <f t="shared" si="59"/>
        <v>0</v>
      </c>
    </row>
    <row r="73" spans="1:17" ht="39.6" x14ac:dyDescent="0.25">
      <c r="A73" s="39" t="s">
        <v>90</v>
      </c>
      <c r="B73" s="23" t="s">
        <v>91</v>
      </c>
      <c r="C73" s="18">
        <v>4719460.5199999996</v>
      </c>
      <c r="D73" s="18">
        <v>4368262.2</v>
      </c>
      <c r="E73" s="18">
        <v>4022007.82</v>
      </c>
      <c r="F73" s="18">
        <v>-50104.75</v>
      </c>
      <c r="G73" s="18">
        <v>-233275.71</v>
      </c>
      <c r="H73" s="18">
        <v>-323403.43</v>
      </c>
      <c r="I73" s="18">
        <f t="shared" ref="I73:I74" si="60">C73+F73</f>
        <v>4669355.7699999996</v>
      </c>
      <c r="J73" s="18">
        <f t="shared" ref="J73:J74" si="61">D73+G73</f>
        <v>4134986.49</v>
      </c>
      <c r="K73" s="18">
        <f t="shared" ref="K73:K74" si="62">E73+H73</f>
        <v>3698604.3899999997</v>
      </c>
      <c r="L73" s="18"/>
      <c r="M73" s="18"/>
      <c r="N73" s="18"/>
      <c r="O73" s="18">
        <f t="shared" si="54"/>
        <v>4669355.7699999996</v>
      </c>
      <c r="P73" s="18">
        <f t="shared" si="55"/>
        <v>4134986.49</v>
      </c>
      <c r="Q73" s="18">
        <f t="shared" si="56"/>
        <v>3698604.3899999997</v>
      </c>
    </row>
    <row r="74" spans="1:17" ht="39.6" x14ac:dyDescent="0.25">
      <c r="A74" s="39" t="s">
        <v>159</v>
      </c>
      <c r="B74" s="23" t="s">
        <v>160</v>
      </c>
      <c r="C74" s="18"/>
      <c r="D74" s="18"/>
      <c r="E74" s="18"/>
      <c r="F74" s="18">
        <v>1250000</v>
      </c>
      <c r="G74" s="18"/>
      <c r="H74" s="18"/>
      <c r="I74" s="18">
        <f t="shared" si="60"/>
        <v>1250000</v>
      </c>
      <c r="J74" s="18">
        <f t="shared" si="61"/>
        <v>0</v>
      </c>
      <c r="K74" s="18">
        <f t="shared" si="62"/>
        <v>0</v>
      </c>
      <c r="L74" s="18"/>
      <c r="M74" s="18"/>
      <c r="N74" s="18"/>
      <c r="O74" s="18">
        <f t="shared" si="54"/>
        <v>1250000</v>
      </c>
      <c r="P74" s="18">
        <f t="shared" si="55"/>
        <v>0</v>
      </c>
      <c r="Q74" s="18">
        <f t="shared" si="56"/>
        <v>0</v>
      </c>
    </row>
    <row r="75" spans="1:17" ht="26.4" x14ac:dyDescent="0.25">
      <c r="A75" s="72" t="s">
        <v>184</v>
      </c>
      <c r="B75" s="73" t="s">
        <v>185</v>
      </c>
      <c r="C75" s="18"/>
      <c r="D75" s="18"/>
      <c r="E75" s="18"/>
      <c r="F75" s="18"/>
      <c r="G75" s="18"/>
      <c r="H75" s="18"/>
      <c r="I75" s="18"/>
      <c r="J75" s="18"/>
      <c r="K75" s="18"/>
      <c r="L75" s="18">
        <v>317682.42</v>
      </c>
      <c r="M75" s="18"/>
      <c r="N75" s="18"/>
      <c r="O75" s="18">
        <f t="shared" ref="O75" si="63">I75+L75</f>
        <v>317682.42</v>
      </c>
      <c r="P75" s="18">
        <f t="shared" ref="P75" si="64">J75+M75</f>
        <v>0</v>
      </c>
      <c r="Q75" s="18">
        <f t="shared" ref="Q75" si="65">K75+N75</f>
        <v>0</v>
      </c>
    </row>
    <row r="76" spans="1:17" ht="15.75" customHeight="1" x14ac:dyDescent="0.25">
      <c r="A76" s="39" t="s">
        <v>138</v>
      </c>
      <c r="B76" s="23" t="s">
        <v>92</v>
      </c>
      <c r="C76" s="18">
        <f>C77</f>
        <v>251461.98</v>
      </c>
      <c r="D76" s="18">
        <f t="shared" ref="D76:H76" si="66">D77</f>
        <v>251755.35</v>
      </c>
      <c r="E76" s="18">
        <f t="shared" si="66"/>
        <v>236015</v>
      </c>
      <c r="F76" s="18">
        <f t="shared" si="66"/>
        <v>-38378.65</v>
      </c>
      <c r="G76" s="18">
        <f t="shared" si="66"/>
        <v>-38401.42</v>
      </c>
      <c r="H76" s="18">
        <f t="shared" si="66"/>
        <v>-17090.580000000002</v>
      </c>
      <c r="I76" s="18">
        <f t="shared" si="3"/>
        <v>213083.33000000002</v>
      </c>
      <c r="J76" s="18">
        <f t="shared" si="4"/>
        <v>213353.93</v>
      </c>
      <c r="K76" s="18">
        <f t="shared" si="5"/>
        <v>218924.41999999998</v>
      </c>
      <c r="L76" s="18">
        <f t="shared" ref="L76:N76" si="67">L77</f>
        <v>0</v>
      </c>
      <c r="M76" s="18">
        <f t="shared" si="67"/>
        <v>0</v>
      </c>
      <c r="N76" s="18">
        <f t="shared" si="67"/>
        <v>0</v>
      </c>
      <c r="O76" s="18">
        <f t="shared" si="54"/>
        <v>213083.33000000002</v>
      </c>
      <c r="P76" s="18">
        <f t="shared" si="55"/>
        <v>213353.93</v>
      </c>
      <c r="Q76" s="18">
        <f t="shared" si="56"/>
        <v>218924.41999999998</v>
      </c>
    </row>
    <row r="77" spans="1:17" ht="39.6" x14ac:dyDescent="0.25">
      <c r="A77" s="40" t="s">
        <v>93</v>
      </c>
      <c r="B77" s="23"/>
      <c r="C77" s="18">
        <v>251461.98</v>
      </c>
      <c r="D77" s="18">
        <v>251755.35</v>
      </c>
      <c r="E77" s="18">
        <v>236015</v>
      </c>
      <c r="F77" s="18">
        <v>-38378.65</v>
      </c>
      <c r="G77" s="18">
        <v>-38401.42</v>
      </c>
      <c r="H77" s="18">
        <v>-17090.580000000002</v>
      </c>
      <c r="I77" s="18">
        <f t="shared" si="3"/>
        <v>213083.33000000002</v>
      </c>
      <c r="J77" s="18">
        <f t="shared" si="4"/>
        <v>213353.93</v>
      </c>
      <c r="K77" s="18">
        <f t="shared" si="5"/>
        <v>218924.41999999998</v>
      </c>
      <c r="L77" s="18"/>
      <c r="M77" s="18"/>
      <c r="N77" s="18"/>
      <c r="O77" s="18">
        <f t="shared" si="54"/>
        <v>213083.33000000002</v>
      </c>
      <c r="P77" s="18">
        <f t="shared" si="55"/>
        <v>213353.93</v>
      </c>
      <c r="Q77" s="18">
        <f t="shared" si="56"/>
        <v>218924.41999999998</v>
      </c>
    </row>
    <row r="78" spans="1:17" ht="26.4" x14ac:dyDescent="0.25">
      <c r="A78" s="74" t="s">
        <v>181</v>
      </c>
      <c r="B78" s="73" t="s">
        <v>182</v>
      </c>
      <c r="C78" s="18"/>
      <c r="D78" s="18"/>
      <c r="E78" s="18"/>
      <c r="F78" s="18"/>
      <c r="G78" s="18"/>
      <c r="H78" s="18"/>
      <c r="I78" s="18"/>
      <c r="J78" s="18"/>
      <c r="K78" s="18"/>
      <c r="L78" s="18">
        <v>1643636.52</v>
      </c>
      <c r="M78" s="18"/>
      <c r="N78" s="18"/>
      <c r="O78" s="18">
        <f t="shared" ref="O78" si="68">I78+L78</f>
        <v>1643636.52</v>
      </c>
      <c r="P78" s="18">
        <f t="shared" ref="P78" si="69">J78+M78</f>
        <v>0</v>
      </c>
      <c r="Q78" s="18">
        <f t="shared" ref="Q78" si="70">K78+N78</f>
        <v>0</v>
      </c>
    </row>
    <row r="79" spans="1:17" ht="26.4" x14ac:dyDescent="0.25">
      <c r="A79" s="72" t="s">
        <v>179</v>
      </c>
      <c r="B79" s="73" t="s">
        <v>180</v>
      </c>
      <c r="C79" s="18"/>
      <c r="D79" s="18"/>
      <c r="E79" s="18"/>
      <c r="F79" s="18"/>
      <c r="G79" s="18"/>
      <c r="H79" s="18"/>
      <c r="I79" s="18"/>
      <c r="J79" s="18"/>
      <c r="K79" s="18"/>
      <c r="L79" s="18">
        <v>823351.52</v>
      </c>
      <c r="M79" s="18"/>
      <c r="N79" s="18"/>
      <c r="O79" s="18">
        <f t="shared" ref="O79" si="71">I79+L79</f>
        <v>823351.52</v>
      </c>
      <c r="P79" s="18">
        <f t="shared" ref="P79" si="72">J79+M79</f>
        <v>0</v>
      </c>
      <c r="Q79" s="18">
        <f t="shared" ref="Q79" si="73">K79+N79</f>
        <v>0</v>
      </c>
    </row>
    <row r="80" spans="1:17" x14ac:dyDescent="0.25">
      <c r="A80" s="19" t="s">
        <v>94</v>
      </c>
      <c r="B80" s="17" t="s">
        <v>95</v>
      </c>
      <c r="C80" s="34">
        <f>SUM(C81)</f>
        <v>1142075.94</v>
      </c>
      <c r="D80" s="34">
        <f t="shared" ref="D80:H80" si="74">SUM(D81)</f>
        <v>1056902.3</v>
      </c>
      <c r="E80" s="34">
        <f t="shared" si="74"/>
        <v>1042724.27</v>
      </c>
      <c r="F80" s="34">
        <f t="shared" si="74"/>
        <v>977399.4</v>
      </c>
      <c r="G80" s="34">
        <f t="shared" si="74"/>
        <v>197399.4</v>
      </c>
      <c r="H80" s="34">
        <f t="shared" si="74"/>
        <v>197399.4</v>
      </c>
      <c r="I80" s="34">
        <f t="shared" si="3"/>
        <v>2119475.34</v>
      </c>
      <c r="J80" s="34">
        <f t="shared" si="4"/>
        <v>1254301.7</v>
      </c>
      <c r="K80" s="34">
        <f t="shared" si="5"/>
        <v>1240123.67</v>
      </c>
      <c r="L80" s="34">
        <f t="shared" ref="L80:N80" si="75">SUM(L81)</f>
        <v>705193.87</v>
      </c>
      <c r="M80" s="34">
        <f t="shared" si="75"/>
        <v>692103.06</v>
      </c>
      <c r="N80" s="34">
        <f t="shared" si="75"/>
        <v>692103.06</v>
      </c>
      <c r="O80" s="34">
        <f t="shared" si="54"/>
        <v>2824669.21</v>
      </c>
      <c r="P80" s="34">
        <f t="shared" si="55"/>
        <v>1946404.76</v>
      </c>
      <c r="Q80" s="34">
        <f t="shared" si="56"/>
        <v>1932226.73</v>
      </c>
    </row>
    <row r="81" spans="1:17" x14ac:dyDescent="0.25">
      <c r="A81" s="41" t="s">
        <v>96</v>
      </c>
      <c r="B81" s="17" t="s">
        <v>97</v>
      </c>
      <c r="C81" s="34">
        <f>SUM(C82:C87)</f>
        <v>1142075.94</v>
      </c>
      <c r="D81" s="34">
        <f t="shared" ref="D81:H81" si="76">SUM(D82:D87)</f>
        <v>1056902.3</v>
      </c>
      <c r="E81" s="34">
        <f t="shared" si="76"/>
        <v>1042724.27</v>
      </c>
      <c r="F81" s="34">
        <f t="shared" si="76"/>
        <v>977399.4</v>
      </c>
      <c r="G81" s="34">
        <f t="shared" si="76"/>
        <v>197399.4</v>
      </c>
      <c r="H81" s="34">
        <f t="shared" si="76"/>
        <v>197399.4</v>
      </c>
      <c r="I81" s="34">
        <f t="shared" si="3"/>
        <v>2119475.34</v>
      </c>
      <c r="J81" s="34">
        <f t="shared" si="4"/>
        <v>1254301.7</v>
      </c>
      <c r="K81" s="34">
        <f t="shared" si="5"/>
        <v>1240123.67</v>
      </c>
      <c r="L81" s="34">
        <f>SUM(L82:L89)</f>
        <v>705193.87</v>
      </c>
      <c r="M81" s="34">
        <f t="shared" ref="M81:N81" si="77">SUM(M82:M89)</f>
        <v>692103.06</v>
      </c>
      <c r="N81" s="34">
        <f t="shared" si="77"/>
        <v>692103.06</v>
      </c>
      <c r="O81" s="34">
        <f t="shared" si="54"/>
        <v>2824669.21</v>
      </c>
      <c r="P81" s="34">
        <f t="shared" si="55"/>
        <v>1946404.76</v>
      </c>
      <c r="Q81" s="34">
        <f t="shared" si="56"/>
        <v>1932226.73</v>
      </c>
    </row>
    <row r="82" spans="1:17" ht="39.6" x14ac:dyDescent="0.25">
      <c r="A82" s="42" t="s">
        <v>98</v>
      </c>
      <c r="B82" s="17"/>
      <c r="C82" s="34">
        <v>157548.56</v>
      </c>
      <c r="D82" s="34">
        <v>157299.92000000001</v>
      </c>
      <c r="E82" s="34">
        <v>143121.89000000001</v>
      </c>
      <c r="F82" s="34"/>
      <c r="G82" s="34"/>
      <c r="H82" s="34"/>
      <c r="I82" s="34">
        <f t="shared" si="3"/>
        <v>157548.56</v>
      </c>
      <c r="J82" s="34">
        <f t="shared" si="4"/>
        <v>157299.92000000001</v>
      </c>
      <c r="K82" s="34">
        <f t="shared" si="5"/>
        <v>143121.89000000001</v>
      </c>
      <c r="L82" s="34"/>
      <c r="M82" s="34"/>
      <c r="N82" s="34"/>
      <c r="O82" s="34">
        <f t="shared" si="54"/>
        <v>157548.56</v>
      </c>
      <c r="P82" s="34">
        <f t="shared" si="55"/>
        <v>157299.92000000001</v>
      </c>
      <c r="Q82" s="34">
        <f t="shared" si="56"/>
        <v>143121.89000000001</v>
      </c>
    </row>
    <row r="83" spans="1:17" ht="26.4" x14ac:dyDescent="0.25">
      <c r="A83" s="43" t="s">
        <v>139</v>
      </c>
      <c r="B83" s="17"/>
      <c r="C83" s="34">
        <v>127500</v>
      </c>
      <c r="D83" s="34">
        <v>116775</v>
      </c>
      <c r="E83" s="34">
        <v>116775</v>
      </c>
      <c r="F83" s="34"/>
      <c r="G83" s="34"/>
      <c r="H83" s="34"/>
      <c r="I83" s="34">
        <f t="shared" si="3"/>
        <v>127500</v>
      </c>
      <c r="J83" s="34">
        <f t="shared" si="4"/>
        <v>116775</v>
      </c>
      <c r="K83" s="34">
        <f t="shared" si="5"/>
        <v>116775</v>
      </c>
      <c r="L83" s="34"/>
      <c r="M83" s="34"/>
      <c r="N83" s="34"/>
      <c r="O83" s="34">
        <f t="shared" si="54"/>
        <v>127500</v>
      </c>
      <c r="P83" s="34">
        <f t="shared" si="55"/>
        <v>116775</v>
      </c>
      <c r="Q83" s="34">
        <f t="shared" si="56"/>
        <v>116775</v>
      </c>
    </row>
    <row r="84" spans="1:17" ht="26.4" x14ac:dyDescent="0.25">
      <c r="A84" s="43" t="s">
        <v>99</v>
      </c>
      <c r="B84" s="17"/>
      <c r="C84" s="34">
        <v>151027.38</v>
      </c>
      <c r="D84" s="34">
        <v>151027.38</v>
      </c>
      <c r="E84" s="34">
        <v>151027.38</v>
      </c>
      <c r="F84" s="34">
        <v>-1704.6</v>
      </c>
      <c r="G84" s="34">
        <v>-1704.6</v>
      </c>
      <c r="H84" s="34">
        <v>-1704.6</v>
      </c>
      <c r="I84" s="34">
        <f t="shared" si="3"/>
        <v>149322.78</v>
      </c>
      <c r="J84" s="34">
        <f t="shared" si="4"/>
        <v>149322.78</v>
      </c>
      <c r="K84" s="34">
        <f t="shared" si="5"/>
        <v>149322.78</v>
      </c>
      <c r="L84" s="34"/>
      <c r="M84" s="34"/>
      <c r="N84" s="34"/>
      <c r="O84" s="34">
        <f t="shared" si="54"/>
        <v>149322.78</v>
      </c>
      <c r="P84" s="34">
        <f t="shared" si="55"/>
        <v>149322.78</v>
      </c>
      <c r="Q84" s="34">
        <f t="shared" si="56"/>
        <v>149322.78</v>
      </c>
    </row>
    <row r="85" spans="1:17" ht="26.4" x14ac:dyDescent="0.25">
      <c r="A85" s="42" t="s">
        <v>100</v>
      </c>
      <c r="B85" s="17"/>
      <c r="C85" s="18">
        <v>706000</v>
      </c>
      <c r="D85" s="18">
        <v>631800</v>
      </c>
      <c r="E85" s="18">
        <v>631800</v>
      </c>
      <c r="F85" s="18"/>
      <c r="G85" s="18"/>
      <c r="H85" s="18"/>
      <c r="I85" s="18">
        <f t="shared" si="3"/>
        <v>706000</v>
      </c>
      <c r="J85" s="18">
        <f t="shared" si="4"/>
        <v>631800</v>
      </c>
      <c r="K85" s="18">
        <f t="shared" si="5"/>
        <v>631800</v>
      </c>
      <c r="L85" s="18"/>
      <c r="M85" s="18"/>
      <c r="N85" s="18"/>
      <c r="O85" s="18">
        <f t="shared" si="54"/>
        <v>706000</v>
      </c>
      <c r="P85" s="18">
        <f t="shared" si="55"/>
        <v>631800</v>
      </c>
      <c r="Q85" s="18">
        <f t="shared" si="56"/>
        <v>631800</v>
      </c>
    </row>
    <row r="86" spans="1:17" x14ac:dyDescent="0.25">
      <c r="A86" s="42" t="s">
        <v>144</v>
      </c>
      <c r="B86" s="17"/>
      <c r="C86" s="18"/>
      <c r="D86" s="18"/>
      <c r="E86" s="18"/>
      <c r="F86" s="18">
        <v>780000</v>
      </c>
      <c r="G86" s="18"/>
      <c r="H86" s="18"/>
      <c r="I86" s="18">
        <f t="shared" ref="I86" si="78">C86+F86</f>
        <v>780000</v>
      </c>
      <c r="J86" s="18">
        <f t="shared" ref="J86" si="79">D86+G86</f>
        <v>0</v>
      </c>
      <c r="K86" s="18">
        <f t="shared" ref="K86" si="80">E86+H86</f>
        <v>0</v>
      </c>
      <c r="L86" s="18"/>
      <c r="M86" s="18"/>
      <c r="N86" s="18"/>
      <c r="O86" s="18">
        <f t="shared" si="54"/>
        <v>780000</v>
      </c>
      <c r="P86" s="18">
        <f t="shared" si="55"/>
        <v>0</v>
      </c>
      <c r="Q86" s="18">
        <f t="shared" si="56"/>
        <v>0</v>
      </c>
    </row>
    <row r="87" spans="1:17" ht="52.8" x14ac:dyDescent="0.25">
      <c r="A87" s="42" t="s">
        <v>156</v>
      </c>
      <c r="B87" s="17"/>
      <c r="C87" s="18"/>
      <c r="D87" s="18"/>
      <c r="E87" s="18"/>
      <c r="F87" s="18">
        <v>199104</v>
      </c>
      <c r="G87" s="18">
        <v>199104</v>
      </c>
      <c r="H87" s="18">
        <v>199104</v>
      </c>
      <c r="I87" s="18">
        <f t="shared" ref="I87" si="81">C87+F87</f>
        <v>199104</v>
      </c>
      <c r="J87" s="18">
        <f t="shared" ref="J87" si="82">D87+G87</f>
        <v>199104</v>
      </c>
      <c r="K87" s="18">
        <f t="shared" ref="K87" si="83">E87+H87</f>
        <v>199104</v>
      </c>
      <c r="L87" s="18"/>
      <c r="M87" s="18"/>
      <c r="N87" s="18"/>
      <c r="O87" s="18">
        <f t="shared" si="54"/>
        <v>199104</v>
      </c>
      <c r="P87" s="18">
        <f t="shared" si="55"/>
        <v>199104</v>
      </c>
      <c r="Q87" s="18">
        <f t="shared" si="56"/>
        <v>199104</v>
      </c>
    </row>
    <row r="88" spans="1:17" ht="26.4" x14ac:dyDescent="0.25">
      <c r="A88" s="42" t="s">
        <v>190</v>
      </c>
      <c r="B88" s="17"/>
      <c r="C88" s="18"/>
      <c r="D88" s="18"/>
      <c r="E88" s="18"/>
      <c r="F88" s="18"/>
      <c r="G88" s="18"/>
      <c r="H88" s="18"/>
      <c r="I88" s="18"/>
      <c r="J88" s="18"/>
      <c r="K88" s="18"/>
      <c r="L88" s="18">
        <v>56321.87</v>
      </c>
      <c r="M88" s="18">
        <v>43231.06</v>
      </c>
      <c r="N88" s="18">
        <v>43231.06</v>
      </c>
      <c r="O88" s="18">
        <f t="shared" ref="O88" si="84">I88+L88</f>
        <v>56321.87</v>
      </c>
      <c r="P88" s="18">
        <f t="shared" ref="P88" si="85">J88+M88</f>
        <v>43231.06</v>
      </c>
      <c r="Q88" s="18">
        <f t="shared" ref="Q88" si="86">K88+N88</f>
        <v>43231.06</v>
      </c>
    </row>
    <row r="89" spans="1:17" ht="52.8" x14ac:dyDescent="0.25">
      <c r="A89" s="42" t="s">
        <v>191</v>
      </c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>
        <v>648872</v>
      </c>
      <c r="M89" s="18">
        <v>648872</v>
      </c>
      <c r="N89" s="18">
        <v>648872</v>
      </c>
      <c r="O89" s="18">
        <f t="shared" ref="O89" si="87">I89+L89</f>
        <v>648872</v>
      </c>
      <c r="P89" s="18">
        <f t="shared" ref="P89" si="88">J89+M89</f>
        <v>648872</v>
      </c>
      <c r="Q89" s="18">
        <f t="shared" ref="Q89" si="89">K89+N89</f>
        <v>648872</v>
      </c>
    </row>
    <row r="90" spans="1:17" x14ac:dyDescent="0.25">
      <c r="A90" s="39" t="s">
        <v>101</v>
      </c>
      <c r="B90" s="23" t="s">
        <v>102</v>
      </c>
      <c r="C90" s="18">
        <f>C91+C99+C100+C101+C103+C107+C102</f>
        <v>270630351.23000002</v>
      </c>
      <c r="D90" s="18">
        <f>D91+D99+D100+D101+D103+D107+D102</f>
        <v>275882518.96000004</v>
      </c>
      <c r="E90" s="18">
        <f>E91+E99+E100+E101+E103+E107+E102</f>
        <v>278892364.11000001</v>
      </c>
      <c r="F90" s="18">
        <f t="shared" ref="F90:H90" si="90">F91+F99+F100+F101+F103+F107+F102</f>
        <v>350832.19</v>
      </c>
      <c r="G90" s="18">
        <f t="shared" si="90"/>
        <v>127633.69</v>
      </c>
      <c r="H90" s="18">
        <f t="shared" si="90"/>
        <v>-672091.32000000007</v>
      </c>
      <c r="I90" s="18">
        <f t="shared" si="3"/>
        <v>270981183.42000002</v>
      </c>
      <c r="J90" s="18">
        <f t="shared" si="4"/>
        <v>276010152.65000004</v>
      </c>
      <c r="K90" s="18">
        <f t="shared" si="5"/>
        <v>278220272.79000002</v>
      </c>
      <c r="L90" s="18">
        <f t="shared" ref="L90:N90" si="91">L91+L99+L100+L101+L103+L107+L102</f>
        <v>1036251</v>
      </c>
      <c r="M90" s="18">
        <f t="shared" si="91"/>
        <v>0</v>
      </c>
      <c r="N90" s="18">
        <f t="shared" si="91"/>
        <v>0</v>
      </c>
      <c r="O90" s="18">
        <f t="shared" si="54"/>
        <v>272017434.42000002</v>
      </c>
      <c r="P90" s="18">
        <f t="shared" si="55"/>
        <v>276010152.65000004</v>
      </c>
      <c r="Q90" s="18">
        <f t="shared" si="56"/>
        <v>278220272.79000002</v>
      </c>
    </row>
    <row r="91" spans="1:17" ht="26.4" x14ac:dyDescent="0.25">
      <c r="A91" s="39" t="s">
        <v>103</v>
      </c>
      <c r="B91" s="17" t="s">
        <v>104</v>
      </c>
      <c r="C91" s="18">
        <f>SUM(C92:C98)</f>
        <v>13134245.870000001</v>
      </c>
      <c r="D91" s="18">
        <f>SUM(D92:D98)</f>
        <v>12629188.789999999</v>
      </c>
      <c r="E91" s="18">
        <f>SUM(E92:E98)</f>
        <v>12716586.25</v>
      </c>
      <c r="F91" s="18">
        <f t="shared" ref="F91:H91" si="92">SUM(F92:F98)</f>
        <v>0</v>
      </c>
      <c r="G91" s="18">
        <f t="shared" si="92"/>
        <v>0</v>
      </c>
      <c r="H91" s="18">
        <f t="shared" si="92"/>
        <v>0</v>
      </c>
      <c r="I91" s="18">
        <f t="shared" si="3"/>
        <v>13134245.870000001</v>
      </c>
      <c r="J91" s="18">
        <f t="shared" si="4"/>
        <v>12629188.789999999</v>
      </c>
      <c r="K91" s="18">
        <f t="shared" si="5"/>
        <v>12716586.25</v>
      </c>
      <c r="L91" s="18">
        <f t="shared" ref="L91:N91" si="93">SUM(L92:L98)</f>
        <v>1036251</v>
      </c>
      <c r="M91" s="18">
        <f t="shared" si="93"/>
        <v>0</v>
      </c>
      <c r="N91" s="18">
        <f t="shared" si="93"/>
        <v>0</v>
      </c>
      <c r="O91" s="18">
        <f t="shared" si="54"/>
        <v>14170496.870000001</v>
      </c>
      <c r="P91" s="18">
        <f t="shared" si="55"/>
        <v>12629188.789999999</v>
      </c>
      <c r="Q91" s="18">
        <f t="shared" si="56"/>
        <v>12716586.25</v>
      </c>
    </row>
    <row r="92" spans="1:17" ht="21.75" customHeight="1" x14ac:dyDescent="0.25">
      <c r="A92" s="41" t="s">
        <v>105</v>
      </c>
      <c r="B92" s="17"/>
      <c r="C92" s="34">
        <v>570678.98</v>
      </c>
      <c r="D92" s="34">
        <v>575935.77</v>
      </c>
      <c r="E92" s="34">
        <v>597173.19999999995</v>
      </c>
      <c r="F92" s="34"/>
      <c r="G92" s="34"/>
      <c r="H92" s="34"/>
      <c r="I92" s="34">
        <f t="shared" si="3"/>
        <v>570678.98</v>
      </c>
      <c r="J92" s="34">
        <f t="shared" si="4"/>
        <v>575935.77</v>
      </c>
      <c r="K92" s="34">
        <f t="shared" si="5"/>
        <v>597173.19999999995</v>
      </c>
      <c r="L92" s="34"/>
      <c r="M92" s="34"/>
      <c r="N92" s="34"/>
      <c r="O92" s="34">
        <f t="shared" si="54"/>
        <v>570678.98</v>
      </c>
      <c r="P92" s="34">
        <f t="shared" si="55"/>
        <v>575935.77</v>
      </c>
      <c r="Q92" s="34">
        <f t="shared" si="56"/>
        <v>597173.19999999995</v>
      </c>
    </row>
    <row r="93" spans="1:17" ht="39.6" x14ac:dyDescent="0.25">
      <c r="A93" s="41" t="s">
        <v>106</v>
      </c>
      <c r="B93" s="17"/>
      <c r="C93" s="34">
        <v>42000</v>
      </c>
      <c r="D93" s="34">
        <v>42000</v>
      </c>
      <c r="E93" s="34">
        <v>42000</v>
      </c>
      <c r="F93" s="34"/>
      <c r="G93" s="34"/>
      <c r="H93" s="34"/>
      <c r="I93" s="34">
        <f t="shared" si="3"/>
        <v>42000</v>
      </c>
      <c r="J93" s="34">
        <f t="shared" si="4"/>
        <v>42000</v>
      </c>
      <c r="K93" s="34">
        <f t="shared" si="5"/>
        <v>42000</v>
      </c>
      <c r="L93" s="34"/>
      <c r="M93" s="34"/>
      <c r="N93" s="34"/>
      <c r="O93" s="34">
        <f t="shared" si="54"/>
        <v>42000</v>
      </c>
      <c r="P93" s="34">
        <f t="shared" si="55"/>
        <v>42000</v>
      </c>
      <c r="Q93" s="34">
        <f t="shared" si="56"/>
        <v>42000</v>
      </c>
    </row>
    <row r="94" spans="1:17" ht="26.4" x14ac:dyDescent="0.25">
      <c r="A94" s="41" t="s">
        <v>107</v>
      </c>
      <c r="B94" s="17"/>
      <c r="C94" s="34">
        <v>88836</v>
      </c>
      <c r="D94" s="34">
        <v>73008</v>
      </c>
      <c r="E94" s="34">
        <v>73008</v>
      </c>
      <c r="F94" s="34"/>
      <c r="G94" s="34"/>
      <c r="H94" s="34"/>
      <c r="I94" s="34">
        <f t="shared" si="3"/>
        <v>88836</v>
      </c>
      <c r="J94" s="34">
        <f t="shared" si="4"/>
        <v>73008</v>
      </c>
      <c r="K94" s="34">
        <f t="shared" si="5"/>
        <v>73008</v>
      </c>
      <c r="L94" s="34"/>
      <c r="M94" s="34"/>
      <c r="N94" s="34"/>
      <c r="O94" s="34">
        <f t="shared" si="54"/>
        <v>88836</v>
      </c>
      <c r="P94" s="34">
        <f t="shared" si="55"/>
        <v>73008</v>
      </c>
      <c r="Q94" s="34">
        <f t="shared" si="56"/>
        <v>73008</v>
      </c>
    </row>
    <row r="95" spans="1:17" ht="26.4" x14ac:dyDescent="0.25">
      <c r="A95" s="41" t="s">
        <v>108</v>
      </c>
      <c r="B95" s="17"/>
      <c r="C95" s="34">
        <v>35000</v>
      </c>
      <c r="D95" s="34">
        <v>35000</v>
      </c>
      <c r="E95" s="34">
        <v>35000</v>
      </c>
      <c r="F95" s="34"/>
      <c r="G95" s="34"/>
      <c r="H95" s="34"/>
      <c r="I95" s="34">
        <f t="shared" si="3"/>
        <v>35000</v>
      </c>
      <c r="J95" s="34">
        <f t="shared" si="4"/>
        <v>35000</v>
      </c>
      <c r="K95" s="34">
        <f t="shared" si="5"/>
        <v>35000</v>
      </c>
      <c r="L95" s="34"/>
      <c r="M95" s="34"/>
      <c r="N95" s="34"/>
      <c r="O95" s="34">
        <f t="shared" si="54"/>
        <v>35000</v>
      </c>
      <c r="P95" s="34">
        <f t="shared" si="55"/>
        <v>35000</v>
      </c>
      <c r="Q95" s="34">
        <f t="shared" si="56"/>
        <v>35000</v>
      </c>
    </row>
    <row r="96" spans="1:17" ht="39.6" x14ac:dyDescent="0.25">
      <c r="A96" s="41" t="s">
        <v>109</v>
      </c>
      <c r="B96" s="17"/>
      <c r="C96" s="34">
        <v>1591048.72</v>
      </c>
      <c r="D96" s="34">
        <v>1654694.51</v>
      </c>
      <c r="E96" s="34">
        <v>1720859.08</v>
      </c>
      <c r="F96" s="34"/>
      <c r="G96" s="34"/>
      <c r="H96" s="34"/>
      <c r="I96" s="34">
        <f t="shared" si="3"/>
        <v>1591048.72</v>
      </c>
      <c r="J96" s="34">
        <f t="shared" si="4"/>
        <v>1654694.51</v>
      </c>
      <c r="K96" s="34">
        <f t="shared" si="5"/>
        <v>1720859.08</v>
      </c>
      <c r="L96" s="34"/>
      <c r="M96" s="34"/>
      <c r="N96" s="34"/>
      <c r="O96" s="34">
        <f t="shared" si="54"/>
        <v>1591048.72</v>
      </c>
      <c r="P96" s="34">
        <f t="shared" si="55"/>
        <v>1654694.51</v>
      </c>
      <c r="Q96" s="34">
        <f t="shared" si="56"/>
        <v>1720859.08</v>
      </c>
    </row>
    <row r="97" spans="1:17" ht="54" customHeight="1" x14ac:dyDescent="0.25">
      <c r="A97" s="41" t="s">
        <v>110</v>
      </c>
      <c r="B97" s="17"/>
      <c r="C97" s="34">
        <v>9726663.1699999999</v>
      </c>
      <c r="D97" s="34">
        <v>10248550.51</v>
      </c>
      <c r="E97" s="34">
        <v>10248545.970000001</v>
      </c>
      <c r="F97" s="34"/>
      <c r="G97" s="34"/>
      <c r="H97" s="34"/>
      <c r="I97" s="34">
        <f t="shared" si="3"/>
        <v>9726663.1699999999</v>
      </c>
      <c r="J97" s="34">
        <f t="shared" si="4"/>
        <v>10248550.51</v>
      </c>
      <c r="K97" s="34">
        <f t="shared" si="5"/>
        <v>10248545.970000001</v>
      </c>
      <c r="L97" s="34"/>
      <c r="M97" s="34"/>
      <c r="N97" s="34"/>
      <c r="O97" s="34">
        <f t="shared" si="54"/>
        <v>9726663.1699999999</v>
      </c>
      <c r="P97" s="34">
        <f t="shared" si="55"/>
        <v>10248550.51</v>
      </c>
      <c r="Q97" s="34">
        <f t="shared" si="56"/>
        <v>10248545.970000001</v>
      </c>
    </row>
    <row r="98" spans="1:17" ht="65.25" customHeight="1" x14ac:dyDescent="0.25">
      <c r="A98" s="41" t="s">
        <v>111</v>
      </c>
      <c r="B98" s="17"/>
      <c r="C98" s="34">
        <f>21600.38+1058418.62</f>
        <v>1080019</v>
      </c>
      <c r="D98" s="34"/>
      <c r="E98" s="34"/>
      <c r="F98" s="34"/>
      <c r="G98" s="34"/>
      <c r="H98" s="34"/>
      <c r="I98" s="34">
        <f t="shared" si="3"/>
        <v>1080019</v>
      </c>
      <c r="J98" s="34">
        <f t="shared" si="4"/>
        <v>0</v>
      </c>
      <c r="K98" s="34">
        <f t="shared" si="5"/>
        <v>0</v>
      </c>
      <c r="L98" s="34">
        <f>1015525.98+20725.02</f>
        <v>1036251</v>
      </c>
      <c r="M98" s="34"/>
      <c r="N98" s="34"/>
      <c r="O98" s="34">
        <f t="shared" si="54"/>
        <v>2116270</v>
      </c>
      <c r="P98" s="34">
        <f t="shared" si="55"/>
        <v>0</v>
      </c>
      <c r="Q98" s="34">
        <f t="shared" si="56"/>
        <v>0</v>
      </c>
    </row>
    <row r="99" spans="1:17" ht="56.25" customHeight="1" x14ac:dyDescent="0.25">
      <c r="A99" s="44" t="s">
        <v>112</v>
      </c>
      <c r="B99" s="17" t="s">
        <v>113</v>
      </c>
      <c r="C99" s="18">
        <v>2257519.7000000002</v>
      </c>
      <c r="D99" s="18">
        <v>2303520</v>
      </c>
      <c r="E99" s="18">
        <v>2259060</v>
      </c>
      <c r="F99" s="18">
        <v>-2768.2</v>
      </c>
      <c r="G99" s="18">
        <v>-265640</v>
      </c>
      <c r="H99" s="18">
        <v>-1022210</v>
      </c>
      <c r="I99" s="18">
        <f t="shared" ref="I99:I131" si="94">C99+F99</f>
        <v>2254751.5</v>
      </c>
      <c r="J99" s="18">
        <f t="shared" ref="J99:J131" si="95">D99+G99</f>
        <v>2037880</v>
      </c>
      <c r="K99" s="18">
        <f t="shared" ref="K99:K131" si="96">E99+H99</f>
        <v>1236850</v>
      </c>
      <c r="L99" s="18"/>
      <c r="M99" s="18"/>
      <c r="N99" s="18"/>
      <c r="O99" s="18">
        <f t="shared" si="54"/>
        <v>2254751.5</v>
      </c>
      <c r="P99" s="18">
        <f t="shared" si="55"/>
        <v>2037880</v>
      </c>
      <c r="Q99" s="18">
        <f t="shared" si="56"/>
        <v>1236850</v>
      </c>
    </row>
    <row r="100" spans="1:17" ht="37.5" customHeight="1" x14ac:dyDescent="0.25">
      <c r="A100" s="45" t="s">
        <v>114</v>
      </c>
      <c r="B100" s="17" t="s">
        <v>115</v>
      </c>
      <c r="C100" s="46">
        <v>705442.12</v>
      </c>
      <c r="D100" s="46">
        <v>732624.31</v>
      </c>
      <c r="E100" s="46">
        <v>763720.56</v>
      </c>
      <c r="F100" s="46">
        <v>25186.26</v>
      </c>
      <c r="G100" s="46">
        <v>64676.24</v>
      </c>
      <c r="H100" s="46">
        <v>101044.61</v>
      </c>
      <c r="I100" s="46">
        <f t="shared" si="94"/>
        <v>730628.38</v>
      </c>
      <c r="J100" s="46">
        <f t="shared" si="95"/>
        <v>797300.55</v>
      </c>
      <c r="K100" s="46">
        <f t="shared" si="96"/>
        <v>864765.17</v>
      </c>
      <c r="L100" s="46"/>
      <c r="M100" s="46"/>
      <c r="N100" s="46"/>
      <c r="O100" s="46">
        <f t="shared" si="54"/>
        <v>730628.38</v>
      </c>
      <c r="P100" s="46">
        <f t="shared" si="55"/>
        <v>797300.55</v>
      </c>
      <c r="Q100" s="46">
        <f t="shared" si="56"/>
        <v>864765.17</v>
      </c>
    </row>
    <row r="101" spans="1:17" ht="37.5" customHeight="1" x14ac:dyDescent="0.25">
      <c r="A101" s="39" t="s">
        <v>116</v>
      </c>
      <c r="B101" s="17" t="s">
        <v>117</v>
      </c>
      <c r="C101" s="18">
        <v>759.71</v>
      </c>
      <c r="D101" s="18">
        <v>677.34</v>
      </c>
      <c r="E101" s="18">
        <v>677.05</v>
      </c>
      <c r="F101" s="18">
        <v>1899.13</v>
      </c>
      <c r="G101" s="18">
        <v>2082.4499999999998</v>
      </c>
      <c r="H101" s="18">
        <v>85864.07</v>
      </c>
      <c r="I101" s="18">
        <f t="shared" si="94"/>
        <v>2658.84</v>
      </c>
      <c r="J101" s="18">
        <f t="shared" si="95"/>
        <v>2759.79</v>
      </c>
      <c r="K101" s="18">
        <f t="shared" si="96"/>
        <v>86541.12000000001</v>
      </c>
      <c r="L101" s="18"/>
      <c r="M101" s="18"/>
      <c r="N101" s="18"/>
      <c r="O101" s="18">
        <f t="shared" si="54"/>
        <v>2658.84</v>
      </c>
      <c r="P101" s="18">
        <f t="shared" si="55"/>
        <v>2759.79</v>
      </c>
      <c r="Q101" s="18">
        <f t="shared" si="56"/>
        <v>86541.12000000001</v>
      </c>
    </row>
    <row r="102" spans="1:17" ht="81" customHeight="1" x14ac:dyDescent="0.25">
      <c r="A102" s="39" t="s">
        <v>118</v>
      </c>
      <c r="B102" s="17" t="s">
        <v>119</v>
      </c>
      <c r="C102" s="18">
        <v>12408615</v>
      </c>
      <c r="D102" s="18">
        <v>12408615</v>
      </c>
      <c r="E102" s="18">
        <v>12408615</v>
      </c>
      <c r="F102" s="18">
        <v>326515</v>
      </c>
      <c r="G102" s="18">
        <v>326515</v>
      </c>
      <c r="H102" s="18">
        <v>163210</v>
      </c>
      <c r="I102" s="18">
        <f t="shared" si="94"/>
        <v>12735130</v>
      </c>
      <c r="J102" s="18">
        <f t="shared" si="95"/>
        <v>12735130</v>
      </c>
      <c r="K102" s="18">
        <f t="shared" si="96"/>
        <v>12571825</v>
      </c>
      <c r="L102" s="18"/>
      <c r="M102" s="18"/>
      <c r="N102" s="18"/>
      <c r="O102" s="18">
        <f t="shared" si="54"/>
        <v>12735130</v>
      </c>
      <c r="P102" s="18">
        <f t="shared" si="55"/>
        <v>12735130</v>
      </c>
      <c r="Q102" s="18">
        <f t="shared" si="56"/>
        <v>12571825</v>
      </c>
    </row>
    <row r="103" spans="1:17" x14ac:dyDescent="0.25">
      <c r="A103" s="39" t="s">
        <v>120</v>
      </c>
      <c r="B103" s="47" t="s">
        <v>121</v>
      </c>
      <c r="C103" s="18">
        <f>C104+C105+C106</f>
        <v>6382468.8299999991</v>
      </c>
      <c r="D103" s="18">
        <f t="shared" ref="D103:H103" si="97">D104+D105+D106</f>
        <v>6440293.5200000005</v>
      </c>
      <c r="E103" s="18">
        <f t="shared" si="97"/>
        <v>6673905.25</v>
      </c>
      <c r="F103" s="18">
        <f t="shared" si="97"/>
        <v>0</v>
      </c>
      <c r="G103" s="18">
        <f t="shared" si="97"/>
        <v>0</v>
      </c>
      <c r="H103" s="18">
        <f t="shared" si="97"/>
        <v>0</v>
      </c>
      <c r="I103" s="18">
        <f t="shared" si="94"/>
        <v>6382468.8299999991</v>
      </c>
      <c r="J103" s="18">
        <f t="shared" si="95"/>
        <v>6440293.5200000005</v>
      </c>
      <c r="K103" s="18">
        <f t="shared" si="96"/>
        <v>6673905.25</v>
      </c>
      <c r="L103" s="18">
        <f t="shared" ref="L103:N103" si="98">L104+L105+L106</f>
        <v>0</v>
      </c>
      <c r="M103" s="18">
        <f t="shared" si="98"/>
        <v>0</v>
      </c>
      <c r="N103" s="18">
        <f t="shared" si="98"/>
        <v>0</v>
      </c>
      <c r="O103" s="18">
        <f t="shared" si="54"/>
        <v>6382468.8299999991</v>
      </c>
      <c r="P103" s="18">
        <f t="shared" si="55"/>
        <v>6440293.5200000005</v>
      </c>
      <c r="Q103" s="18">
        <f t="shared" si="56"/>
        <v>6673905.25</v>
      </c>
    </row>
    <row r="104" spans="1:17" ht="26.4" x14ac:dyDescent="0.25">
      <c r="A104" s="40" t="s">
        <v>122</v>
      </c>
      <c r="B104" s="47"/>
      <c r="C104" s="18">
        <v>2282715.94</v>
      </c>
      <c r="D104" s="18">
        <v>2303743.1</v>
      </c>
      <c r="E104" s="18">
        <v>2388692.8199999998</v>
      </c>
      <c r="F104" s="18"/>
      <c r="G104" s="18"/>
      <c r="H104" s="18"/>
      <c r="I104" s="18">
        <f t="shared" si="94"/>
        <v>2282715.94</v>
      </c>
      <c r="J104" s="18">
        <f t="shared" si="95"/>
        <v>2303743.1</v>
      </c>
      <c r="K104" s="18">
        <f t="shared" si="96"/>
        <v>2388692.8199999998</v>
      </c>
      <c r="L104" s="18"/>
      <c r="M104" s="18"/>
      <c r="N104" s="18"/>
      <c r="O104" s="18">
        <f t="shared" si="54"/>
        <v>2282715.94</v>
      </c>
      <c r="P104" s="18">
        <f t="shared" si="55"/>
        <v>2303743.1</v>
      </c>
      <c r="Q104" s="18">
        <f t="shared" si="56"/>
        <v>2388692.8199999998</v>
      </c>
    </row>
    <row r="105" spans="1:17" ht="26.4" x14ac:dyDescent="0.25">
      <c r="A105" s="40" t="s">
        <v>123</v>
      </c>
      <c r="B105" s="47"/>
      <c r="C105" s="18">
        <v>2853394.92</v>
      </c>
      <c r="D105" s="18">
        <v>2879678.87</v>
      </c>
      <c r="E105" s="18">
        <v>2985866.02</v>
      </c>
      <c r="F105" s="18"/>
      <c r="G105" s="18"/>
      <c r="H105" s="18"/>
      <c r="I105" s="18">
        <f t="shared" si="94"/>
        <v>2853394.92</v>
      </c>
      <c r="J105" s="18">
        <f t="shared" si="95"/>
        <v>2879678.87</v>
      </c>
      <c r="K105" s="18">
        <f t="shared" si="96"/>
        <v>2985866.02</v>
      </c>
      <c r="L105" s="18"/>
      <c r="M105" s="18"/>
      <c r="N105" s="18"/>
      <c r="O105" s="18">
        <f t="shared" si="54"/>
        <v>2853394.92</v>
      </c>
      <c r="P105" s="18">
        <f t="shared" si="55"/>
        <v>2879678.87</v>
      </c>
      <c r="Q105" s="18">
        <f t="shared" si="56"/>
        <v>2985866.02</v>
      </c>
    </row>
    <row r="106" spans="1:17" ht="26.4" x14ac:dyDescent="0.25">
      <c r="A106" s="48" t="s">
        <v>124</v>
      </c>
      <c r="B106" s="47"/>
      <c r="C106" s="18">
        <v>1246357.97</v>
      </c>
      <c r="D106" s="18">
        <v>1256871.55</v>
      </c>
      <c r="E106" s="18">
        <v>1299346.4099999999</v>
      </c>
      <c r="F106" s="18"/>
      <c r="G106" s="18"/>
      <c r="H106" s="18"/>
      <c r="I106" s="18">
        <f t="shared" si="94"/>
        <v>1246357.97</v>
      </c>
      <c r="J106" s="18">
        <f t="shared" si="95"/>
        <v>1256871.55</v>
      </c>
      <c r="K106" s="18">
        <f t="shared" si="96"/>
        <v>1299346.4099999999</v>
      </c>
      <c r="L106" s="18"/>
      <c r="M106" s="18"/>
      <c r="N106" s="18"/>
      <c r="O106" s="18">
        <f t="shared" si="54"/>
        <v>1246357.97</v>
      </c>
      <c r="P106" s="18">
        <f t="shared" si="55"/>
        <v>1256871.55</v>
      </c>
      <c r="Q106" s="18">
        <f t="shared" si="56"/>
        <v>1299346.4099999999</v>
      </c>
    </row>
    <row r="107" spans="1:17" x14ac:dyDescent="0.25">
      <c r="A107" s="26" t="s">
        <v>125</v>
      </c>
      <c r="B107" s="23" t="s">
        <v>126</v>
      </c>
      <c r="C107" s="18">
        <f>SUM(C108)</f>
        <v>235741300</v>
      </c>
      <c r="D107" s="18">
        <f t="shared" ref="D107:H107" si="99">SUM(D108)</f>
        <v>241367600</v>
      </c>
      <c r="E107" s="18">
        <f t="shared" si="99"/>
        <v>244069800</v>
      </c>
      <c r="F107" s="18">
        <f t="shared" si="99"/>
        <v>0</v>
      </c>
      <c r="G107" s="18">
        <f t="shared" si="99"/>
        <v>0</v>
      </c>
      <c r="H107" s="18">
        <f t="shared" si="99"/>
        <v>0</v>
      </c>
      <c r="I107" s="18">
        <f t="shared" si="94"/>
        <v>235741300</v>
      </c>
      <c r="J107" s="18">
        <f t="shared" si="95"/>
        <v>241367600</v>
      </c>
      <c r="K107" s="18">
        <f t="shared" si="96"/>
        <v>244069800</v>
      </c>
      <c r="L107" s="18">
        <f t="shared" ref="L107:N107" si="100">SUM(L108)</f>
        <v>0</v>
      </c>
      <c r="M107" s="18">
        <f t="shared" si="100"/>
        <v>0</v>
      </c>
      <c r="N107" s="18">
        <f t="shared" si="100"/>
        <v>0</v>
      </c>
      <c r="O107" s="18">
        <f t="shared" si="54"/>
        <v>235741300</v>
      </c>
      <c r="P107" s="18">
        <f t="shared" si="55"/>
        <v>241367600</v>
      </c>
      <c r="Q107" s="18">
        <f t="shared" si="56"/>
        <v>244069800</v>
      </c>
    </row>
    <row r="108" spans="1:17" x14ac:dyDescent="0.25">
      <c r="A108" s="19" t="s">
        <v>127</v>
      </c>
      <c r="B108" s="17" t="s">
        <v>128</v>
      </c>
      <c r="C108" s="18">
        <f>SUM(C109:C109)</f>
        <v>235741300</v>
      </c>
      <c r="D108" s="18">
        <f>SUM(D109:D109)</f>
        <v>241367600</v>
      </c>
      <c r="E108" s="18">
        <f>SUM(E109:E109)</f>
        <v>244069800</v>
      </c>
      <c r="F108" s="18">
        <f t="shared" ref="F108:H108" si="101">SUM(F109:F109)</f>
        <v>0</v>
      </c>
      <c r="G108" s="18">
        <f t="shared" si="101"/>
        <v>0</v>
      </c>
      <c r="H108" s="18">
        <f t="shared" si="101"/>
        <v>0</v>
      </c>
      <c r="I108" s="18">
        <f t="shared" si="94"/>
        <v>235741300</v>
      </c>
      <c r="J108" s="18">
        <f t="shared" si="95"/>
        <v>241367600</v>
      </c>
      <c r="K108" s="18">
        <f t="shared" si="96"/>
        <v>244069800</v>
      </c>
      <c r="L108" s="18">
        <f t="shared" ref="L108:N108" si="102">SUM(L109:L109)</f>
        <v>0</v>
      </c>
      <c r="M108" s="18">
        <f t="shared" si="102"/>
        <v>0</v>
      </c>
      <c r="N108" s="18">
        <f t="shared" si="102"/>
        <v>0</v>
      </c>
      <c r="O108" s="18">
        <f t="shared" si="54"/>
        <v>235741300</v>
      </c>
      <c r="P108" s="18">
        <f t="shared" si="55"/>
        <v>241367600</v>
      </c>
      <c r="Q108" s="18">
        <f t="shared" si="56"/>
        <v>244069800</v>
      </c>
    </row>
    <row r="109" spans="1:17" x14ac:dyDescent="0.25">
      <c r="A109" s="41" t="s">
        <v>129</v>
      </c>
      <c r="B109" s="17"/>
      <c r="C109" s="34">
        <v>235741300</v>
      </c>
      <c r="D109" s="34">
        <v>241367600</v>
      </c>
      <c r="E109" s="34">
        <v>244069800</v>
      </c>
      <c r="F109" s="34"/>
      <c r="G109" s="34"/>
      <c r="H109" s="34"/>
      <c r="I109" s="34">
        <f t="shared" si="94"/>
        <v>235741300</v>
      </c>
      <c r="J109" s="34">
        <f t="shared" si="95"/>
        <v>241367600</v>
      </c>
      <c r="K109" s="34">
        <f t="shared" si="96"/>
        <v>244069800</v>
      </c>
      <c r="L109" s="34"/>
      <c r="M109" s="34"/>
      <c r="N109" s="34"/>
      <c r="O109" s="34">
        <f t="shared" si="54"/>
        <v>235741300</v>
      </c>
      <c r="P109" s="34">
        <f t="shared" si="55"/>
        <v>241367600</v>
      </c>
      <c r="Q109" s="34">
        <f t="shared" si="56"/>
        <v>244069800</v>
      </c>
    </row>
    <row r="110" spans="1:17" x14ac:dyDescent="0.25">
      <c r="A110" s="19" t="s">
        <v>130</v>
      </c>
      <c r="B110" s="17" t="s">
        <v>131</v>
      </c>
      <c r="C110" s="18">
        <f>+C112+C111</f>
        <v>40668302.770000003</v>
      </c>
      <c r="D110" s="18">
        <f t="shared" ref="D110:H110" si="103">+D112+D111</f>
        <v>1575664.09</v>
      </c>
      <c r="E110" s="18">
        <f t="shared" si="103"/>
        <v>1575664.09</v>
      </c>
      <c r="F110" s="18">
        <f t="shared" si="103"/>
        <v>11176734.48</v>
      </c>
      <c r="G110" s="18">
        <f t="shared" si="103"/>
        <v>1598897.66</v>
      </c>
      <c r="H110" s="18">
        <f t="shared" si="103"/>
        <v>81562442.420000002</v>
      </c>
      <c r="I110" s="18">
        <f t="shared" si="94"/>
        <v>51845037.25</v>
      </c>
      <c r="J110" s="18">
        <f t="shared" si="95"/>
        <v>3174561.75</v>
      </c>
      <c r="K110" s="18">
        <f t="shared" si="96"/>
        <v>83138106.510000005</v>
      </c>
      <c r="L110" s="18">
        <f t="shared" ref="L110:N110" si="104">+L112+L111</f>
        <v>10786920.640000001</v>
      </c>
      <c r="M110" s="18">
        <f t="shared" si="104"/>
        <v>2220991.8199999998</v>
      </c>
      <c r="N110" s="18">
        <f t="shared" si="104"/>
        <v>2220991.8199999998</v>
      </c>
      <c r="O110" s="18">
        <f t="shared" si="54"/>
        <v>62631957.890000001</v>
      </c>
      <c r="P110" s="18">
        <f t="shared" si="55"/>
        <v>5395553.5700000003</v>
      </c>
      <c r="Q110" s="18">
        <f t="shared" si="56"/>
        <v>85359098.329999998</v>
      </c>
    </row>
    <row r="111" spans="1:17" ht="52.8" x14ac:dyDescent="0.25">
      <c r="A111" s="19" t="s">
        <v>157</v>
      </c>
      <c r="B111" s="17" t="s">
        <v>158</v>
      </c>
      <c r="C111" s="18"/>
      <c r="D111" s="18"/>
      <c r="E111" s="18"/>
      <c r="F111" s="18">
        <v>1598897.66</v>
      </c>
      <c r="G111" s="18">
        <v>1598897.66</v>
      </c>
      <c r="H111" s="18">
        <v>1932907.54</v>
      </c>
      <c r="I111" s="18">
        <f t="shared" ref="I111" si="105">C111+F111</f>
        <v>1598897.66</v>
      </c>
      <c r="J111" s="18">
        <f t="shared" ref="J111" si="106">D111+G111</f>
        <v>1598897.66</v>
      </c>
      <c r="K111" s="18">
        <f t="shared" ref="K111" si="107">E111+H111</f>
        <v>1932907.54</v>
      </c>
      <c r="L111" s="18"/>
      <c r="M111" s="18"/>
      <c r="N111" s="18"/>
      <c r="O111" s="18">
        <f t="shared" si="54"/>
        <v>1598897.66</v>
      </c>
      <c r="P111" s="18">
        <f t="shared" si="55"/>
        <v>1598897.66</v>
      </c>
      <c r="Q111" s="18">
        <f t="shared" si="56"/>
        <v>1932907.54</v>
      </c>
    </row>
    <row r="112" spans="1:17" ht="26.4" x14ac:dyDescent="0.25">
      <c r="A112" s="19" t="s">
        <v>132</v>
      </c>
      <c r="B112" s="17" t="s">
        <v>133</v>
      </c>
      <c r="C112" s="18">
        <f>SUM(C113:C119)</f>
        <v>40668302.770000003</v>
      </c>
      <c r="D112" s="18">
        <f t="shared" ref="D112:H112" si="108">SUM(D113:D119)</f>
        <v>1575664.09</v>
      </c>
      <c r="E112" s="18">
        <f t="shared" si="108"/>
        <v>1575664.09</v>
      </c>
      <c r="F112" s="18">
        <f t="shared" si="108"/>
        <v>9577836.8200000003</v>
      </c>
      <c r="G112" s="18">
        <f t="shared" si="108"/>
        <v>0</v>
      </c>
      <c r="H112" s="18">
        <f t="shared" si="108"/>
        <v>79629534.879999995</v>
      </c>
      <c r="I112" s="18">
        <f t="shared" si="94"/>
        <v>50246139.590000004</v>
      </c>
      <c r="J112" s="18">
        <f t="shared" si="95"/>
        <v>1575664.09</v>
      </c>
      <c r="K112" s="18">
        <f t="shared" si="96"/>
        <v>81205198.969999999</v>
      </c>
      <c r="L112" s="18">
        <f>SUM(L113:L122)</f>
        <v>10786920.640000001</v>
      </c>
      <c r="M112" s="18">
        <f t="shared" ref="M112:N112" si="109">SUM(M113:M122)</f>
        <v>2220991.8199999998</v>
      </c>
      <c r="N112" s="18">
        <f t="shared" si="109"/>
        <v>2220991.8199999998</v>
      </c>
      <c r="O112" s="18">
        <f t="shared" si="54"/>
        <v>61033060.230000004</v>
      </c>
      <c r="P112" s="18">
        <f t="shared" si="55"/>
        <v>3796655.91</v>
      </c>
      <c r="Q112" s="18">
        <f t="shared" si="56"/>
        <v>83426190.789999992</v>
      </c>
    </row>
    <row r="113" spans="1:17" ht="26.4" x14ac:dyDescent="0.25">
      <c r="A113" s="40" t="s">
        <v>137</v>
      </c>
      <c r="B113" s="17"/>
      <c r="C113" s="18">
        <v>1603575.06</v>
      </c>
      <c r="D113" s="18">
        <v>1575664.09</v>
      </c>
      <c r="E113" s="18">
        <v>1575664.09</v>
      </c>
      <c r="F113" s="18"/>
      <c r="G113" s="18"/>
      <c r="H113" s="18"/>
      <c r="I113" s="18">
        <f t="shared" si="94"/>
        <v>1603575.06</v>
      </c>
      <c r="J113" s="18">
        <f t="shared" si="95"/>
        <v>1575664.09</v>
      </c>
      <c r="K113" s="18">
        <f t="shared" si="96"/>
        <v>1575664.09</v>
      </c>
      <c r="L113" s="18"/>
      <c r="M113" s="18"/>
      <c r="N113" s="18"/>
      <c r="O113" s="18">
        <f t="shared" si="54"/>
        <v>1603575.06</v>
      </c>
      <c r="P113" s="18">
        <f t="shared" si="55"/>
        <v>1575664.09</v>
      </c>
      <c r="Q113" s="18">
        <f t="shared" si="56"/>
        <v>1575664.09</v>
      </c>
    </row>
    <row r="114" spans="1:17" ht="66" x14ac:dyDescent="0.25">
      <c r="A114" s="41" t="s">
        <v>134</v>
      </c>
      <c r="B114" s="17"/>
      <c r="C114" s="18">
        <v>10727.71</v>
      </c>
      <c r="D114" s="18"/>
      <c r="E114" s="18"/>
      <c r="F114" s="18"/>
      <c r="G114" s="18"/>
      <c r="H114" s="18"/>
      <c r="I114" s="18">
        <f t="shared" si="94"/>
        <v>10727.71</v>
      </c>
      <c r="J114" s="18">
        <f t="shared" si="95"/>
        <v>0</v>
      </c>
      <c r="K114" s="18">
        <f t="shared" si="96"/>
        <v>0</v>
      </c>
      <c r="L114" s="18"/>
      <c r="M114" s="18"/>
      <c r="N114" s="18"/>
      <c r="O114" s="18">
        <f t="shared" si="54"/>
        <v>10727.71</v>
      </c>
      <c r="P114" s="18">
        <f t="shared" si="55"/>
        <v>0</v>
      </c>
      <c r="Q114" s="18">
        <f t="shared" si="56"/>
        <v>0</v>
      </c>
    </row>
    <row r="115" spans="1:17" ht="26.4" x14ac:dyDescent="0.25">
      <c r="A115" s="48" t="s">
        <v>135</v>
      </c>
      <c r="B115" s="17"/>
      <c r="C115" s="18">
        <v>39054000</v>
      </c>
      <c r="D115" s="18"/>
      <c r="E115" s="18"/>
      <c r="F115" s="18"/>
      <c r="G115" s="18"/>
      <c r="H115" s="18"/>
      <c r="I115" s="18">
        <f t="shared" si="94"/>
        <v>39054000</v>
      </c>
      <c r="J115" s="18">
        <f t="shared" si="95"/>
        <v>0</v>
      </c>
      <c r="K115" s="18">
        <f t="shared" si="96"/>
        <v>0</v>
      </c>
      <c r="L115" s="18"/>
      <c r="M115" s="18"/>
      <c r="N115" s="18"/>
      <c r="O115" s="18">
        <f t="shared" si="54"/>
        <v>39054000</v>
      </c>
      <c r="P115" s="18">
        <f t="shared" si="55"/>
        <v>0</v>
      </c>
      <c r="Q115" s="18">
        <f t="shared" si="56"/>
        <v>0</v>
      </c>
    </row>
    <row r="116" spans="1:17" ht="26.4" x14ac:dyDescent="0.25">
      <c r="A116" s="41" t="s">
        <v>145</v>
      </c>
      <c r="B116" s="17"/>
      <c r="C116" s="18"/>
      <c r="D116" s="18"/>
      <c r="E116" s="18"/>
      <c r="F116" s="18">
        <v>6339943</v>
      </c>
      <c r="G116" s="18"/>
      <c r="H116" s="18"/>
      <c r="I116" s="18">
        <f t="shared" ref="I116" si="110">C116+F116</f>
        <v>6339943</v>
      </c>
      <c r="J116" s="18">
        <f t="shared" ref="J116" si="111">D116+G116</f>
        <v>0</v>
      </c>
      <c r="K116" s="18">
        <f t="shared" ref="K116" si="112">E116+H116</f>
        <v>0</v>
      </c>
      <c r="L116" s="18"/>
      <c r="M116" s="18"/>
      <c r="N116" s="18"/>
      <c r="O116" s="18">
        <f t="shared" si="54"/>
        <v>6339943</v>
      </c>
      <c r="P116" s="18">
        <f t="shared" si="55"/>
        <v>0</v>
      </c>
      <c r="Q116" s="18">
        <f t="shared" si="56"/>
        <v>0</v>
      </c>
    </row>
    <row r="117" spans="1:17" x14ac:dyDescent="0.25">
      <c r="A117" s="48" t="s">
        <v>154</v>
      </c>
      <c r="B117" s="17"/>
      <c r="C117" s="18"/>
      <c r="D117" s="18"/>
      <c r="E117" s="18"/>
      <c r="F117" s="18"/>
      <c r="G117" s="18"/>
      <c r="H117" s="18">
        <v>79629534.879999995</v>
      </c>
      <c r="I117" s="18">
        <f t="shared" ref="I117" si="113">C117+F117</f>
        <v>0</v>
      </c>
      <c r="J117" s="18">
        <f t="shared" ref="J117" si="114">D117+G117</f>
        <v>0</v>
      </c>
      <c r="K117" s="18">
        <f t="shared" ref="K117" si="115">E117+H117</f>
        <v>79629534.879999995</v>
      </c>
      <c r="L117" s="18"/>
      <c r="M117" s="18"/>
      <c r="N117" s="18"/>
      <c r="O117" s="18">
        <f t="shared" si="54"/>
        <v>0</v>
      </c>
      <c r="P117" s="18">
        <f t="shared" si="55"/>
        <v>0</v>
      </c>
      <c r="Q117" s="18">
        <f t="shared" si="56"/>
        <v>79629534.879999995</v>
      </c>
    </row>
    <row r="118" spans="1:17" ht="145.19999999999999" x14ac:dyDescent="0.25">
      <c r="A118" s="64" t="s">
        <v>155</v>
      </c>
      <c r="B118" s="65"/>
      <c r="C118" s="18"/>
      <c r="D118" s="18"/>
      <c r="E118" s="18"/>
      <c r="F118" s="18">
        <v>421900</v>
      </c>
      <c r="G118" s="18"/>
      <c r="H118" s="18"/>
      <c r="I118" s="18">
        <f t="shared" ref="I118" si="116">C118+F118</f>
        <v>421900</v>
      </c>
      <c r="J118" s="18">
        <f t="shared" ref="J118" si="117">D118+G118</f>
        <v>0</v>
      </c>
      <c r="K118" s="18">
        <f t="shared" ref="K118" si="118">E118+H118</f>
        <v>0</v>
      </c>
      <c r="L118" s="18"/>
      <c r="M118" s="18"/>
      <c r="N118" s="18"/>
      <c r="O118" s="18">
        <f t="shared" si="54"/>
        <v>421900</v>
      </c>
      <c r="P118" s="18">
        <f t="shared" si="55"/>
        <v>0</v>
      </c>
      <c r="Q118" s="18">
        <f t="shared" si="56"/>
        <v>0</v>
      </c>
    </row>
    <row r="119" spans="1:17" ht="26.4" x14ac:dyDescent="0.25">
      <c r="A119" s="64" t="s">
        <v>177</v>
      </c>
      <c r="B119" s="65"/>
      <c r="C119" s="18"/>
      <c r="D119" s="18"/>
      <c r="E119" s="18"/>
      <c r="F119" s="18">
        <v>2815993.82</v>
      </c>
      <c r="G119" s="18"/>
      <c r="H119" s="18"/>
      <c r="I119" s="18">
        <f t="shared" ref="I119" si="119">C119+F119</f>
        <v>2815993.82</v>
      </c>
      <c r="J119" s="18">
        <f t="shared" ref="J119" si="120">D119+G119</f>
        <v>0</v>
      </c>
      <c r="K119" s="18">
        <f t="shared" ref="K119" si="121">E119+H119</f>
        <v>0</v>
      </c>
      <c r="L119" s="18"/>
      <c r="M119" s="18">
        <v>2217813.31</v>
      </c>
      <c r="N119" s="18">
        <v>2217813.31</v>
      </c>
      <c r="O119" s="18">
        <f t="shared" si="54"/>
        <v>2815993.82</v>
      </c>
      <c r="P119" s="18">
        <f t="shared" si="55"/>
        <v>2217813.31</v>
      </c>
      <c r="Q119" s="18">
        <f t="shared" si="56"/>
        <v>2217813.31</v>
      </c>
    </row>
    <row r="120" spans="1:17" ht="39.6" x14ac:dyDescent="0.25">
      <c r="A120" s="64" t="s">
        <v>183</v>
      </c>
      <c r="B120" s="65"/>
      <c r="C120" s="18"/>
      <c r="D120" s="18"/>
      <c r="E120" s="18"/>
      <c r="F120" s="18"/>
      <c r="G120" s="18"/>
      <c r="H120" s="18"/>
      <c r="I120" s="18"/>
      <c r="J120" s="18"/>
      <c r="K120" s="18"/>
      <c r="L120" s="18">
        <v>4400</v>
      </c>
      <c r="M120" s="18">
        <v>3178.51</v>
      </c>
      <c r="N120" s="18">
        <v>3178.51</v>
      </c>
      <c r="O120" s="18">
        <f t="shared" ref="O120" si="122">I120+L120</f>
        <v>4400</v>
      </c>
      <c r="P120" s="18">
        <f t="shared" ref="P120" si="123">J120+M120</f>
        <v>3178.51</v>
      </c>
      <c r="Q120" s="18">
        <f t="shared" ref="Q120" si="124">K120+N120</f>
        <v>3178.51</v>
      </c>
    </row>
    <row r="121" spans="1:17" ht="79.2" x14ac:dyDescent="0.25">
      <c r="A121" s="64" t="s">
        <v>192</v>
      </c>
      <c r="B121" s="65"/>
      <c r="C121" s="18"/>
      <c r="D121" s="18"/>
      <c r="E121" s="18"/>
      <c r="F121" s="18"/>
      <c r="G121" s="18"/>
      <c r="H121" s="18"/>
      <c r="I121" s="18"/>
      <c r="J121" s="18"/>
      <c r="K121" s="18"/>
      <c r="L121" s="18">
        <v>108120.64</v>
      </c>
      <c r="M121" s="18"/>
      <c r="N121" s="18"/>
      <c r="O121" s="18">
        <f t="shared" ref="O121" si="125">I121+L121</f>
        <v>108120.64</v>
      </c>
      <c r="P121" s="18">
        <f t="shared" ref="P121" si="126">J121+M121</f>
        <v>0</v>
      </c>
      <c r="Q121" s="18">
        <f t="shared" ref="Q121" si="127">K121+N121</f>
        <v>0</v>
      </c>
    </row>
    <row r="122" spans="1:17" x14ac:dyDescent="0.25">
      <c r="A122" s="64" t="s">
        <v>193</v>
      </c>
      <c r="B122" s="65"/>
      <c r="C122" s="18"/>
      <c r="D122" s="18"/>
      <c r="E122" s="18"/>
      <c r="F122" s="18"/>
      <c r="G122" s="18"/>
      <c r="H122" s="18"/>
      <c r="I122" s="18"/>
      <c r="J122" s="18"/>
      <c r="K122" s="18"/>
      <c r="L122" s="18">
        <v>10674400</v>
      </c>
      <c r="M122" s="18"/>
      <c r="N122" s="18"/>
      <c r="O122" s="18">
        <f t="shared" ref="O122" si="128">I122+L122</f>
        <v>10674400</v>
      </c>
      <c r="P122" s="18">
        <f t="shared" ref="P122" si="129">J122+M122</f>
        <v>0</v>
      </c>
      <c r="Q122" s="18">
        <f t="shared" ref="Q122" si="130">K122+N122</f>
        <v>0</v>
      </c>
    </row>
    <row r="123" spans="1:17" x14ac:dyDescent="0.25">
      <c r="A123" s="56" t="s">
        <v>194</v>
      </c>
      <c r="B123" s="57" t="s">
        <v>196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>
        <f>L124</f>
        <v>2900000</v>
      </c>
      <c r="M123" s="18">
        <f t="shared" ref="M123:N123" si="131">M124</f>
        <v>0</v>
      </c>
      <c r="N123" s="18">
        <f t="shared" si="131"/>
        <v>0</v>
      </c>
      <c r="O123" s="18">
        <f t="shared" ref="O123:O124" si="132">I123+L123</f>
        <v>2900000</v>
      </c>
      <c r="P123" s="18">
        <f t="shared" ref="P123:P124" si="133">J123+M123</f>
        <v>0</v>
      </c>
      <c r="Q123" s="18">
        <f t="shared" ref="Q123:Q124" si="134">K123+N123</f>
        <v>0</v>
      </c>
    </row>
    <row r="124" spans="1:17" x14ac:dyDescent="0.25">
      <c r="A124" s="76" t="s">
        <v>195</v>
      </c>
      <c r="B124" s="75" t="s">
        <v>197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>
        <v>2900000</v>
      </c>
      <c r="M124" s="18"/>
      <c r="N124" s="18"/>
      <c r="O124" s="18">
        <f t="shared" si="132"/>
        <v>2900000</v>
      </c>
      <c r="P124" s="18">
        <f t="shared" si="133"/>
        <v>0</v>
      </c>
      <c r="Q124" s="18">
        <f t="shared" si="134"/>
        <v>0</v>
      </c>
    </row>
    <row r="125" spans="1:17" ht="39.6" x14ac:dyDescent="0.25">
      <c r="A125" s="59" t="s">
        <v>150</v>
      </c>
      <c r="B125" s="60" t="s">
        <v>151</v>
      </c>
      <c r="C125" s="18">
        <f>C126</f>
        <v>0</v>
      </c>
      <c r="D125" s="18">
        <f t="shared" ref="D125:H125" si="135">D126</f>
        <v>0</v>
      </c>
      <c r="E125" s="18">
        <f t="shared" si="135"/>
        <v>0</v>
      </c>
      <c r="F125" s="18">
        <f t="shared" si="135"/>
        <v>212204.78</v>
      </c>
      <c r="G125" s="18">
        <f t="shared" si="135"/>
        <v>0</v>
      </c>
      <c r="H125" s="18">
        <f t="shared" si="135"/>
        <v>0</v>
      </c>
      <c r="I125" s="18">
        <f t="shared" ref="I125:I126" si="136">C125+F125</f>
        <v>212204.78</v>
      </c>
      <c r="J125" s="18">
        <f t="shared" ref="J125:J126" si="137">D125+G125</f>
        <v>0</v>
      </c>
      <c r="K125" s="18">
        <f t="shared" ref="K125:K126" si="138">E125+H125</f>
        <v>0</v>
      </c>
      <c r="L125" s="18">
        <f t="shared" ref="L125:N125" si="139">L126</f>
        <v>0</v>
      </c>
      <c r="M125" s="18">
        <f t="shared" si="139"/>
        <v>0</v>
      </c>
      <c r="N125" s="18">
        <f t="shared" si="139"/>
        <v>0</v>
      </c>
      <c r="O125" s="18">
        <f t="shared" si="54"/>
        <v>212204.78</v>
      </c>
      <c r="P125" s="18">
        <f t="shared" si="55"/>
        <v>0</v>
      </c>
      <c r="Q125" s="18">
        <f t="shared" si="56"/>
        <v>0</v>
      </c>
    </row>
    <row r="126" spans="1:17" ht="26.4" x14ac:dyDescent="0.25">
      <c r="A126" s="61" t="s">
        <v>152</v>
      </c>
      <c r="B126" s="62" t="s">
        <v>153</v>
      </c>
      <c r="C126" s="18"/>
      <c r="D126" s="18"/>
      <c r="E126" s="18"/>
      <c r="F126" s="18">
        <f>52302.68+159902.1</f>
        <v>212204.78</v>
      </c>
      <c r="G126" s="18"/>
      <c r="H126" s="18"/>
      <c r="I126" s="18">
        <f t="shared" si="136"/>
        <v>212204.78</v>
      </c>
      <c r="J126" s="18">
        <f t="shared" si="137"/>
        <v>0</v>
      </c>
      <c r="K126" s="18">
        <f t="shared" si="138"/>
        <v>0</v>
      </c>
      <c r="L126" s="18"/>
      <c r="M126" s="18"/>
      <c r="N126" s="18"/>
      <c r="O126" s="18">
        <f t="shared" si="54"/>
        <v>212204.78</v>
      </c>
      <c r="P126" s="18">
        <f t="shared" si="55"/>
        <v>0</v>
      </c>
      <c r="Q126" s="18">
        <f t="shared" si="56"/>
        <v>0</v>
      </c>
    </row>
    <row r="127" spans="1:17" ht="26.4" x14ac:dyDescent="0.25">
      <c r="A127" s="56" t="s">
        <v>146</v>
      </c>
      <c r="B127" s="57" t="s">
        <v>147</v>
      </c>
      <c r="C127" s="18">
        <f>C128+C129+C130</f>
        <v>0</v>
      </c>
      <c r="D127" s="18">
        <f t="shared" ref="D127:H127" si="140">D128+D129+D130</f>
        <v>0</v>
      </c>
      <c r="E127" s="18">
        <f t="shared" si="140"/>
        <v>0</v>
      </c>
      <c r="F127" s="18">
        <f t="shared" si="140"/>
        <v>-440394.78</v>
      </c>
      <c r="G127" s="18">
        <f t="shared" si="140"/>
        <v>0</v>
      </c>
      <c r="H127" s="18">
        <f t="shared" si="140"/>
        <v>0</v>
      </c>
      <c r="I127" s="18">
        <f t="shared" ref="I127:I130" si="141">C127+F127</f>
        <v>-440394.78</v>
      </c>
      <c r="J127" s="18">
        <f t="shared" ref="J127:J130" si="142">D127+G127</f>
        <v>0</v>
      </c>
      <c r="K127" s="18">
        <f t="shared" ref="K127:K130" si="143">E127+H127</f>
        <v>0</v>
      </c>
      <c r="L127" s="18">
        <f t="shared" ref="L127:N127" si="144">L128+L129+L130</f>
        <v>0</v>
      </c>
      <c r="M127" s="18">
        <f t="shared" si="144"/>
        <v>0</v>
      </c>
      <c r="N127" s="18">
        <f t="shared" si="144"/>
        <v>0</v>
      </c>
      <c r="O127" s="18">
        <f t="shared" si="54"/>
        <v>-440394.78</v>
      </c>
      <c r="P127" s="18">
        <f t="shared" si="55"/>
        <v>0</v>
      </c>
      <c r="Q127" s="18">
        <f t="shared" si="56"/>
        <v>0</v>
      </c>
    </row>
    <row r="128" spans="1:17" ht="52.8" x14ac:dyDescent="0.25">
      <c r="A128" s="63" t="s">
        <v>162</v>
      </c>
      <c r="B128" s="66" t="s">
        <v>161</v>
      </c>
      <c r="C128" s="18"/>
      <c r="D128" s="18"/>
      <c r="E128" s="18"/>
      <c r="F128" s="18">
        <v>-159902.1</v>
      </c>
      <c r="G128" s="18"/>
      <c r="H128" s="18"/>
      <c r="I128" s="18">
        <f t="shared" ref="I128:I129" si="145">C128+F128</f>
        <v>-159902.1</v>
      </c>
      <c r="J128" s="18">
        <f t="shared" ref="J128:J129" si="146">D128+G128</f>
        <v>0</v>
      </c>
      <c r="K128" s="18">
        <f t="shared" ref="K128:K129" si="147">E128+H128</f>
        <v>0</v>
      </c>
      <c r="L128" s="18"/>
      <c r="M128" s="18"/>
      <c r="N128" s="18"/>
      <c r="O128" s="18">
        <f t="shared" si="54"/>
        <v>-159902.1</v>
      </c>
      <c r="P128" s="18">
        <f t="shared" si="55"/>
        <v>0</v>
      </c>
      <c r="Q128" s="18">
        <f t="shared" si="56"/>
        <v>0</v>
      </c>
    </row>
    <row r="129" spans="1:18" ht="52.8" x14ac:dyDescent="0.25">
      <c r="A129" s="63" t="s">
        <v>164</v>
      </c>
      <c r="B129" s="66" t="s">
        <v>163</v>
      </c>
      <c r="C129" s="18"/>
      <c r="D129" s="18"/>
      <c r="E129" s="18"/>
      <c r="F129" s="18">
        <v>-52302.68</v>
      </c>
      <c r="G129" s="18"/>
      <c r="H129" s="18"/>
      <c r="I129" s="18">
        <f t="shared" si="145"/>
        <v>-52302.68</v>
      </c>
      <c r="J129" s="18">
        <f t="shared" si="146"/>
        <v>0</v>
      </c>
      <c r="K129" s="18">
        <f t="shared" si="147"/>
        <v>0</v>
      </c>
      <c r="L129" s="18"/>
      <c r="M129" s="18"/>
      <c r="N129" s="18"/>
      <c r="O129" s="18">
        <f t="shared" si="54"/>
        <v>-52302.68</v>
      </c>
      <c r="P129" s="18">
        <f t="shared" si="55"/>
        <v>0</v>
      </c>
      <c r="Q129" s="18">
        <f t="shared" si="56"/>
        <v>0</v>
      </c>
    </row>
    <row r="130" spans="1:18" ht="27.75" customHeight="1" x14ac:dyDescent="0.25">
      <c r="A130" s="63" t="s">
        <v>148</v>
      </c>
      <c r="B130" s="58" t="s">
        <v>149</v>
      </c>
      <c r="C130" s="18"/>
      <c r="D130" s="18"/>
      <c r="E130" s="18"/>
      <c r="F130" s="18">
        <v>-228190</v>
      </c>
      <c r="G130" s="18"/>
      <c r="H130" s="18"/>
      <c r="I130" s="18">
        <f t="shared" si="141"/>
        <v>-228190</v>
      </c>
      <c r="J130" s="18">
        <f t="shared" si="142"/>
        <v>0</v>
      </c>
      <c r="K130" s="18">
        <f t="shared" si="143"/>
        <v>0</v>
      </c>
      <c r="L130" s="18"/>
      <c r="M130" s="18"/>
      <c r="N130" s="18"/>
      <c r="O130" s="18">
        <f t="shared" si="54"/>
        <v>-228190</v>
      </c>
      <c r="P130" s="18">
        <f t="shared" si="55"/>
        <v>0</v>
      </c>
      <c r="Q130" s="18">
        <f t="shared" si="56"/>
        <v>0</v>
      </c>
    </row>
    <row r="131" spans="1:18" ht="14.1" customHeight="1" x14ac:dyDescent="0.25">
      <c r="A131" s="50" t="s">
        <v>136</v>
      </c>
      <c r="B131" s="51"/>
      <c r="C131" s="52">
        <f t="shared" ref="C131:H131" si="148">C20+C63</f>
        <v>1030802533.14</v>
      </c>
      <c r="D131" s="52">
        <f t="shared" si="148"/>
        <v>1005278892.6</v>
      </c>
      <c r="E131" s="52">
        <f t="shared" si="148"/>
        <v>1012280564.99</v>
      </c>
      <c r="F131" s="52">
        <f t="shared" si="148"/>
        <v>14085244.02</v>
      </c>
      <c r="G131" s="52">
        <f t="shared" si="148"/>
        <v>1652253.6199999999</v>
      </c>
      <c r="H131" s="52">
        <f t="shared" si="148"/>
        <v>80747256.489999995</v>
      </c>
      <c r="I131" s="52">
        <f t="shared" si="94"/>
        <v>1044887777.16</v>
      </c>
      <c r="J131" s="52">
        <f t="shared" si="95"/>
        <v>1006931146.22</v>
      </c>
      <c r="K131" s="52">
        <f t="shared" si="96"/>
        <v>1093027821.48</v>
      </c>
      <c r="L131" s="52">
        <f t="shared" ref="L131:N131" si="149">L20+L63</f>
        <v>18867380.969999999</v>
      </c>
      <c r="M131" s="52">
        <f t="shared" si="149"/>
        <v>2913094.88</v>
      </c>
      <c r="N131" s="52">
        <f t="shared" si="149"/>
        <v>2913094.88</v>
      </c>
      <c r="O131" s="52">
        <f t="shared" si="54"/>
        <v>1063755158.13</v>
      </c>
      <c r="P131" s="52">
        <f t="shared" si="55"/>
        <v>1009844241.1</v>
      </c>
      <c r="Q131" s="52">
        <f t="shared" si="56"/>
        <v>1095940916.3600001</v>
      </c>
      <c r="R131" t="s">
        <v>143</v>
      </c>
    </row>
    <row r="132" spans="1:18" x14ac:dyDescent="0.25">
      <c r="A132" s="1"/>
      <c r="B132" s="49"/>
    </row>
  </sheetData>
  <mergeCells count="10">
    <mergeCell ref="L15:Q15"/>
    <mergeCell ref="L16:N16"/>
    <mergeCell ref="O16:Q16"/>
    <mergeCell ref="A14:Q14"/>
    <mergeCell ref="I16:K16"/>
    <mergeCell ref="F15:K15"/>
    <mergeCell ref="A16:A17"/>
    <mergeCell ref="B16:B17"/>
    <mergeCell ref="C16:E16"/>
    <mergeCell ref="F16:H1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2024_реш</vt:lpstr>
      <vt:lpstr>'2024_реш'!Область_печати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2024-04-15T09:34:54Z</cp:lastPrinted>
  <dcterms:created xsi:type="dcterms:W3CDTF">2023-11-15T15:25:28Z</dcterms:created>
  <dcterms:modified xsi:type="dcterms:W3CDTF">2024-04-15T09:34:56Z</dcterms:modified>
</cp:coreProperties>
</file>