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156" yWindow="12" windowWidth="28656" windowHeight="15588" activeTab="1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ведомств!$A$494:$AX$1842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ведомств!$A$1:$Y$1870</definedName>
    <definedName name="_xlnm.Print_Area" localSheetId="0">'разд,подр'!$A$1:$S$83</definedName>
  </definedNames>
  <calcPr calcId="152511"/>
</workbook>
</file>

<file path=xl/calcChain.xml><?xml version="1.0" encoding="utf-8"?>
<calcChain xmlns="http://schemas.openxmlformats.org/spreadsheetml/2006/main">
  <c r="T687" i="5" l="1"/>
  <c r="U687" i="5"/>
  <c r="S687" i="5"/>
  <c r="T1619" i="5"/>
  <c r="T1618" i="5" s="1"/>
  <c r="U1619" i="5"/>
  <c r="U1618" i="5" s="1"/>
  <c r="X1619" i="5"/>
  <c r="V1620" i="5"/>
  <c r="W1620" i="5"/>
  <c r="X1620" i="5"/>
  <c r="S1619" i="5"/>
  <c r="V1619" i="5" s="1"/>
  <c r="T565" i="5"/>
  <c r="U565" i="5"/>
  <c r="S565" i="5"/>
  <c r="X1591" i="5"/>
  <c r="W1591" i="5"/>
  <c r="V1591" i="5"/>
  <c r="U1590" i="5"/>
  <c r="U1589" i="5" s="1"/>
  <c r="U1588" i="5" s="1"/>
  <c r="U1587" i="5" s="1"/>
  <c r="T1590" i="5"/>
  <c r="W1590" i="5" s="1"/>
  <c r="S1590" i="5"/>
  <c r="S1589" i="5" s="1"/>
  <c r="S1588" i="5" s="1"/>
  <c r="S1587" i="5" s="1"/>
  <c r="S1630" i="5"/>
  <c r="T670" i="5"/>
  <c r="U670" i="5"/>
  <c r="R1497" i="5"/>
  <c r="X1497" i="5" s="1"/>
  <c r="W1497" i="5"/>
  <c r="V1497" i="5"/>
  <c r="U1496" i="5"/>
  <c r="U1495" i="5" s="1"/>
  <c r="U1494" i="5" s="1"/>
  <c r="U1493" i="5" s="1"/>
  <c r="T1496" i="5"/>
  <c r="T1495" i="5" s="1"/>
  <c r="T1494" i="5" s="1"/>
  <c r="T1493" i="5" s="1"/>
  <c r="S1496" i="5"/>
  <c r="S1495" i="5" s="1"/>
  <c r="S1494" i="5" s="1"/>
  <c r="S1493" i="5" s="1"/>
  <c r="O1496" i="5"/>
  <c r="O1495" i="5" s="1"/>
  <c r="O1494" i="5" s="1"/>
  <c r="O1493" i="5" s="1"/>
  <c r="N1496" i="5"/>
  <c r="N1495" i="5" s="1"/>
  <c r="N1494" i="5" s="1"/>
  <c r="N1493" i="5" s="1"/>
  <c r="M1496" i="5"/>
  <c r="M1495" i="5" s="1"/>
  <c r="M1494" i="5" s="1"/>
  <c r="M1493" i="5" s="1"/>
  <c r="L1496" i="5"/>
  <c r="K1496" i="5"/>
  <c r="J1496" i="5"/>
  <c r="T706" i="5"/>
  <c r="U706" i="5"/>
  <c r="S706" i="5"/>
  <c r="V1369" i="5"/>
  <c r="W1369" i="5"/>
  <c r="X1369" i="5"/>
  <c r="T1368" i="5"/>
  <c r="T1367" i="5" s="1"/>
  <c r="W1367" i="5" s="1"/>
  <c r="U1368" i="5"/>
  <c r="U1367" i="5" s="1"/>
  <c r="X1367" i="5" s="1"/>
  <c r="S1368" i="5"/>
  <c r="S1367" i="5" s="1"/>
  <c r="V1367" i="5" s="1"/>
  <c r="S1352" i="5"/>
  <c r="S670" i="5" s="1"/>
  <c r="W1619" i="5" l="1"/>
  <c r="U1617" i="5"/>
  <c r="X1617" i="5" s="1"/>
  <c r="X1618" i="5"/>
  <c r="T1617" i="5"/>
  <c r="W1617" i="5" s="1"/>
  <c r="W1618" i="5"/>
  <c r="R1496" i="5"/>
  <c r="X1496" i="5" s="1"/>
  <c r="X1368" i="5"/>
  <c r="S1618" i="5"/>
  <c r="P1496" i="5"/>
  <c r="V1496" i="5" s="1"/>
  <c r="T1589" i="5"/>
  <c r="T1588" i="5" s="1"/>
  <c r="T1587" i="5" s="1"/>
  <c r="V1590" i="5"/>
  <c r="W1368" i="5"/>
  <c r="J1495" i="5"/>
  <c r="J1494" i="5" s="1"/>
  <c r="Q1496" i="5"/>
  <c r="W1496" i="5" s="1"/>
  <c r="X1590" i="5"/>
  <c r="V1368" i="5"/>
  <c r="X1589" i="5"/>
  <c r="P1495" i="5"/>
  <c r="V1495" i="5" s="1"/>
  <c r="K1495" i="5"/>
  <c r="L1495" i="5"/>
  <c r="S184" i="5"/>
  <c r="S328" i="5"/>
  <c r="V328" i="5" s="1"/>
  <c r="X330" i="5"/>
  <c r="W330" i="5"/>
  <c r="V330" i="5"/>
  <c r="U329" i="5"/>
  <c r="U328" i="5" s="1"/>
  <c r="X328" i="5" s="1"/>
  <c r="T329" i="5"/>
  <c r="W329" i="5" s="1"/>
  <c r="S329" i="5"/>
  <c r="V329" i="5" s="1"/>
  <c r="X281" i="5"/>
  <c r="W281" i="5"/>
  <c r="V281" i="5"/>
  <c r="U280" i="5"/>
  <c r="U279" i="5" s="1"/>
  <c r="X279" i="5" s="1"/>
  <c r="T280" i="5"/>
  <c r="W280" i="5" s="1"/>
  <c r="S280" i="5"/>
  <c r="V280" i="5" s="1"/>
  <c r="V256" i="5"/>
  <c r="V257" i="5"/>
  <c r="W257" i="5"/>
  <c r="X257" i="5"/>
  <c r="T256" i="5"/>
  <c r="T255" i="5" s="1"/>
  <c r="W255" i="5" s="1"/>
  <c r="U256" i="5"/>
  <c r="U255" i="5" s="1"/>
  <c r="X255" i="5" s="1"/>
  <c r="S256" i="5"/>
  <c r="S255" i="5"/>
  <c r="V255" i="5" s="1"/>
  <c r="V110" i="5"/>
  <c r="W110" i="5"/>
  <c r="X110" i="5"/>
  <c r="T109" i="5"/>
  <c r="T108" i="5" s="1"/>
  <c r="W108" i="5" s="1"/>
  <c r="U109" i="5"/>
  <c r="U108" i="5" s="1"/>
  <c r="X108" i="5" s="1"/>
  <c r="S109" i="5"/>
  <c r="S108" i="5" s="1"/>
  <c r="V108" i="5" s="1"/>
  <c r="W186" i="5"/>
  <c r="V186" i="5"/>
  <c r="X186" i="5"/>
  <c r="U185" i="5"/>
  <c r="X185" i="5" s="1"/>
  <c r="T185" i="5"/>
  <c r="W185" i="5" s="1"/>
  <c r="S185" i="5"/>
  <c r="V185" i="5" s="1"/>
  <c r="X184" i="5"/>
  <c r="W184" i="5"/>
  <c r="V184" i="5"/>
  <c r="U183" i="5"/>
  <c r="T183" i="5"/>
  <c r="T182" i="5" s="1"/>
  <c r="W182" i="5" s="1"/>
  <c r="S183" i="5"/>
  <c r="V183" i="5" s="1"/>
  <c r="W183" i="5"/>
  <c r="X183" i="5"/>
  <c r="X85" i="5"/>
  <c r="W85" i="5"/>
  <c r="V85" i="5"/>
  <c r="U84" i="5"/>
  <c r="U83" i="5" s="1"/>
  <c r="X83" i="5" s="1"/>
  <c r="T84" i="5"/>
  <c r="T83" i="5" s="1"/>
  <c r="W83" i="5" s="1"/>
  <c r="S84" i="5"/>
  <c r="V84" i="5" s="1"/>
  <c r="V38" i="5"/>
  <c r="V39" i="5"/>
  <c r="W39" i="5"/>
  <c r="X39" i="5"/>
  <c r="T38" i="5"/>
  <c r="T37" i="5" s="1"/>
  <c r="T36" i="5" s="1"/>
  <c r="W36" i="5" s="1"/>
  <c r="U38" i="5"/>
  <c r="U37" i="5" s="1"/>
  <c r="S38" i="5"/>
  <c r="S37" i="5" s="1"/>
  <c r="S36" i="5" s="1"/>
  <c r="V36" i="5" s="1"/>
  <c r="S700" i="5"/>
  <c r="S699" i="5" s="1"/>
  <c r="V699" i="5" s="1"/>
  <c r="X700" i="5"/>
  <c r="W700" i="5"/>
  <c r="U699" i="5"/>
  <c r="U698" i="5" s="1"/>
  <c r="X698" i="5" s="1"/>
  <c r="T699" i="5"/>
  <c r="W699" i="5" s="1"/>
  <c r="W1366" i="5"/>
  <c r="V1366" i="5"/>
  <c r="X1366" i="5"/>
  <c r="U1365" i="5"/>
  <c r="U1364" i="5" s="1"/>
  <c r="T1365" i="5"/>
  <c r="T1364" i="5" s="1"/>
  <c r="S1365" i="5"/>
  <c r="S1364" i="5" s="1"/>
  <c r="S1363" i="5" s="1"/>
  <c r="U182" i="5" l="1"/>
  <c r="X182" i="5" s="1"/>
  <c r="S1617" i="5"/>
  <c r="V1618" i="5"/>
  <c r="W38" i="5"/>
  <c r="V700" i="5"/>
  <c r="V37" i="5"/>
  <c r="X84" i="5"/>
  <c r="X1587" i="5"/>
  <c r="V1589" i="5"/>
  <c r="X699" i="5"/>
  <c r="X38" i="5"/>
  <c r="W84" i="5"/>
  <c r="W1589" i="5"/>
  <c r="T1363" i="5"/>
  <c r="T1362" i="5" s="1"/>
  <c r="L1494" i="5"/>
  <c r="R1495" i="5"/>
  <c r="X1495" i="5" s="1"/>
  <c r="W1365" i="5"/>
  <c r="U1363" i="5"/>
  <c r="X1363" i="5" s="1"/>
  <c r="X256" i="5"/>
  <c r="Q1495" i="5"/>
  <c r="W1495" i="5" s="1"/>
  <c r="K1494" i="5"/>
  <c r="X1365" i="5"/>
  <c r="P1494" i="5"/>
  <c r="V1494" i="5" s="1"/>
  <c r="J1493" i="5"/>
  <c r="P1493" i="5" s="1"/>
  <c r="V1493" i="5" s="1"/>
  <c r="U36" i="5"/>
  <c r="X36" i="5" s="1"/>
  <c r="X37" i="5"/>
  <c r="S1362" i="5"/>
  <c r="V1363" i="5"/>
  <c r="X109" i="5"/>
  <c r="W256" i="5"/>
  <c r="X329" i="5"/>
  <c r="V1365" i="5"/>
  <c r="W109" i="5"/>
  <c r="W37" i="5"/>
  <c r="X280" i="5"/>
  <c r="S698" i="5"/>
  <c r="V698" i="5" s="1"/>
  <c r="S182" i="5"/>
  <c r="T328" i="5"/>
  <c r="S279" i="5"/>
  <c r="V279" i="5" s="1"/>
  <c r="T279" i="5"/>
  <c r="W279" i="5" s="1"/>
  <c r="V109" i="5"/>
  <c r="S83" i="5"/>
  <c r="V83" i="5" s="1"/>
  <c r="T698" i="5"/>
  <c r="W698" i="5" s="1"/>
  <c r="V1364" i="5"/>
  <c r="W1364" i="5"/>
  <c r="X1364" i="5"/>
  <c r="V278" i="5"/>
  <c r="W278" i="5"/>
  <c r="X278" i="5"/>
  <c r="T277" i="5"/>
  <c r="T276" i="5" s="1"/>
  <c r="W276" i="5" s="1"/>
  <c r="U277" i="5"/>
  <c r="U276" i="5" s="1"/>
  <c r="X276" i="5" s="1"/>
  <c r="S277" i="5"/>
  <c r="S276" i="5" s="1"/>
  <c r="V276" i="5" s="1"/>
  <c r="S1714" i="5"/>
  <c r="S1518" i="5"/>
  <c r="S1261" i="5"/>
  <c r="V1617" i="5" l="1"/>
  <c r="W1363" i="5"/>
  <c r="V277" i="5"/>
  <c r="V1587" i="5"/>
  <c r="W1587" i="5"/>
  <c r="K1493" i="5"/>
  <c r="Q1493" i="5" s="1"/>
  <c r="W1493" i="5" s="1"/>
  <c r="Q1494" i="5"/>
  <c r="W1494" i="5" s="1"/>
  <c r="U1362" i="5"/>
  <c r="L1493" i="5"/>
  <c r="R1493" i="5" s="1"/>
  <c r="X1493" i="5" s="1"/>
  <c r="R1494" i="5"/>
  <c r="X1494" i="5" s="1"/>
  <c r="W328" i="5"/>
  <c r="V182" i="5"/>
  <c r="X277" i="5"/>
  <c r="W277" i="5"/>
  <c r="S334" i="5"/>
  <c r="S480" i="5" l="1"/>
  <c r="S1814" i="5" l="1"/>
  <c r="V1867" i="5" l="1"/>
  <c r="W1867" i="5"/>
  <c r="X1867" i="5"/>
  <c r="T1866" i="5"/>
  <c r="W1866" i="5" s="1"/>
  <c r="U1866" i="5"/>
  <c r="X1866" i="5" s="1"/>
  <c r="S1866" i="5"/>
  <c r="V1866" i="5" s="1"/>
  <c r="S1057" i="5"/>
  <c r="J714" i="5" l="1"/>
  <c r="J713" i="5" s="1"/>
  <c r="J712" i="5" s="1"/>
  <c r="J711" i="5" s="1"/>
  <c r="K714" i="5"/>
  <c r="K713" i="5" s="1"/>
  <c r="K712" i="5" s="1"/>
  <c r="L714" i="5"/>
  <c r="L713" i="5" s="1"/>
  <c r="M714" i="5"/>
  <c r="M713" i="5" s="1"/>
  <c r="N714" i="5"/>
  <c r="N713" i="5" s="1"/>
  <c r="N712" i="5" s="1"/>
  <c r="N711" i="5" s="1"/>
  <c r="O714" i="5"/>
  <c r="O713" i="5" s="1"/>
  <c r="O712" i="5" s="1"/>
  <c r="O711" i="5" s="1"/>
  <c r="S714" i="5"/>
  <c r="S713" i="5" s="1"/>
  <c r="S712" i="5" s="1"/>
  <c r="S711" i="5" s="1"/>
  <c r="T714" i="5"/>
  <c r="T713" i="5" s="1"/>
  <c r="T712" i="5" s="1"/>
  <c r="T711" i="5" s="1"/>
  <c r="U714" i="5"/>
  <c r="U713" i="5" s="1"/>
  <c r="U712" i="5" s="1"/>
  <c r="U711" i="5" s="1"/>
  <c r="R713" i="5" l="1"/>
  <c r="X713" i="5" s="1"/>
  <c r="M712" i="5"/>
  <c r="M711" i="5" s="1"/>
  <c r="P713" i="5"/>
  <c r="V713" i="5" s="1"/>
  <c r="P711" i="5"/>
  <c r="V711" i="5" s="1"/>
  <c r="Q712" i="5"/>
  <c r="W712" i="5" s="1"/>
  <c r="K711" i="5"/>
  <c r="Q711" i="5" s="1"/>
  <c r="W711" i="5" s="1"/>
  <c r="L712" i="5"/>
  <c r="P712" i="5"/>
  <c r="V712" i="5" s="1"/>
  <c r="Q713" i="5"/>
  <c r="W713" i="5" s="1"/>
  <c r="L711" i="5" l="1"/>
  <c r="R711" i="5" s="1"/>
  <c r="X711" i="5" s="1"/>
  <c r="R712" i="5"/>
  <c r="X712" i="5" s="1"/>
  <c r="S409" i="5" l="1"/>
  <c r="S408" i="5" s="1"/>
  <c r="T409" i="5"/>
  <c r="T408" i="5" s="1"/>
  <c r="K409" i="5"/>
  <c r="U409" i="5"/>
  <c r="U408" i="5" s="1"/>
  <c r="J409" i="5"/>
  <c r="J408" i="5" s="1"/>
  <c r="K408" i="5" l="1"/>
  <c r="L409" i="5"/>
  <c r="S132" i="5"/>
  <c r="S340" i="5"/>
  <c r="L408" i="5" l="1"/>
  <c r="S523" i="5" l="1"/>
  <c r="W923" i="5"/>
  <c r="X923" i="5"/>
  <c r="T922" i="5"/>
  <c r="W922" i="5" s="1"/>
  <c r="V923" i="5"/>
  <c r="U922" i="5"/>
  <c r="X922" i="5" s="1"/>
  <c r="S922" i="5" l="1"/>
  <c r="V922" i="5" s="1"/>
  <c r="T584" i="5"/>
  <c r="U584" i="5"/>
  <c r="X1662" i="5"/>
  <c r="W1662" i="5"/>
  <c r="V1662" i="5"/>
  <c r="U1661" i="5"/>
  <c r="U1660" i="5" s="1"/>
  <c r="T1661" i="5"/>
  <c r="W1661" i="5" s="1"/>
  <c r="S1661" i="5"/>
  <c r="V1661" i="5" s="1"/>
  <c r="S1420" i="5"/>
  <c r="S584" i="5" s="1"/>
  <c r="T1660" i="5" l="1"/>
  <c r="W1660" i="5" s="1"/>
  <c r="X1661" i="5"/>
  <c r="S1660" i="5"/>
  <c r="X1660" i="5"/>
  <c r="U1659" i="5"/>
  <c r="X293" i="5"/>
  <c r="W293" i="5"/>
  <c r="V293" i="5"/>
  <c r="U292" i="5"/>
  <c r="U291" i="5" s="1"/>
  <c r="X291" i="5" s="1"/>
  <c r="T292" i="5"/>
  <c r="W292" i="5" s="1"/>
  <c r="S292" i="5"/>
  <c r="V292" i="5" s="1"/>
  <c r="T249" i="5"/>
  <c r="T248" i="5" s="1"/>
  <c r="W248" i="5" s="1"/>
  <c r="U249" i="5"/>
  <c r="U248" i="5" s="1"/>
  <c r="X248" i="5" s="1"/>
  <c r="S249" i="5"/>
  <c r="S248" i="5" s="1"/>
  <c r="V248" i="5" s="1"/>
  <c r="V249" i="5"/>
  <c r="V250" i="5"/>
  <c r="W250" i="5"/>
  <c r="X250" i="5"/>
  <c r="T1659" i="5" l="1"/>
  <c r="W1659" i="5"/>
  <c r="T1658" i="5"/>
  <c r="W1658" i="5" s="1"/>
  <c r="S1659" i="5"/>
  <c r="V1660" i="5"/>
  <c r="X292" i="5"/>
  <c r="U1658" i="5"/>
  <c r="X1658" i="5" s="1"/>
  <c r="X1659" i="5"/>
  <c r="S291" i="5"/>
  <c r="V291" i="5" s="1"/>
  <c r="T291" i="5"/>
  <c r="W291" i="5" s="1"/>
  <c r="X249" i="5"/>
  <c r="W249" i="5"/>
  <c r="S1658" i="5" l="1"/>
  <c r="V1658" i="5" s="1"/>
  <c r="V1659" i="5"/>
  <c r="T569" i="5"/>
  <c r="T568" i="5" s="1"/>
  <c r="W568" i="5" s="1"/>
  <c r="U569" i="5"/>
  <c r="U568" i="5" s="1"/>
  <c r="X568" i="5" s="1"/>
  <c r="S569" i="5"/>
  <c r="X962" i="5"/>
  <c r="W962" i="5"/>
  <c r="V962" i="5"/>
  <c r="U961" i="5"/>
  <c r="U960" i="5" s="1"/>
  <c r="T961" i="5"/>
  <c r="W961" i="5" s="1"/>
  <c r="S961" i="5"/>
  <c r="S960" i="5" s="1"/>
  <c r="V569" i="5"/>
  <c r="S568" i="5"/>
  <c r="S567" i="5" s="1"/>
  <c r="S566" i="5" s="1"/>
  <c r="V566" i="5" s="1"/>
  <c r="T646" i="5"/>
  <c r="W646" i="5" s="1"/>
  <c r="U646" i="5"/>
  <c r="U645" i="5" s="1"/>
  <c r="S646" i="5"/>
  <c r="V646" i="5" s="1"/>
  <c r="X643" i="5"/>
  <c r="W643" i="5"/>
  <c r="W1016" i="5"/>
  <c r="X1016" i="5"/>
  <c r="V1019" i="5"/>
  <c r="W1019" i="5"/>
  <c r="X1019" i="5"/>
  <c r="T1018" i="5"/>
  <c r="T1017" i="5" s="1"/>
  <c r="W1017" i="5" s="1"/>
  <c r="U1018" i="5"/>
  <c r="U1017" i="5" s="1"/>
  <c r="X1017" i="5" s="1"/>
  <c r="S1018" i="5"/>
  <c r="S1017" i="5" s="1"/>
  <c r="S1016" i="5" s="1"/>
  <c r="W569" i="5" l="1"/>
  <c r="X569" i="5"/>
  <c r="T645" i="5"/>
  <c r="W645" i="5" s="1"/>
  <c r="V961" i="5"/>
  <c r="S645" i="5"/>
  <c r="V645" i="5" s="1"/>
  <c r="X646" i="5"/>
  <c r="X961" i="5"/>
  <c r="W1018" i="5"/>
  <c r="U567" i="5"/>
  <c r="T567" i="5"/>
  <c r="V567" i="5"/>
  <c r="V568" i="5"/>
  <c r="S959" i="5"/>
  <c r="V960" i="5"/>
  <c r="X960" i="5"/>
  <c r="U959" i="5"/>
  <c r="X959" i="5" s="1"/>
  <c r="T960" i="5"/>
  <c r="U644" i="5"/>
  <c r="X644" i="5" s="1"/>
  <c r="X645" i="5"/>
  <c r="V1016" i="5"/>
  <c r="X1018" i="5"/>
  <c r="V1017" i="5"/>
  <c r="T644" i="5"/>
  <c r="W644" i="5" s="1"/>
  <c r="V1018" i="5"/>
  <c r="S644" i="5" l="1"/>
  <c r="V644" i="5" s="1"/>
  <c r="T566" i="5"/>
  <c r="W567" i="5"/>
  <c r="U566" i="5"/>
  <c r="X567" i="5"/>
  <c r="V959" i="5"/>
  <c r="W960" i="5"/>
  <c r="T959" i="5"/>
  <c r="W959" i="5" s="1"/>
  <c r="S643" i="5"/>
  <c r="X566" i="5" l="1"/>
  <c r="W566" i="5"/>
  <c r="V643" i="5"/>
  <c r="T722" i="5" l="1"/>
  <c r="T721" i="5" s="1"/>
  <c r="W721" i="5" s="1"/>
  <c r="U722" i="5"/>
  <c r="X722" i="5" s="1"/>
  <c r="S722" i="5"/>
  <c r="S721" i="5" s="1"/>
  <c r="V721" i="5" s="1"/>
  <c r="V1057" i="5"/>
  <c r="W1057" i="5"/>
  <c r="X1057" i="5"/>
  <c r="T1056" i="5"/>
  <c r="T1055" i="5" s="1"/>
  <c r="W1055" i="5" s="1"/>
  <c r="U1056" i="5"/>
  <c r="U1055" i="5" s="1"/>
  <c r="X1055" i="5" s="1"/>
  <c r="S1056" i="5"/>
  <c r="S1055" i="5" s="1"/>
  <c r="W722" i="5" l="1"/>
  <c r="U721" i="5"/>
  <c r="U720" i="5" s="1"/>
  <c r="X720" i="5" s="1"/>
  <c r="W1056" i="5"/>
  <c r="V722" i="5"/>
  <c r="X1056" i="5"/>
  <c r="V1055" i="5"/>
  <c r="S720" i="5"/>
  <c r="V720" i="5" s="1"/>
  <c r="T720" i="5"/>
  <c r="W720" i="5" s="1"/>
  <c r="V1056" i="5"/>
  <c r="X721" i="5" l="1"/>
  <c r="S489" i="5"/>
  <c r="S337" i="5"/>
  <c r="T1570" i="5" l="1"/>
  <c r="T1569" i="5" s="1"/>
  <c r="T1568" i="5" s="1"/>
  <c r="U1570" i="5"/>
  <c r="U1569" i="5" s="1"/>
  <c r="U1568" i="5" s="1"/>
  <c r="S1570" i="5"/>
  <c r="S1569" i="5"/>
  <c r="S1568" i="5" s="1"/>
  <c r="S1567" i="5" s="1"/>
  <c r="S1566" i="5" s="1"/>
  <c r="T654" i="5"/>
  <c r="W654" i="5" s="1"/>
  <c r="U654" i="5"/>
  <c r="X654" i="5" s="1"/>
  <c r="S654" i="5"/>
  <c r="S653" i="5" s="1"/>
  <c r="V653" i="5" s="1"/>
  <c r="T652" i="5"/>
  <c r="W652" i="5" s="1"/>
  <c r="U652" i="5"/>
  <c r="U651" i="5" s="1"/>
  <c r="X651" i="5" s="1"/>
  <c r="S652" i="5"/>
  <c r="V652" i="5" s="1"/>
  <c r="V654" i="5"/>
  <c r="X652" i="5"/>
  <c r="V1807" i="5"/>
  <c r="W1807" i="5"/>
  <c r="X1807" i="5"/>
  <c r="V1809" i="5"/>
  <c r="W1809" i="5"/>
  <c r="X1809" i="5"/>
  <c r="T1808" i="5"/>
  <c r="W1808" i="5" s="1"/>
  <c r="U1808" i="5"/>
  <c r="X1808" i="5" s="1"/>
  <c r="T1806" i="5"/>
  <c r="U1806" i="5"/>
  <c r="S1808" i="5"/>
  <c r="V1808" i="5" s="1"/>
  <c r="S1806" i="5"/>
  <c r="S486" i="5"/>
  <c r="S247" i="5"/>
  <c r="T651" i="5" l="1"/>
  <c r="W651" i="5" s="1"/>
  <c r="S651" i="5"/>
  <c r="V651" i="5" s="1"/>
  <c r="U653" i="5"/>
  <c r="X653" i="5" s="1"/>
  <c r="U1805" i="5"/>
  <c r="X1805" i="5" s="1"/>
  <c r="T1805" i="5"/>
  <c r="W1805" i="5" s="1"/>
  <c r="W1806" i="5"/>
  <c r="T653" i="5"/>
  <c r="W653" i="5" s="1"/>
  <c r="X1806" i="5"/>
  <c r="S1805" i="5"/>
  <c r="V1805" i="5" s="1"/>
  <c r="V1806" i="5"/>
  <c r="T749" i="5"/>
  <c r="W749" i="5" s="1"/>
  <c r="U749" i="5"/>
  <c r="X749" i="5" s="1"/>
  <c r="S749" i="5"/>
  <c r="V749" i="5" s="1"/>
  <c r="T748" i="5" l="1"/>
  <c r="T747" i="5" s="1"/>
  <c r="W747" i="5" s="1"/>
  <c r="U748" i="5"/>
  <c r="U747" i="5" s="1"/>
  <c r="X747" i="5" s="1"/>
  <c r="S650" i="5"/>
  <c r="V650" i="5" s="1"/>
  <c r="S748" i="5"/>
  <c r="V748" i="5" s="1"/>
  <c r="U650" i="5"/>
  <c r="X650" i="5" s="1"/>
  <c r="T650" i="5"/>
  <c r="W650" i="5" s="1"/>
  <c r="T746" i="5"/>
  <c r="S747" i="5"/>
  <c r="T630" i="5"/>
  <c r="T629" i="5" s="1"/>
  <c r="T628" i="5" s="1"/>
  <c r="W628" i="5" s="1"/>
  <c r="U630" i="5"/>
  <c r="U629" i="5" s="1"/>
  <c r="X629" i="5" s="1"/>
  <c r="S630" i="5"/>
  <c r="S629" i="5" s="1"/>
  <c r="V629" i="5" s="1"/>
  <c r="T1205" i="5"/>
  <c r="T1204" i="5" s="1"/>
  <c r="T1203" i="5" s="1"/>
  <c r="T1202" i="5" s="1"/>
  <c r="U1205" i="5"/>
  <c r="U1204" i="5" s="1"/>
  <c r="U1203" i="5" s="1"/>
  <c r="U1202" i="5" s="1"/>
  <c r="S1205" i="5"/>
  <c r="S1204" i="5" s="1"/>
  <c r="S1203" i="5" s="1"/>
  <c r="S1202" i="5" s="1"/>
  <c r="W748" i="5" l="1"/>
  <c r="U746" i="5"/>
  <c r="X746" i="5" s="1"/>
  <c r="X748" i="5"/>
  <c r="W630" i="5"/>
  <c r="W746" i="5"/>
  <c r="V747" i="5"/>
  <c r="S746" i="5"/>
  <c r="V630" i="5"/>
  <c r="X630" i="5"/>
  <c r="U628" i="5"/>
  <c r="W629" i="5"/>
  <c r="S628" i="5"/>
  <c r="T523" i="5"/>
  <c r="W523" i="5" s="1"/>
  <c r="U523" i="5"/>
  <c r="U522" i="5" s="1"/>
  <c r="X522" i="5" s="1"/>
  <c r="V523" i="5"/>
  <c r="T525" i="5"/>
  <c r="W525" i="5" s="1"/>
  <c r="U525" i="5"/>
  <c r="X525" i="5" s="1"/>
  <c r="S525" i="5"/>
  <c r="V525" i="5" s="1"/>
  <c r="V1263" i="5"/>
  <c r="W1263" i="5"/>
  <c r="X1263" i="5"/>
  <c r="T1262" i="5"/>
  <c r="U1262" i="5"/>
  <c r="S1262" i="5"/>
  <c r="X1718" i="5"/>
  <c r="W1718" i="5"/>
  <c r="V1718" i="5"/>
  <c r="U1717" i="5"/>
  <c r="X1717" i="5" s="1"/>
  <c r="T1717" i="5"/>
  <c r="W1717" i="5" s="1"/>
  <c r="S1717" i="5"/>
  <c r="V1717" i="5" s="1"/>
  <c r="X1522" i="5"/>
  <c r="W1522" i="5"/>
  <c r="V1522" i="5"/>
  <c r="U1521" i="5"/>
  <c r="X1521" i="5" s="1"/>
  <c r="T1521" i="5"/>
  <c r="W1521" i="5" s="1"/>
  <c r="S1521" i="5"/>
  <c r="V1521" i="5" s="1"/>
  <c r="X523" i="5"/>
  <c r="S1070" i="5"/>
  <c r="S1068" i="5"/>
  <c r="S1236" i="5"/>
  <c r="S1100" i="5"/>
  <c r="S131" i="5"/>
  <c r="S130" i="5" s="1"/>
  <c r="V95" i="5"/>
  <c r="W95" i="5"/>
  <c r="X95" i="5"/>
  <c r="T94" i="5"/>
  <c r="T93" i="5" s="1"/>
  <c r="W93" i="5" s="1"/>
  <c r="U94" i="5"/>
  <c r="U93" i="5" s="1"/>
  <c r="X93" i="5" s="1"/>
  <c r="S94" i="5"/>
  <c r="S93" i="5" s="1"/>
  <c r="V93" i="5" s="1"/>
  <c r="R132" i="5"/>
  <c r="X132" i="5" s="1"/>
  <c r="Q132" i="5"/>
  <c r="W132" i="5" s="1"/>
  <c r="P132" i="5"/>
  <c r="U131" i="5"/>
  <c r="U130" i="5" s="1"/>
  <c r="T131" i="5"/>
  <c r="T130" i="5" s="1"/>
  <c r="O131" i="5"/>
  <c r="O130" i="5" s="1"/>
  <c r="N131" i="5"/>
  <c r="N130" i="5" s="1"/>
  <c r="M131" i="5"/>
  <c r="M130" i="5" s="1"/>
  <c r="L131" i="5"/>
  <c r="L130" i="5" s="1"/>
  <c r="K131" i="5"/>
  <c r="J131" i="5"/>
  <c r="J130" i="5" s="1"/>
  <c r="T583" i="5"/>
  <c r="W583" i="5" s="1"/>
  <c r="U583" i="5"/>
  <c r="X583" i="5" s="1"/>
  <c r="V584" i="5"/>
  <c r="X1420" i="5"/>
  <c r="W1420" i="5"/>
  <c r="V1420" i="5"/>
  <c r="U1419" i="5"/>
  <c r="U1418" i="5" s="1"/>
  <c r="T1419" i="5"/>
  <c r="W1419" i="5" s="1"/>
  <c r="S1419" i="5"/>
  <c r="V1419" i="5" s="1"/>
  <c r="V211" i="5"/>
  <c r="W211" i="5"/>
  <c r="X211" i="5"/>
  <c r="T210" i="5"/>
  <c r="T209" i="5" s="1"/>
  <c r="W209" i="5" s="1"/>
  <c r="U210" i="5"/>
  <c r="U209" i="5" s="1"/>
  <c r="X209" i="5" s="1"/>
  <c r="S210" i="5"/>
  <c r="S209" i="5" s="1"/>
  <c r="V209" i="5" s="1"/>
  <c r="X1595" i="5"/>
  <c r="W1595" i="5"/>
  <c r="V1595" i="5"/>
  <c r="U1594" i="5"/>
  <c r="X1594" i="5" s="1"/>
  <c r="T1594" i="5"/>
  <c r="W1594" i="5" s="1"/>
  <c r="S1594" i="5"/>
  <c r="S1593" i="5" s="1"/>
  <c r="T674" i="5"/>
  <c r="W674" i="5" s="1"/>
  <c r="U674" i="5"/>
  <c r="X674" i="5" s="1"/>
  <c r="S674" i="5"/>
  <c r="V674" i="5" s="1"/>
  <c r="X1287" i="5"/>
  <c r="W1287" i="5"/>
  <c r="V1287" i="5"/>
  <c r="U1286" i="5"/>
  <c r="U1285" i="5" s="1"/>
  <c r="U1284" i="5" s="1"/>
  <c r="T1286" i="5"/>
  <c r="T1285" i="5" s="1"/>
  <c r="T1284" i="5" s="1"/>
  <c r="S1286" i="5"/>
  <c r="S1285" i="5" s="1"/>
  <c r="S1284" i="5" s="1"/>
  <c r="S1283" i="5" s="1"/>
  <c r="V1283" i="5" s="1"/>
  <c r="V229" i="5"/>
  <c r="X229" i="5"/>
  <c r="W229" i="5"/>
  <c r="U228" i="5"/>
  <c r="U227" i="5" s="1"/>
  <c r="T228" i="5"/>
  <c r="T227" i="5" s="1"/>
  <c r="S228" i="5"/>
  <c r="S227" i="5" s="1"/>
  <c r="V247" i="5"/>
  <c r="W247" i="5"/>
  <c r="X247" i="5"/>
  <c r="T246" i="5"/>
  <c r="T245" i="5" s="1"/>
  <c r="W245" i="5" s="1"/>
  <c r="U246" i="5"/>
  <c r="U245" i="5" s="1"/>
  <c r="X245" i="5" s="1"/>
  <c r="S246" i="5"/>
  <c r="S245" i="5" s="1"/>
  <c r="V245" i="5" s="1"/>
  <c r="V340" i="5"/>
  <c r="W340" i="5"/>
  <c r="X340" i="5"/>
  <c r="T339" i="5"/>
  <c r="T338" i="5" s="1"/>
  <c r="U339" i="5"/>
  <c r="U338" i="5" s="1"/>
  <c r="S339" i="5"/>
  <c r="S338" i="5" s="1"/>
  <c r="V338" i="5" s="1"/>
  <c r="W584" i="5" l="1"/>
  <c r="S673" i="5"/>
  <c r="V673" i="5" s="1"/>
  <c r="V746" i="5"/>
  <c r="T673" i="5"/>
  <c r="W673" i="5" s="1"/>
  <c r="V132" i="5"/>
  <c r="S583" i="5"/>
  <c r="V583" i="5" s="1"/>
  <c r="T522" i="5"/>
  <c r="W522" i="5" s="1"/>
  <c r="X628" i="5"/>
  <c r="V628" i="5"/>
  <c r="X584" i="5"/>
  <c r="U1593" i="5"/>
  <c r="U1592" i="5" s="1"/>
  <c r="U1586" i="5" s="1"/>
  <c r="S522" i="5"/>
  <c r="V522" i="5" s="1"/>
  <c r="X94" i="5"/>
  <c r="W94" i="5"/>
  <c r="T1593" i="5"/>
  <c r="W1593" i="5" s="1"/>
  <c r="X1419" i="5"/>
  <c r="V1286" i="5"/>
  <c r="Q131" i="5"/>
  <c r="W131" i="5" s="1"/>
  <c r="R131" i="5"/>
  <c r="X131" i="5" s="1"/>
  <c r="R130" i="5"/>
  <c r="X130" i="5" s="1"/>
  <c r="V94" i="5"/>
  <c r="P131" i="5"/>
  <c r="V131" i="5" s="1"/>
  <c r="P130" i="5"/>
  <c r="V130" i="5" s="1"/>
  <c r="K130" i="5"/>
  <c r="Q130" i="5" s="1"/>
  <c r="W130" i="5" s="1"/>
  <c r="S1418" i="5"/>
  <c r="X210" i="5"/>
  <c r="W210" i="5"/>
  <c r="X1418" i="5"/>
  <c r="U1417" i="5"/>
  <c r="T1418" i="5"/>
  <c r="V210" i="5"/>
  <c r="U582" i="5"/>
  <c r="T582" i="5"/>
  <c r="V1594" i="5"/>
  <c r="X1284" i="5"/>
  <c r="U1283" i="5"/>
  <c r="X1283" i="5" s="1"/>
  <c r="W1284" i="5"/>
  <c r="T1283" i="5"/>
  <c r="W1283" i="5" s="1"/>
  <c r="V1593" i="5"/>
  <c r="S1592" i="5"/>
  <c r="S1586" i="5" s="1"/>
  <c r="W228" i="5"/>
  <c r="W1286" i="5"/>
  <c r="X228" i="5"/>
  <c r="U673" i="5"/>
  <c r="V1284" i="5"/>
  <c r="X1286" i="5"/>
  <c r="V1285" i="5"/>
  <c r="V228" i="5"/>
  <c r="W1285" i="5"/>
  <c r="X1285" i="5"/>
  <c r="V227" i="5"/>
  <c r="W227" i="5"/>
  <c r="X227" i="5"/>
  <c r="W246" i="5"/>
  <c r="X246" i="5"/>
  <c r="V246" i="5"/>
  <c r="X339" i="5"/>
  <c r="X338" i="5"/>
  <c r="W338" i="5"/>
  <c r="W339" i="5"/>
  <c r="V339" i="5"/>
  <c r="X1592" i="5" l="1"/>
  <c r="S672" i="5"/>
  <c r="S671" i="5" s="1"/>
  <c r="V671" i="5" s="1"/>
  <c r="T1592" i="5"/>
  <c r="T1586" i="5" s="1"/>
  <c r="X1586" i="5"/>
  <c r="T672" i="5"/>
  <c r="T671" i="5" s="1"/>
  <c r="W671" i="5" s="1"/>
  <c r="S582" i="5"/>
  <c r="V582" i="5" s="1"/>
  <c r="X1593" i="5"/>
  <c r="S1417" i="5"/>
  <c r="V1417" i="5" s="1"/>
  <c r="V1418" i="5"/>
  <c r="X1417" i="5"/>
  <c r="X582" i="5"/>
  <c r="W582" i="5"/>
  <c r="T1417" i="5"/>
  <c r="W1418" i="5"/>
  <c r="V1592" i="5"/>
  <c r="V1586" i="5"/>
  <c r="U672" i="5"/>
  <c r="X673" i="5"/>
  <c r="V672" i="5"/>
  <c r="W1586" i="5" l="1"/>
  <c r="W1592" i="5"/>
  <c r="W672" i="5"/>
  <c r="W1417" i="5"/>
  <c r="X672" i="5"/>
  <c r="U671" i="5"/>
  <c r="X671" i="5" s="1"/>
  <c r="T1069" i="5" l="1"/>
  <c r="U1069" i="5"/>
  <c r="X1069" i="5" s="1"/>
  <c r="T1067" i="5"/>
  <c r="T1066" i="5" s="1"/>
  <c r="W1066" i="5" s="1"/>
  <c r="U1067" i="5"/>
  <c r="X1067" i="5" s="1"/>
  <c r="T1064" i="5"/>
  <c r="U1064" i="5"/>
  <c r="X1064" i="5" s="1"/>
  <c r="T1062" i="5"/>
  <c r="T1061" i="5" s="1"/>
  <c r="W1061" i="5" s="1"/>
  <c r="U1062" i="5"/>
  <c r="U1061" i="5" s="1"/>
  <c r="X1061" i="5" s="1"/>
  <c r="S735" i="5"/>
  <c r="V735" i="5" s="1"/>
  <c r="S733" i="5"/>
  <c r="S732" i="5" s="1"/>
  <c r="V732" i="5" s="1"/>
  <c r="T734" i="5"/>
  <c r="W734" i="5" s="1"/>
  <c r="U734" i="5"/>
  <c r="X734" i="5" s="1"/>
  <c r="T732" i="5"/>
  <c r="U732" i="5"/>
  <c r="T730" i="5"/>
  <c r="T729" i="5" s="1"/>
  <c r="W729" i="5" s="1"/>
  <c r="U730" i="5"/>
  <c r="X730" i="5" s="1"/>
  <c r="S730" i="5"/>
  <c r="T728" i="5"/>
  <c r="W728" i="5" s="1"/>
  <c r="U728" i="5"/>
  <c r="X728" i="5" s="1"/>
  <c r="S728" i="5"/>
  <c r="V728" i="5" s="1"/>
  <c r="X735" i="5"/>
  <c r="W735" i="5"/>
  <c r="S734" i="5"/>
  <c r="V734" i="5" s="1"/>
  <c r="X733" i="5"/>
  <c r="W733" i="5"/>
  <c r="W732" i="5"/>
  <c r="V730" i="5"/>
  <c r="S729" i="5"/>
  <c r="V729" i="5" s="1"/>
  <c r="V1063" i="5"/>
  <c r="W1063" i="5"/>
  <c r="X1063" i="5"/>
  <c r="W1064" i="5"/>
  <c r="V1065" i="5"/>
  <c r="W1065" i="5"/>
  <c r="X1065" i="5"/>
  <c r="V1068" i="5"/>
  <c r="W1068" i="5"/>
  <c r="X1068" i="5"/>
  <c r="W1069" i="5"/>
  <c r="V1070" i="5"/>
  <c r="W1070" i="5"/>
  <c r="X1070" i="5"/>
  <c r="S1069" i="5"/>
  <c r="V1069" i="5" s="1"/>
  <c r="S1067" i="5"/>
  <c r="V1067" i="5" s="1"/>
  <c r="S1064" i="5"/>
  <c r="V1064" i="5" s="1"/>
  <c r="S1062" i="5"/>
  <c r="V1062" i="5" s="1"/>
  <c r="W1067" i="5" l="1"/>
  <c r="W1062" i="5"/>
  <c r="S727" i="5"/>
  <c r="V727" i="5" s="1"/>
  <c r="U727" i="5"/>
  <c r="X727" i="5" s="1"/>
  <c r="U731" i="5"/>
  <c r="X731" i="5" s="1"/>
  <c r="T731" i="5"/>
  <c r="W731" i="5" s="1"/>
  <c r="X1062" i="5"/>
  <c r="X732" i="5"/>
  <c r="T727" i="5"/>
  <c r="V733" i="5"/>
  <c r="W730" i="5"/>
  <c r="U729" i="5"/>
  <c r="X729" i="5" s="1"/>
  <c r="U1066" i="5"/>
  <c r="X1066" i="5" s="1"/>
  <c r="S731" i="5"/>
  <c r="V731" i="5" s="1"/>
  <c r="S1061" i="5"/>
  <c r="S1066" i="5"/>
  <c r="V1066" i="5" s="1"/>
  <c r="S726" i="5" l="1"/>
  <c r="T726" i="5"/>
  <c r="W726" i="5" s="1"/>
  <c r="W727" i="5"/>
  <c r="U726" i="5"/>
  <c r="X726" i="5" s="1"/>
  <c r="V726" i="5"/>
  <c r="V1061" i="5"/>
  <c r="S167" i="5" l="1"/>
  <c r="V167" i="5"/>
  <c r="W167" i="5"/>
  <c r="X167" i="5"/>
  <c r="T166" i="5"/>
  <c r="T165" i="5" s="1"/>
  <c r="W165" i="5" s="1"/>
  <c r="U166" i="5"/>
  <c r="U165" i="5" s="1"/>
  <c r="X165" i="5" s="1"/>
  <c r="S166" i="5"/>
  <c r="S165" i="5" s="1"/>
  <c r="T779" i="5"/>
  <c r="T778" i="5" s="1"/>
  <c r="T777" i="5" s="1"/>
  <c r="W777" i="5" s="1"/>
  <c r="U779" i="5"/>
  <c r="T776" i="5"/>
  <c r="T775" i="5" s="1"/>
  <c r="W775" i="5" s="1"/>
  <c r="U776" i="5"/>
  <c r="X776" i="5" s="1"/>
  <c r="S776" i="5"/>
  <c r="S775" i="5" s="1"/>
  <c r="V775" i="5" s="1"/>
  <c r="X779" i="5"/>
  <c r="U778" i="5"/>
  <c r="X778" i="5" s="1"/>
  <c r="X1236" i="5"/>
  <c r="W1236" i="5"/>
  <c r="S1235" i="5"/>
  <c r="U1235" i="5"/>
  <c r="X1235" i="5" s="1"/>
  <c r="T1235" i="5"/>
  <c r="W1235" i="5" s="1"/>
  <c r="S779" i="5"/>
  <c r="V779" i="5" s="1"/>
  <c r="W1100" i="5"/>
  <c r="X1100" i="5"/>
  <c r="T1099" i="5"/>
  <c r="T1098" i="5" s="1"/>
  <c r="W1098" i="5" s="1"/>
  <c r="U1099" i="5"/>
  <c r="U1098" i="5" s="1"/>
  <c r="X1098" i="5" s="1"/>
  <c r="S1099" i="5"/>
  <c r="S1098" i="5" s="1"/>
  <c r="V1098" i="5" s="1"/>
  <c r="V1097" i="5"/>
  <c r="W1097" i="5"/>
  <c r="X1097" i="5"/>
  <c r="T1096" i="5"/>
  <c r="T1095" i="5" s="1"/>
  <c r="W1095" i="5" s="1"/>
  <c r="U1096" i="5"/>
  <c r="U1095" i="5" s="1"/>
  <c r="X1095" i="5" s="1"/>
  <c r="S1096" i="5"/>
  <c r="V1096" i="5" s="1"/>
  <c r="T852" i="5"/>
  <c r="T851" i="5" s="1"/>
  <c r="W851" i="5" s="1"/>
  <c r="U852" i="5"/>
  <c r="X852" i="5" s="1"/>
  <c r="S1140" i="5"/>
  <c r="S852" i="5" s="1"/>
  <c r="V852" i="5" s="1"/>
  <c r="T1139" i="5"/>
  <c r="T1138" i="5" s="1"/>
  <c r="W1138" i="5" s="1"/>
  <c r="U1139" i="5"/>
  <c r="U1138" i="5" s="1"/>
  <c r="X1138" i="5" s="1"/>
  <c r="W1140" i="5"/>
  <c r="X1140" i="5"/>
  <c r="V776" i="5" l="1"/>
  <c r="S1095" i="5"/>
  <c r="W776" i="5"/>
  <c r="U851" i="5"/>
  <c r="X851" i="5" s="1"/>
  <c r="W852" i="5"/>
  <c r="S1139" i="5"/>
  <c r="V1100" i="5"/>
  <c r="W779" i="5"/>
  <c r="V1140" i="5"/>
  <c r="X1099" i="5"/>
  <c r="V1099" i="5"/>
  <c r="T1234" i="5"/>
  <c r="W1234" i="5" s="1"/>
  <c r="W1099" i="5"/>
  <c r="W166" i="5"/>
  <c r="X166" i="5"/>
  <c r="V165" i="5"/>
  <c r="V166" i="5"/>
  <c r="W778" i="5"/>
  <c r="U775" i="5"/>
  <c r="S774" i="5"/>
  <c r="U777" i="5"/>
  <c r="X777" i="5" s="1"/>
  <c r="S778" i="5"/>
  <c r="T774" i="5"/>
  <c r="V1235" i="5"/>
  <c r="S1234" i="5"/>
  <c r="V1234" i="5" s="1"/>
  <c r="V1236" i="5"/>
  <c r="U1234" i="5"/>
  <c r="X1234" i="5" s="1"/>
  <c r="X1096" i="5"/>
  <c r="W1096" i="5"/>
  <c r="V1095" i="5"/>
  <c r="T850" i="5"/>
  <c r="S851" i="5"/>
  <c r="X1139" i="5"/>
  <c r="W1139" i="5"/>
  <c r="O82" i="6"/>
  <c r="N82" i="6"/>
  <c r="M82" i="6"/>
  <c r="O78" i="6"/>
  <c r="N78" i="6"/>
  <c r="M78" i="6"/>
  <c r="O77" i="6"/>
  <c r="N77" i="6"/>
  <c r="M77" i="6"/>
  <c r="O76" i="6"/>
  <c r="N76" i="6"/>
  <c r="M76" i="6"/>
  <c r="O75" i="6"/>
  <c r="N75" i="6"/>
  <c r="M75" i="6"/>
  <c r="O74" i="6"/>
  <c r="N74" i="6"/>
  <c r="M74" i="6"/>
  <c r="O49" i="6"/>
  <c r="N49" i="6"/>
  <c r="M49" i="6"/>
  <c r="O32" i="6"/>
  <c r="N32" i="6"/>
  <c r="M32" i="6"/>
  <c r="O31" i="6"/>
  <c r="N31" i="6"/>
  <c r="M31" i="6"/>
  <c r="T829" i="5"/>
  <c r="T828" i="5" s="1"/>
  <c r="T827" i="5" s="1"/>
  <c r="U829" i="5"/>
  <c r="U828" i="5" s="1"/>
  <c r="U827" i="5" s="1"/>
  <c r="S829" i="5"/>
  <c r="S828" i="5" s="1"/>
  <c r="U1864" i="5"/>
  <c r="T1864" i="5"/>
  <c r="S1864" i="5"/>
  <c r="U1862" i="5"/>
  <c r="U1861" i="5" s="1"/>
  <c r="T1862" i="5"/>
  <c r="S1862" i="5"/>
  <c r="U1854" i="5"/>
  <c r="T1854" i="5"/>
  <c r="S1854" i="5"/>
  <c r="U1852" i="5"/>
  <c r="T1852" i="5"/>
  <c r="S1852" i="5"/>
  <c r="U1849" i="5"/>
  <c r="U1848" i="5" s="1"/>
  <c r="T1849" i="5"/>
  <c r="T1848" i="5" s="1"/>
  <c r="S1849" i="5"/>
  <c r="U1841" i="5"/>
  <c r="T1841" i="5"/>
  <c r="S1841" i="5"/>
  <c r="U1839" i="5"/>
  <c r="T1839" i="5"/>
  <c r="S1839" i="5"/>
  <c r="U1837" i="5"/>
  <c r="T1837" i="5"/>
  <c r="S1837" i="5"/>
  <c r="U1834" i="5"/>
  <c r="T1834" i="5"/>
  <c r="T1833" i="5" s="1"/>
  <c r="S1834" i="5"/>
  <c r="U1828" i="5"/>
  <c r="U1827" i="5" s="1"/>
  <c r="T1828" i="5"/>
  <c r="S1828" i="5"/>
  <c r="U1824" i="5"/>
  <c r="T1824" i="5"/>
  <c r="S1824" i="5"/>
  <c r="U1822" i="5"/>
  <c r="T1822" i="5"/>
  <c r="S1822" i="5"/>
  <c r="U1820" i="5"/>
  <c r="T1820" i="5"/>
  <c r="S1820" i="5"/>
  <c r="U1815" i="5"/>
  <c r="T1815" i="5"/>
  <c r="S1815" i="5"/>
  <c r="U1813" i="5"/>
  <c r="T1813" i="5"/>
  <c r="S1813" i="5"/>
  <c r="U1811" i="5"/>
  <c r="T1811" i="5"/>
  <c r="S1811" i="5"/>
  <c r="U1800" i="5"/>
  <c r="U1799" i="5" s="1"/>
  <c r="U1798" i="5" s="1"/>
  <c r="T1800" i="5"/>
  <c r="S1800" i="5"/>
  <c r="U1794" i="5"/>
  <c r="T1794" i="5"/>
  <c r="S1794" i="5"/>
  <c r="U1792" i="5"/>
  <c r="T1792" i="5"/>
  <c r="S1792" i="5"/>
  <c r="U1790" i="5"/>
  <c r="T1790" i="5"/>
  <c r="S1790" i="5"/>
  <c r="U1786" i="5"/>
  <c r="U1785" i="5" s="1"/>
  <c r="U1784" i="5" s="1"/>
  <c r="T1786" i="5"/>
  <c r="S1786" i="5"/>
  <c r="U1778" i="5"/>
  <c r="T1778" i="5"/>
  <c r="T1777" i="5" s="1"/>
  <c r="S1778" i="5"/>
  <c r="S1777" i="5" s="1"/>
  <c r="U1775" i="5"/>
  <c r="U1774" i="5" s="1"/>
  <c r="T1775" i="5"/>
  <c r="S1775" i="5"/>
  <c r="S1774" i="5" s="1"/>
  <c r="U1771" i="5"/>
  <c r="U1770" i="5" s="1"/>
  <c r="U1769" i="5" s="1"/>
  <c r="T1771" i="5"/>
  <c r="T1770" i="5" s="1"/>
  <c r="S1771" i="5"/>
  <c r="S1770" i="5" s="1"/>
  <c r="U1766" i="5"/>
  <c r="T1766" i="5"/>
  <c r="S1766" i="5"/>
  <c r="S1765" i="5" s="1"/>
  <c r="S1764" i="5" s="1"/>
  <c r="U1762" i="5"/>
  <c r="U1761" i="5" s="1"/>
  <c r="U1760" i="5" s="1"/>
  <c r="T1762" i="5"/>
  <c r="S1762" i="5"/>
  <c r="U1756" i="5"/>
  <c r="T1756" i="5"/>
  <c r="S1756" i="5"/>
  <c r="S1755" i="5" s="1"/>
  <c r="S1754" i="5" s="1"/>
  <c r="U1752" i="5"/>
  <c r="U1751" i="5" s="1"/>
  <c r="T1752" i="5"/>
  <c r="T1751" i="5" s="1"/>
  <c r="T1750" i="5" s="1"/>
  <c r="S1752" i="5"/>
  <c r="U1747" i="5"/>
  <c r="U1746" i="5" s="1"/>
  <c r="T1747" i="5"/>
  <c r="T1746" i="5" s="1"/>
  <c r="T1745" i="5" s="1"/>
  <c r="T1744" i="5" s="1"/>
  <c r="S1747" i="5"/>
  <c r="U1741" i="5"/>
  <c r="U1740" i="5" s="1"/>
  <c r="T1741" i="5"/>
  <c r="T1740" i="5" s="1"/>
  <c r="S1741" i="5"/>
  <c r="S1740" i="5" s="1"/>
  <c r="U1738" i="5"/>
  <c r="T1738" i="5"/>
  <c r="S1738" i="5"/>
  <c r="U1736" i="5"/>
  <c r="T1736" i="5"/>
  <c r="S1736" i="5"/>
  <c r="U1730" i="5"/>
  <c r="T1730" i="5"/>
  <c r="S1730" i="5"/>
  <c r="U1728" i="5"/>
  <c r="T1728" i="5"/>
  <c r="S1728" i="5"/>
  <c r="U1722" i="5"/>
  <c r="T1722" i="5"/>
  <c r="S1722" i="5"/>
  <c r="S1721" i="5" s="1"/>
  <c r="U1719" i="5"/>
  <c r="T1719" i="5"/>
  <c r="S1719" i="5"/>
  <c r="U1715" i="5"/>
  <c r="T1715" i="5"/>
  <c r="S1715" i="5"/>
  <c r="U1713" i="5"/>
  <c r="T1713" i="5"/>
  <c r="S1713" i="5"/>
  <c r="U1706" i="5"/>
  <c r="T1706" i="5"/>
  <c r="S1706" i="5"/>
  <c r="U1703" i="5"/>
  <c r="U1702" i="5" s="1"/>
  <c r="T1703" i="5"/>
  <c r="S1703" i="5"/>
  <c r="U1699" i="5"/>
  <c r="T1699" i="5"/>
  <c r="S1699" i="5"/>
  <c r="U1694" i="5"/>
  <c r="U1693" i="5" s="1"/>
  <c r="T1694" i="5"/>
  <c r="T1693" i="5" s="1"/>
  <c r="S1694" i="5"/>
  <c r="U1690" i="5"/>
  <c r="U1689" i="5" s="1"/>
  <c r="T1690" i="5"/>
  <c r="S1690" i="5"/>
  <c r="S1689" i="5" s="1"/>
  <c r="S1688" i="5" s="1"/>
  <c r="U1684" i="5"/>
  <c r="T1684" i="5"/>
  <c r="T1683" i="5" s="1"/>
  <c r="T1682" i="5" s="1"/>
  <c r="T1681" i="5" s="1"/>
  <c r="S1684" i="5"/>
  <c r="S1683" i="5" s="1"/>
  <c r="S1682" i="5" s="1"/>
  <c r="U1678" i="5"/>
  <c r="U1677" i="5" s="1"/>
  <c r="T1678" i="5"/>
  <c r="S1678" i="5"/>
  <c r="S1677" i="5" s="1"/>
  <c r="U1675" i="5"/>
  <c r="U1674" i="5" s="1"/>
  <c r="T1675" i="5"/>
  <c r="T1674" i="5" s="1"/>
  <c r="S1675" i="5"/>
  <c r="U1669" i="5"/>
  <c r="T1669" i="5"/>
  <c r="S1669" i="5"/>
  <c r="U1667" i="5"/>
  <c r="T1667" i="5"/>
  <c r="S1667" i="5"/>
  <c r="U1656" i="5"/>
  <c r="T1656" i="5"/>
  <c r="S1656" i="5"/>
  <c r="S1655" i="5" s="1"/>
  <c r="U1653" i="5"/>
  <c r="T1653" i="5"/>
  <c r="S1653" i="5"/>
  <c r="U1651" i="5"/>
  <c r="T1651" i="5"/>
  <c r="S1651" i="5"/>
  <c r="U1649" i="5"/>
  <c r="T1649" i="5"/>
  <c r="S1649" i="5"/>
  <c r="U1642" i="5"/>
  <c r="T1642" i="5"/>
  <c r="S1642" i="5"/>
  <c r="S1641" i="5" s="1"/>
  <c r="U1636" i="5"/>
  <c r="T1636" i="5"/>
  <c r="T1635" i="5" s="1"/>
  <c r="S1636" i="5"/>
  <c r="U1633" i="5"/>
  <c r="T1633" i="5"/>
  <c r="S1633" i="5"/>
  <c r="S1632" i="5" s="1"/>
  <c r="U1629" i="5"/>
  <c r="T1629" i="5"/>
  <c r="T1628" i="5" s="1"/>
  <c r="T1627" i="5" s="1"/>
  <c r="S1629" i="5"/>
  <c r="S1628" i="5" s="1"/>
  <c r="U1623" i="5"/>
  <c r="U1622" i="5" s="1"/>
  <c r="T1623" i="5"/>
  <c r="S1623" i="5"/>
  <c r="S1622" i="5" s="1"/>
  <c r="S1621" i="5" s="1"/>
  <c r="S1616" i="5" s="1"/>
  <c r="U1614" i="5"/>
  <c r="T1614" i="5"/>
  <c r="T1613" i="5" s="1"/>
  <c r="T1612" i="5" s="1"/>
  <c r="T1611" i="5" s="1"/>
  <c r="S1614" i="5"/>
  <c r="S1613" i="5" s="1"/>
  <c r="S1612" i="5" s="1"/>
  <c r="U1608" i="5"/>
  <c r="U1607" i="5" s="1"/>
  <c r="T1608" i="5"/>
  <c r="S1608" i="5"/>
  <c r="S1607" i="5" s="1"/>
  <c r="S1606" i="5" s="1"/>
  <c r="S1605" i="5" s="1"/>
  <c r="U1602" i="5"/>
  <c r="T1602" i="5"/>
  <c r="S1602" i="5"/>
  <c r="U1600" i="5"/>
  <c r="T1600" i="5"/>
  <c r="S1600" i="5"/>
  <c r="U1584" i="5"/>
  <c r="U1583" i="5" s="1"/>
  <c r="T1584" i="5"/>
  <c r="T1583" i="5" s="1"/>
  <c r="S1584" i="5"/>
  <c r="U1581" i="5"/>
  <c r="T1581" i="5"/>
  <c r="S1581" i="5"/>
  <c r="U1579" i="5"/>
  <c r="T1579" i="5"/>
  <c r="S1579" i="5"/>
  <c r="U1577" i="5"/>
  <c r="T1577" i="5"/>
  <c r="S1577" i="5"/>
  <c r="U1564" i="5"/>
  <c r="U1563" i="5" s="1"/>
  <c r="T1564" i="5"/>
  <c r="T1563" i="5" s="1"/>
  <c r="S1564" i="5"/>
  <c r="U1561" i="5"/>
  <c r="U1560" i="5" s="1"/>
  <c r="T1561" i="5"/>
  <c r="T1560" i="5" s="1"/>
  <c r="S1561" i="5"/>
  <c r="U1557" i="5"/>
  <c r="U1556" i="5" s="1"/>
  <c r="T1557" i="5"/>
  <c r="T1556" i="5" s="1"/>
  <c r="T1555" i="5" s="1"/>
  <c r="S1557" i="5"/>
  <c r="U1551" i="5"/>
  <c r="T1551" i="5"/>
  <c r="S1551" i="5"/>
  <c r="S1550" i="5" s="1"/>
  <c r="S1549" i="5" s="1"/>
  <c r="U1546" i="5"/>
  <c r="U1545" i="5" s="1"/>
  <c r="T1546" i="5"/>
  <c r="T1545" i="5" s="1"/>
  <c r="S1546" i="5"/>
  <c r="U1540" i="5"/>
  <c r="T1540" i="5"/>
  <c r="S1540" i="5"/>
  <c r="S1539" i="5" s="1"/>
  <c r="S1538" i="5" s="1"/>
  <c r="U1534" i="5"/>
  <c r="T1534" i="5"/>
  <c r="S1534" i="5"/>
  <c r="U1532" i="5"/>
  <c r="T1532" i="5"/>
  <c r="S1532" i="5"/>
  <c r="U1526" i="5"/>
  <c r="U1525" i="5" s="1"/>
  <c r="T1526" i="5"/>
  <c r="T1525" i="5" s="1"/>
  <c r="S1526" i="5"/>
  <c r="U1523" i="5"/>
  <c r="T1523" i="5"/>
  <c r="S1523" i="5"/>
  <c r="U1519" i="5"/>
  <c r="T1519" i="5"/>
  <c r="S1519" i="5"/>
  <c r="U1517" i="5"/>
  <c r="T1517" i="5"/>
  <c r="S1517" i="5"/>
  <c r="U1510" i="5"/>
  <c r="U1509" i="5" s="1"/>
  <c r="T1510" i="5"/>
  <c r="T1509" i="5" s="1"/>
  <c r="S1510" i="5"/>
  <c r="S1509" i="5" s="1"/>
  <c r="U1507" i="5"/>
  <c r="T1507" i="5"/>
  <c r="T1506" i="5" s="1"/>
  <c r="S1507" i="5"/>
  <c r="U1501" i="5"/>
  <c r="T1501" i="5"/>
  <c r="S1501" i="5"/>
  <c r="S1500" i="5" s="1"/>
  <c r="U1490" i="5"/>
  <c r="T1490" i="5"/>
  <c r="T1489" i="5" s="1"/>
  <c r="S1490" i="5"/>
  <c r="U1484" i="5"/>
  <c r="T1484" i="5"/>
  <c r="S1484" i="5"/>
  <c r="U1482" i="5"/>
  <c r="T1482" i="5"/>
  <c r="S1482" i="5"/>
  <c r="U1476" i="5"/>
  <c r="T1476" i="5"/>
  <c r="S1476" i="5"/>
  <c r="S1475" i="5" s="1"/>
  <c r="U1473" i="5"/>
  <c r="T1473" i="5"/>
  <c r="S1473" i="5"/>
  <c r="U1471" i="5"/>
  <c r="T1471" i="5"/>
  <c r="S1471" i="5"/>
  <c r="U1469" i="5"/>
  <c r="T1469" i="5"/>
  <c r="S1469" i="5"/>
  <c r="U1462" i="5"/>
  <c r="T1462" i="5"/>
  <c r="T1461" i="5" s="1"/>
  <c r="S1462" i="5"/>
  <c r="S1461" i="5" s="1"/>
  <c r="U1459" i="5"/>
  <c r="T1459" i="5"/>
  <c r="S1459" i="5"/>
  <c r="U1455" i="5"/>
  <c r="U1454" i="5" s="1"/>
  <c r="U1453" i="5" s="1"/>
  <c r="T1455" i="5"/>
  <c r="T1454" i="5" s="1"/>
  <c r="S1455" i="5"/>
  <c r="U1450" i="5"/>
  <c r="T1450" i="5"/>
  <c r="T1449" i="5" s="1"/>
  <c r="S1450" i="5"/>
  <c r="S1449" i="5" s="1"/>
  <c r="U1444" i="5"/>
  <c r="T1444" i="5"/>
  <c r="T1443" i="5" s="1"/>
  <c r="S1444" i="5"/>
  <c r="U1439" i="5"/>
  <c r="T1439" i="5"/>
  <c r="T1438" i="5" s="1"/>
  <c r="S1439" i="5"/>
  <c r="S1438" i="5" s="1"/>
  <c r="S1437" i="5" s="1"/>
  <c r="S1436" i="5" s="1"/>
  <c r="U1433" i="5"/>
  <c r="U1432" i="5" s="1"/>
  <c r="T1433" i="5"/>
  <c r="T1432" i="5" s="1"/>
  <c r="S1433" i="5"/>
  <c r="U1427" i="5"/>
  <c r="T1427" i="5"/>
  <c r="S1427" i="5"/>
  <c r="U1425" i="5"/>
  <c r="T1425" i="5"/>
  <c r="S1425" i="5"/>
  <c r="U1415" i="5"/>
  <c r="U1414" i="5" s="1"/>
  <c r="U1413" i="5" s="1"/>
  <c r="U1412" i="5" s="1"/>
  <c r="U1411" i="5" s="1"/>
  <c r="T1415" i="5"/>
  <c r="T1414" i="5" s="1"/>
  <c r="S1415" i="5"/>
  <c r="U1409" i="5"/>
  <c r="U1408" i="5" s="1"/>
  <c r="T1409" i="5"/>
  <c r="S1409" i="5"/>
  <c r="S1408" i="5" s="1"/>
  <c r="U1406" i="5"/>
  <c r="T1406" i="5"/>
  <c r="S1406" i="5"/>
  <c r="U1404" i="5"/>
  <c r="T1404" i="5"/>
  <c r="S1404" i="5"/>
  <c r="U1402" i="5"/>
  <c r="T1402" i="5"/>
  <c r="S1402" i="5"/>
  <c r="U1395" i="5"/>
  <c r="T1395" i="5"/>
  <c r="S1395" i="5"/>
  <c r="U1392" i="5"/>
  <c r="U1391" i="5" s="1"/>
  <c r="T1392" i="5"/>
  <c r="S1392" i="5"/>
  <c r="U1388" i="5"/>
  <c r="T1388" i="5"/>
  <c r="T1387" i="5" s="1"/>
  <c r="T1386" i="5" s="1"/>
  <c r="U1384" i="5"/>
  <c r="U1383" i="5" s="1"/>
  <c r="T1384" i="5"/>
  <c r="S1384" i="5"/>
  <c r="U1379" i="5"/>
  <c r="T1379" i="5"/>
  <c r="T1378" i="5" s="1"/>
  <c r="S1379" i="5"/>
  <c r="S1378" i="5" s="1"/>
  <c r="S1377" i="5" s="1"/>
  <c r="U1374" i="5"/>
  <c r="T1374" i="5"/>
  <c r="T1373" i="5" s="1"/>
  <c r="T1372" i="5" s="1"/>
  <c r="S1374" i="5"/>
  <c r="S1373" i="5" s="1"/>
  <c r="U1360" i="5"/>
  <c r="T1360" i="5"/>
  <c r="T1359" i="5" s="1"/>
  <c r="S1360" i="5"/>
  <c r="S1359" i="5" s="1"/>
  <c r="S1358" i="5" s="1"/>
  <c r="U1356" i="5"/>
  <c r="U1355" i="5" s="1"/>
  <c r="T1356" i="5"/>
  <c r="T1355" i="5" s="1"/>
  <c r="S1356" i="5"/>
  <c r="U1351" i="5"/>
  <c r="U1350" i="5" s="1"/>
  <c r="T1351" i="5"/>
  <c r="S1351" i="5"/>
  <c r="U1345" i="5"/>
  <c r="U1344" i="5" s="1"/>
  <c r="T1345" i="5"/>
  <c r="S1345" i="5"/>
  <c r="U1342" i="5"/>
  <c r="U1341" i="5" s="1"/>
  <c r="T1342" i="5"/>
  <c r="T1341" i="5" s="1"/>
  <c r="S1342" i="5"/>
  <c r="U1336" i="5"/>
  <c r="T1336" i="5"/>
  <c r="S1336" i="5"/>
  <c r="U1334" i="5"/>
  <c r="T1334" i="5"/>
  <c r="S1334" i="5"/>
  <c r="U1328" i="5"/>
  <c r="T1328" i="5"/>
  <c r="T1327" i="5" s="1"/>
  <c r="S1328" i="5"/>
  <c r="U1325" i="5"/>
  <c r="T1325" i="5"/>
  <c r="S1325" i="5"/>
  <c r="U1323" i="5"/>
  <c r="T1323" i="5"/>
  <c r="S1323" i="5"/>
  <c r="U1321" i="5"/>
  <c r="T1321" i="5"/>
  <c r="S1321" i="5"/>
  <c r="U1314" i="5"/>
  <c r="T1314" i="5"/>
  <c r="T1313" i="5" s="1"/>
  <c r="S1314" i="5"/>
  <c r="U1311" i="5"/>
  <c r="T1311" i="5"/>
  <c r="T1310" i="5" s="1"/>
  <c r="S1311" i="5"/>
  <c r="S1310" i="5" s="1"/>
  <c r="U1307" i="5"/>
  <c r="U1306" i="5" s="1"/>
  <c r="T1307" i="5"/>
  <c r="S1307" i="5"/>
  <c r="U1303" i="5"/>
  <c r="U1302" i="5" s="1"/>
  <c r="T1303" i="5"/>
  <c r="S1303" i="5"/>
  <c r="S1302" i="5" s="1"/>
  <c r="S1301" i="5" s="1"/>
  <c r="U1297" i="5"/>
  <c r="T1297" i="5"/>
  <c r="S1297" i="5"/>
  <c r="S1296" i="5" s="1"/>
  <c r="U1291" i="5"/>
  <c r="U1290" i="5" s="1"/>
  <c r="T1291" i="5"/>
  <c r="T1290" i="5" s="1"/>
  <c r="S1291" i="5"/>
  <c r="S1290" i="5" s="1"/>
  <c r="S1289" i="5" s="1"/>
  <c r="U1280" i="5"/>
  <c r="U1279" i="5" s="1"/>
  <c r="T1280" i="5"/>
  <c r="S1280" i="5"/>
  <c r="U1274" i="5"/>
  <c r="T1274" i="5"/>
  <c r="S1274" i="5"/>
  <c r="U1272" i="5"/>
  <c r="T1272" i="5"/>
  <c r="S1272" i="5"/>
  <c r="U1266" i="5"/>
  <c r="U1265" i="5" s="1"/>
  <c r="T1266" i="5"/>
  <c r="T1265" i="5" s="1"/>
  <c r="S1266" i="5"/>
  <c r="S1265" i="5" s="1"/>
  <c r="U1260" i="5"/>
  <c r="T1260" i="5"/>
  <c r="S1260" i="5"/>
  <c r="U1258" i="5"/>
  <c r="T1258" i="5"/>
  <c r="S1258" i="5"/>
  <c r="U1251" i="5"/>
  <c r="U1250" i="5" s="1"/>
  <c r="T1251" i="5"/>
  <c r="T1250" i="5" s="1"/>
  <c r="S1251" i="5"/>
  <c r="S1250" i="5" s="1"/>
  <c r="U1248" i="5"/>
  <c r="T1248" i="5"/>
  <c r="T1247" i="5" s="1"/>
  <c r="S1248" i="5"/>
  <c r="S1247" i="5" s="1"/>
  <c r="U1244" i="5"/>
  <c r="U1243" i="5" s="1"/>
  <c r="T1244" i="5"/>
  <c r="S1244" i="5"/>
  <c r="S1240" i="5"/>
  <c r="S1239" i="5" s="1"/>
  <c r="U1240" i="5"/>
  <c r="T1240" i="5"/>
  <c r="U1232" i="5"/>
  <c r="U1231" i="5" s="1"/>
  <c r="T1232" i="5"/>
  <c r="S1232" i="5"/>
  <c r="U1227" i="5"/>
  <c r="U1226" i="5" s="1"/>
  <c r="U1225" i="5" s="1"/>
  <c r="U1224" i="5" s="1"/>
  <c r="T1227" i="5"/>
  <c r="T1226" i="5" s="1"/>
  <c r="S1227" i="5"/>
  <c r="S1226" i="5" s="1"/>
  <c r="U1222" i="5"/>
  <c r="T1222" i="5"/>
  <c r="T1221" i="5" s="1"/>
  <c r="S1222" i="5"/>
  <c r="U1216" i="5"/>
  <c r="U1215" i="5" s="1"/>
  <c r="U1214" i="5" s="1"/>
  <c r="U1213" i="5" s="1"/>
  <c r="T1216" i="5"/>
  <c r="T1215" i="5" s="1"/>
  <c r="S1216" i="5"/>
  <c r="S1215" i="5" s="1"/>
  <c r="U1211" i="5"/>
  <c r="T1211" i="5"/>
  <c r="T1210" i="5" s="1"/>
  <c r="S1211" i="5"/>
  <c r="U1200" i="5"/>
  <c r="U1199" i="5" s="1"/>
  <c r="U1198" i="5" s="1"/>
  <c r="T1200" i="5"/>
  <c r="T1199" i="5" s="1"/>
  <c r="S1200" i="5"/>
  <c r="S1199" i="5" s="1"/>
  <c r="U1194" i="5"/>
  <c r="T1194" i="5"/>
  <c r="S1194" i="5"/>
  <c r="U1192" i="5"/>
  <c r="T1192" i="5"/>
  <c r="S1192" i="5"/>
  <c r="U1186" i="5"/>
  <c r="U1185" i="5" s="1"/>
  <c r="T1186" i="5"/>
  <c r="S1186" i="5"/>
  <c r="S1185" i="5" s="1"/>
  <c r="U1183" i="5"/>
  <c r="T1183" i="5"/>
  <c r="S1183" i="5"/>
  <c r="U1181" i="5"/>
  <c r="T1181" i="5"/>
  <c r="S1181" i="5"/>
  <c r="U1179" i="5"/>
  <c r="T1179" i="5"/>
  <c r="S1179" i="5"/>
  <c r="U1172" i="5"/>
  <c r="U1171" i="5" s="1"/>
  <c r="U1170" i="5" s="1"/>
  <c r="T1172" i="5"/>
  <c r="S1172" i="5"/>
  <c r="S1171" i="5" s="1"/>
  <c r="S1170" i="5" s="1"/>
  <c r="U1165" i="5"/>
  <c r="U1164" i="5" s="1"/>
  <c r="T1165" i="5"/>
  <c r="T1164" i="5" s="1"/>
  <c r="S1165" i="5"/>
  <c r="U1160" i="5"/>
  <c r="U1159" i="5" s="1"/>
  <c r="T1160" i="5"/>
  <c r="T1159" i="5" s="1"/>
  <c r="S1160" i="5"/>
  <c r="S1159" i="5" s="1"/>
  <c r="U1157" i="5"/>
  <c r="T1157" i="5"/>
  <c r="T1156" i="5" s="1"/>
  <c r="S1157" i="5"/>
  <c r="S1156" i="5" s="1"/>
  <c r="U1154" i="5"/>
  <c r="T1154" i="5"/>
  <c r="S1154" i="5"/>
  <c r="S1153" i="5" s="1"/>
  <c r="U1151" i="5"/>
  <c r="U1150" i="5" s="1"/>
  <c r="T1151" i="5"/>
  <c r="T1150" i="5" s="1"/>
  <c r="S1151" i="5"/>
  <c r="U1147" i="5"/>
  <c r="U1146" i="5" s="1"/>
  <c r="T1147" i="5"/>
  <c r="S1147" i="5"/>
  <c r="S1146" i="5" s="1"/>
  <c r="U1144" i="5"/>
  <c r="U1143" i="5" s="1"/>
  <c r="T1144" i="5"/>
  <c r="T1143" i="5" s="1"/>
  <c r="S1144" i="5"/>
  <c r="U1136" i="5"/>
  <c r="T1136" i="5"/>
  <c r="T1135" i="5" s="1"/>
  <c r="T1134" i="5" s="1"/>
  <c r="S1136" i="5"/>
  <c r="U1131" i="5"/>
  <c r="T1131" i="5"/>
  <c r="S1131" i="5"/>
  <c r="S1130" i="5" s="1"/>
  <c r="U1125" i="5"/>
  <c r="T1125" i="5"/>
  <c r="T1124" i="5" s="1"/>
  <c r="S1125" i="5"/>
  <c r="S1119" i="5"/>
  <c r="S1118" i="5" s="1"/>
  <c r="S1117" i="5" s="1"/>
  <c r="S1116" i="5" s="1"/>
  <c r="S1115" i="5" s="1"/>
  <c r="S1114" i="5" s="1"/>
  <c r="U1112" i="5"/>
  <c r="U1111" i="5" s="1"/>
  <c r="T1112" i="5"/>
  <c r="T1111" i="5" s="1"/>
  <c r="S1112" i="5"/>
  <c r="S1111" i="5" s="1"/>
  <c r="U1109" i="5"/>
  <c r="T1109" i="5"/>
  <c r="T1108" i="5" s="1"/>
  <c r="S1109" i="5"/>
  <c r="S1108" i="5" s="1"/>
  <c r="U1103" i="5"/>
  <c r="T1103" i="5"/>
  <c r="T1102" i="5" s="1"/>
  <c r="S1103" i="5"/>
  <c r="S1102" i="5" s="1"/>
  <c r="S1101" i="5" s="1"/>
  <c r="U1093" i="5"/>
  <c r="U1092" i="5" s="1"/>
  <c r="U1091" i="5" s="1"/>
  <c r="T1093" i="5"/>
  <c r="T1092" i="5" s="1"/>
  <c r="T1091" i="5" s="1"/>
  <c r="S1093" i="5"/>
  <c r="U1088" i="5"/>
  <c r="U1087" i="5" s="1"/>
  <c r="T1088" i="5"/>
  <c r="T1087" i="5" s="1"/>
  <c r="S1088" i="5"/>
  <c r="S1087" i="5" s="1"/>
  <c r="U1085" i="5"/>
  <c r="T1085" i="5"/>
  <c r="S1085" i="5"/>
  <c r="S1084" i="5" s="1"/>
  <c r="U1081" i="5"/>
  <c r="U1080" i="5" s="1"/>
  <c r="T1081" i="5"/>
  <c r="T1080" i="5" s="1"/>
  <c r="S1081" i="5"/>
  <c r="S1080" i="5" s="1"/>
  <c r="U1078" i="5"/>
  <c r="T1078" i="5"/>
  <c r="S1078" i="5"/>
  <c r="S1077" i="5" s="1"/>
  <c r="U1059" i="5"/>
  <c r="T1059" i="5"/>
  <c r="S1059" i="5"/>
  <c r="U1049" i="5"/>
  <c r="U1048" i="5" s="1"/>
  <c r="T1049" i="5"/>
  <c r="S1049" i="5"/>
  <c r="U1045" i="5"/>
  <c r="T1045" i="5"/>
  <c r="S1045" i="5"/>
  <c r="S1044" i="5" s="1"/>
  <c r="U1042" i="5"/>
  <c r="U1041" i="5" s="1"/>
  <c r="T1042" i="5"/>
  <c r="S1042" i="5"/>
  <c r="U1037" i="5"/>
  <c r="U1036" i="5" s="1"/>
  <c r="T1037" i="5"/>
  <c r="T1036" i="5" s="1"/>
  <c r="S1037" i="5"/>
  <c r="U1032" i="5"/>
  <c r="T1032" i="5"/>
  <c r="T1031" i="5" s="1"/>
  <c r="S1032" i="5"/>
  <c r="S1031" i="5" s="1"/>
  <c r="U1029" i="5"/>
  <c r="T1029" i="5"/>
  <c r="T1028" i="5" s="1"/>
  <c r="S1029" i="5"/>
  <c r="S1028" i="5" s="1"/>
  <c r="U1026" i="5"/>
  <c r="U1025" i="5" s="1"/>
  <c r="T1026" i="5"/>
  <c r="S1026" i="5"/>
  <c r="U1023" i="5"/>
  <c r="U1022" i="5" s="1"/>
  <c r="T1023" i="5"/>
  <c r="T1022" i="5" s="1"/>
  <c r="S1023" i="5"/>
  <c r="U1014" i="5"/>
  <c r="T1014" i="5"/>
  <c r="S1014" i="5"/>
  <c r="U1012" i="5"/>
  <c r="T1012" i="5"/>
  <c r="S1012" i="5"/>
  <c r="U1009" i="5"/>
  <c r="U1008" i="5" s="1"/>
  <c r="T1009" i="5"/>
  <c r="T1008" i="5" s="1"/>
  <c r="S1009" i="5"/>
  <c r="U1003" i="5"/>
  <c r="T1003" i="5"/>
  <c r="S1003" i="5"/>
  <c r="U1001" i="5"/>
  <c r="T1001" i="5"/>
  <c r="S1001" i="5"/>
  <c r="U997" i="5"/>
  <c r="T997" i="5"/>
  <c r="T996" i="5" s="1"/>
  <c r="T995" i="5" s="1"/>
  <c r="S997" i="5"/>
  <c r="S996" i="5" s="1"/>
  <c r="U992" i="5"/>
  <c r="U991" i="5" s="1"/>
  <c r="T992" i="5"/>
  <c r="S992" i="5"/>
  <c r="S991" i="5" s="1"/>
  <c r="U989" i="5"/>
  <c r="U988" i="5" s="1"/>
  <c r="T989" i="5"/>
  <c r="T988" i="5" s="1"/>
  <c r="S989" i="5"/>
  <c r="U986" i="5"/>
  <c r="U985" i="5" s="1"/>
  <c r="T986" i="5"/>
  <c r="T985" i="5" s="1"/>
  <c r="S986" i="5"/>
  <c r="S985" i="5" s="1"/>
  <c r="U983" i="5"/>
  <c r="T983" i="5"/>
  <c r="S983" i="5"/>
  <c r="S982" i="5" s="1"/>
  <c r="U980" i="5"/>
  <c r="U979" i="5" s="1"/>
  <c r="T980" i="5"/>
  <c r="S980" i="5"/>
  <c r="S979" i="5" s="1"/>
  <c r="U974" i="5"/>
  <c r="T974" i="5"/>
  <c r="S974" i="5"/>
  <c r="U972" i="5"/>
  <c r="T972" i="5"/>
  <c r="S972" i="5"/>
  <c r="U965" i="5"/>
  <c r="U964" i="5" s="1"/>
  <c r="U963" i="5" s="1"/>
  <c r="T965" i="5"/>
  <c r="T964" i="5" s="1"/>
  <c r="S965" i="5"/>
  <c r="S964" i="5" s="1"/>
  <c r="U957" i="5"/>
  <c r="U956" i="5" s="1"/>
  <c r="T957" i="5"/>
  <c r="T956" i="5" s="1"/>
  <c r="S957" i="5"/>
  <c r="U952" i="5"/>
  <c r="U951" i="5" s="1"/>
  <c r="U950" i="5" s="1"/>
  <c r="T952" i="5"/>
  <c r="T951" i="5" s="1"/>
  <c r="S952" i="5"/>
  <c r="S951" i="5" s="1"/>
  <c r="U947" i="5"/>
  <c r="T947" i="5"/>
  <c r="T946" i="5" s="1"/>
  <c r="T945" i="5" s="1"/>
  <c r="S947" i="5"/>
  <c r="S946" i="5" s="1"/>
  <c r="U942" i="5"/>
  <c r="U941" i="5" s="1"/>
  <c r="T942" i="5"/>
  <c r="S942" i="5"/>
  <c r="S941" i="5" s="1"/>
  <c r="S940" i="5" s="1"/>
  <c r="U937" i="5"/>
  <c r="T937" i="5"/>
  <c r="S937" i="5"/>
  <c r="U935" i="5"/>
  <c r="T935" i="5"/>
  <c r="S935" i="5"/>
  <c r="U932" i="5"/>
  <c r="T932" i="5"/>
  <c r="S932" i="5"/>
  <c r="U930" i="5"/>
  <c r="T930" i="5"/>
  <c r="S930" i="5"/>
  <c r="U927" i="5"/>
  <c r="U926" i="5" s="1"/>
  <c r="T927" i="5"/>
  <c r="T926" i="5" s="1"/>
  <c r="S927" i="5"/>
  <c r="U924" i="5"/>
  <c r="T924" i="5"/>
  <c r="S924" i="5"/>
  <c r="U920" i="5"/>
  <c r="T920" i="5"/>
  <c r="S920" i="5"/>
  <c r="U918" i="5"/>
  <c r="T918" i="5"/>
  <c r="S918" i="5"/>
  <c r="U914" i="5"/>
  <c r="T914" i="5"/>
  <c r="S914" i="5"/>
  <c r="U912" i="5"/>
  <c r="T912" i="5"/>
  <c r="S912" i="5"/>
  <c r="U909" i="5"/>
  <c r="T909" i="5"/>
  <c r="T908" i="5" s="1"/>
  <c r="S909" i="5"/>
  <c r="S908" i="5" s="1"/>
  <c r="U905" i="5"/>
  <c r="U904" i="5" s="1"/>
  <c r="U903" i="5" s="1"/>
  <c r="T905" i="5"/>
  <c r="S905" i="5"/>
  <c r="S904" i="5" s="1"/>
  <c r="S903" i="5" s="1"/>
  <c r="U900" i="5"/>
  <c r="T900" i="5"/>
  <c r="T899" i="5" s="1"/>
  <c r="T898" i="5" s="1"/>
  <c r="T897" i="5" s="1"/>
  <c r="S900" i="5"/>
  <c r="S899" i="5" s="1"/>
  <c r="U894" i="5"/>
  <c r="T894" i="5"/>
  <c r="T893" i="5" s="1"/>
  <c r="T892" i="5" s="1"/>
  <c r="T891" i="5" s="1"/>
  <c r="T890" i="5" s="1"/>
  <c r="T889" i="5" s="1"/>
  <c r="S894" i="5"/>
  <c r="S893" i="5" s="1"/>
  <c r="U886" i="5"/>
  <c r="T886" i="5"/>
  <c r="T885" i="5" s="1"/>
  <c r="S886" i="5"/>
  <c r="U879" i="5"/>
  <c r="U878" i="5" s="1"/>
  <c r="T879" i="5"/>
  <c r="T878" i="5" s="1"/>
  <c r="T877" i="5" s="1"/>
  <c r="T876" i="5" s="1"/>
  <c r="T875" i="5" s="1"/>
  <c r="S879" i="5"/>
  <c r="U873" i="5"/>
  <c r="T873" i="5"/>
  <c r="T872" i="5" s="1"/>
  <c r="T871" i="5" s="1"/>
  <c r="S873" i="5"/>
  <c r="U870" i="5"/>
  <c r="U869" i="5" s="1"/>
  <c r="U868" i="5" s="1"/>
  <c r="T870" i="5"/>
  <c r="T869" i="5" s="1"/>
  <c r="T868" i="5" s="1"/>
  <c r="S870" i="5"/>
  <c r="S869" i="5" s="1"/>
  <c r="S868" i="5" s="1"/>
  <c r="U867" i="5"/>
  <c r="U866" i="5" s="1"/>
  <c r="U865" i="5" s="1"/>
  <c r="T867" i="5"/>
  <c r="T866" i="5" s="1"/>
  <c r="T865" i="5" s="1"/>
  <c r="S867" i="5"/>
  <c r="S866" i="5" s="1"/>
  <c r="S865" i="5" s="1"/>
  <c r="U864" i="5"/>
  <c r="U863" i="5" s="1"/>
  <c r="U862" i="5" s="1"/>
  <c r="T864" i="5"/>
  <c r="T863" i="5" s="1"/>
  <c r="T862" i="5" s="1"/>
  <c r="S864" i="5"/>
  <c r="S863" i="5" s="1"/>
  <c r="S862" i="5" s="1"/>
  <c r="U860" i="5"/>
  <c r="U859" i="5" s="1"/>
  <c r="U858" i="5" s="1"/>
  <c r="T860" i="5"/>
  <c r="T859" i="5" s="1"/>
  <c r="T858" i="5" s="1"/>
  <c r="S860" i="5"/>
  <c r="S859" i="5" s="1"/>
  <c r="U857" i="5"/>
  <c r="U856" i="5" s="1"/>
  <c r="T857" i="5"/>
  <c r="T856" i="5" s="1"/>
  <c r="T855" i="5" s="1"/>
  <c r="S857" i="5"/>
  <c r="S856" i="5" s="1"/>
  <c r="S855" i="5" s="1"/>
  <c r="U849" i="5"/>
  <c r="U848" i="5" s="1"/>
  <c r="T849" i="5"/>
  <c r="S849" i="5"/>
  <c r="U843" i="5"/>
  <c r="T843" i="5"/>
  <c r="T842" i="5" s="1"/>
  <c r="S843" i="5"/>
  <c r="S842" i="5" s="1"/>
  <c r="U836" i="5"/>
  <c r="T836" i="5"/>
  <c r="T835" i="5" s="1"/>
  <c r="S836" i="5"/>
  <c r="S835" i="5" s="1"/>
  <c r="U821" i="5"/>
  <c r="T821" i="5"/>
  <c r="T820" i="5" s="1"/>
  <c r="T819" i="5" s="1"/>
  <c r="S821" i="5"/>
  <c r="S820" i="5" s="1"/>
  <c r="U818" i="5"/>
  <c r="U817" i="5" s="1"/>
  <c r="T818" i="5"/>
  <c r="T817" i="5" s="1"/>
  <c r="S818" i="5"/>
  <c r="U811" i="5"/>
  <c r="U810" i="5" s="1"/>
  <c r="T811" i="5"/>
  <c r="T810" i="5" s="1"/>
  <c r="S811" i="5"/>
  <c r="U809" i="5"/>
  <c r="T809" i="5"/>
  <c r="T808" i="5" s="1"/>
  <c r="S809" i="5"/>
  <c r="U807" i="5"/>
  <c r="U806" i="5" s="1"/>
  <c r="T807" i="5"/>
  <c r="T806" i="5" s="1"/>
  <c r="S807" i="5"/>
  <c r="U804" i="5"/>
  <c r="T804" i="5"/>
  <c r="T803" i="5" s="1"/>
  <c r="T802" i="5" s="1"/>
  <c r="S804" i="5"/>
  <c r="U800" i="5"/>
  <c r="T800" i="5"/>
  <c r="T799" i="5" s="1"/>
  <c r="T798" i="5" s="1"/>
  <c r="S800" i="5"/>
  <c r="S799" i="5" s="1"/>
  <c r="U797" i="5"/>
  <c r="T797" i="5"/>
  <c r="T796" i="5" s="1"/>
  <c r="S797" i="5"/>
  <c r="U794" i="5"/>
  <c r="T794" i="5"/>
  <c r="T793" i="5" s="1"/>
  <c r="T792" i="5" s="1"/>
  <c r="S794" i="5"/>
  <c r="S793" i="5" s="1"/>
  <c r="U790" i="5"/>
  <c r="T790" i="5"/>
  <c r="T789" i="5" s="1"/>
  <c r="T788" i="5" s="1"/>
  <c r="S790" i="5"/>
  <c r="U787" i="5"/>
  <c r="U786" i="5" s="1"/>
  <c r="T787" i="5"/>
  <c r="T786" i="5" s="1"/>
  <c r="T785" i="5" s="1"/>
  <c r="S787" i="5"/>
  <c r="U784" i="5"/>
  <c r="T784" i="5"/>
  <c r="T783" i="5" s="1"/>
  <c r="T782" i="5" s="1"/>
  <c r="S784" i="5"/>
  <c r="S783" i="5" s="1"/>
  <c r="U773" i="5"/>
  <c r="U772" i="5" s="1"/>
  <c r="T773" i="5"/>
  <c r="T772" i="5" s="1"/>
  <c r="S773" i="5"/>
  <c r="U769" i="5"/>
  <c r="T769" i="5"/>
  <c r="T768" i="5" s="1"/>
  <c r="S769" i="5"/>
  <c r="U763" i="5"/>
  <c r="T763" i="5"/>
  <c r="T762" i="5" s="1"/>
  <c r="T761" i="5" s="1"/>
  <c r="S763" i="5"/>
  <c r="S762" i="5" s="1"/>
  <c r="U760" i="5"/>
  <c r="U759" i="5" s="1"/>
  <c r="T760" i="5"/>
  <c r="T759" i="5" s="1"/>
  <c r="T758" i="5" s="1"/>
  <c r="S760" i="5"/>
  <c r="U756" i="5"/>
  <c r="U755" i="5" s="1"/>
  <c r="T756" i="5"/>
  <c r="T755" i="5" s="1"/>
  <c r="T754" i="5" s="1"/>
  <c r="S756" i="5"/>
  <c r="U753" i="5"/>
  <c r="T753" i="5"/>
  <c r="T752" i="5" s="1"/>
  <c r="T751" i="5" s="1"/>
  <c r="S753" i="5"/>
  <c r="S752" i="5" s="1"/>
  <c r="U745" i="5"/>
  <c r="T745" i="5"/>
  <c r="T744" i="5" s="1"/>
  <c r="T743" i="5" s="1"/>
  <c r="T742" i="5" s="1"/>
  <c r="S745" i="5"/>
  <c r="U739" i="5"/>
  <c r="U738" i="5" s="1"/>
  <c r="T739" i="5"/>
  <c r="T738" i="5" s="1"/>
  <c r="T737" i="5" s="1"/>
  <c r="T736" i="5" s="1"/>
  <c r="S739" i="5"/>
  <c r="U725" i="5"/>
  <c r="T725" i="5"/>
  <c r="T724" i="5" s="1"/>
  <c r="T723" i="5" s="1"/>
  <c r="T719" i="5" s="1"/>
  <c r="S725" i="5"/>
  <c r="T1074" i="5"/>
  <c r="T1073" i="5" s="1"/>
  <c r="T1072" i="5" s="1"/>
  <c r="S1074" i="5"/>
  <c r="U710" i="5"/>
  <c r="T710" i="5"/>
  <c r="T709" i="5" s="1"/>
  <c r="T708" i="5" s="1"/>
  <c r="T707" i="5" s="1"/>
  <c r="S710" i="5"/>
  <c r="T705" i="5"/>
  <c r="T704" i="5" s="1"/>
  <c r="U703" i="5"/>
  <c r="U702" i="5" s="1"/>
  <c r="T703" i="5"/>
  <c r="T702" i="5" s="1"/>
  <c r="T701" i="5" s="1"/>
  <c r="S703" i="5"/>
  <c r="U697" i="5"/>
  <c r="T697" i="5"/>
  <c r="T696" i="5" s="1"/>
  <c r="T695" i="5" s="1"/>
  <c r="S697" i="5"/>
  <c r="S696" i="5" s="1"/>
  <c r="U691" i="5"/>
  <c r="T691" i="5"/>
  <c r="T690" i="5" s="1"/>
  <c r="S691" i="5"/>
  <c r="U686" i="5"/>
  <c r="T686" i="5"/>
  <c r="U684" i="5"/>
  <c r="T684" i="5"/>
  <c r="T683" i="5" s="1"/>
  <c r="S684" i="5"/>
  <c r="U682" i="5"/>
  <c r="T682" i="5"/>
  <c r="T681" i="5" s="1"/>
  <c r="S682" i="5"/>
  <c r="U680" i="5"/>
  <c r="T680" i="5"/>
  <c r="T679" i="5" s="1"/>
  <c r="S680" i="5"/>
  <c r="S679" i="5" s="1"/>
  <c r="U669" i="5"/>
  <c r="T669" i="5"/>
  <c r="U667" i="5"/>
  <c r="T667" i="5"/>
  <c r="T666" i="5" s="1"/>
  <c r="T665" i="5" s="1"/>
  <c r="S667" i="5"/>
  <c r="U664" i="5"/>
  <c r="U663" i="5" s="1"/>
  <c r="T664" i="5"/>
  <c r="T663" i="5" s="1"/>
  <c r="S664" i="5"/>
  <c r="U662" i="5"/>
  <c r="T662" i="5"/>
  <c r="T661" i="5" s="1"/>
  <c r="S662" i="5"/>
  <c r="U660" i="5"/>
  <c r="T660" i="5"/>
  <c r="T659" i="5" s="1"/>
  <c r="S660" i="5"/>
  <c r="U657" i="5"/>
  <c r="T657" i="5"/>
  <c r="T656" i="5" s="1"/>
  <c r="T655" i="5" s="1"/>
  <c r="S657" i="5"/>
  <c r="U642" i="5"/>
  <c r="U641" i="5" s="1"/>
  <c r="T642" i="5"/>
  <c r="T641" i="5" s="1"/>
  <c r="S642" i="5"/>
  <c r="U640" i="5"/>
  <c r="U639" i="5" s="1"/>
  <c r="T640" i="5"/>
  <c r="T639" i="5" s="1"/>
  <c r="S640" i="5"/>
  <c r="U637" i="5"/>
  <c r="T637" i="5"/>
  <c r="T636" i="5" s="1"/>
  <c r="T635" i="5" s="1"/>
  <c r="S637" i="5"/>
  <c r="U627" i="5"/>
  <c r="T627" i="5"/>
  <c r="T626" i="5" s="1"/>
  <c r="S627" i="5"/>
  <c r="U625" i="5"/>
  <c r="T625" i="5"/>
  <c r="T624" i="5" s="1"/>
  <c r="S625" i="5"/>
  <c r="U621" i="5"/>
  <c r="T621" i="5"/>
  <c r="T620" i="5" s="1"/>
  <c r="T619" i="5" s="1"/>
  <c r="T618" i="5" s="1"/>
  <c r="S621" i="5"/>
  <c r="S620" i="5" s="1"/>
  <c r="U615" i="5"/>
  <c r="U614" i="5" s="1"/>
  <c r="T615" i="5"/>
  <c r="T614" i="5" s="1"/>
  <c r="T613" i="5" s="1"/>
  <c r="S615" i="5"/>
  <c r="U612" i="5"/>
  <c r="T612" i="5"/>
  <c r="T611" i="5" s="1"/>
  <c r="T610" i="5" s="1"/>
  <c r="S612" i="5"/>
  <c r="S611" i="5" s="1"/>
  <c r="U609" i="5"/>
  <c r="U608" i="5" s="1"/>
  <c r="T609" i="5"/>
  <c r="T608" i="5" s="1"/>
  <c r="T607" i="5" s="1"/>
  <c r="S609" i="5"/>
  <c r="U606" i="5"/>
  <c r="T606" i="5"/>
  <c r="T605" i="5" s="1"/>
  <c r="T604" i="5" s="1"/>
  <c r="S606" i="5"/>
  <c r="U603" i="5"/>
  <c r="U602" i="5" s="1"/>
  <c r="T603" i="5"/>
  <c r="T602" i="5" s="1"/>
  <c r="S603" i="5"/>
  <c r="U600" i="5"/>
  <c r="T600" i="5"/>
  <c r="T599" i="5" s="1"/>
  <c r="T598" i="5" s="1"/>
  <c r="S600" i="5"/>
  <c r="S599" i="5" s="1"/>
  <c r="U593" i="5"/>
  <c r="T593" i="5"/>
  <c r="T592" i="5" s="1"/>
  <c r="S593" i="5"/>
  <c r="U591" i="5"/>
  <c r="T591" i="5"/>
  <c r="T590" i="5" s="1"/>
  <c r="S591" i="5"/>
  <c r="S590" i="5" s="1"/>
  <c r="U581" i="5"/>
  <c r="T581" i="5"/>
  <c r="T580" i="5" s="1"/>
  <c r="S581" i="5"/>
  <c r="S580" i="5" s="1"/>
  <c r="U579" i="5"/>
  <c r="T579" i="5"/>
  <c r="T578" i="5" s="1"/>
  <c r="S579" i="5"/>
  <c r="U577" i="5"/>
  <c r="T577" i="5"/>
  <c r="T576" i="5" s="1"/>
  <c r="S577" i="5"/>
  <c r="S576" i="5" s="1"/>
  <c r="U574" i="5"/>
  <c r="T574" i="5"/>
  <c r="S574" i="5"/>
  <c r="U573" i="5"/>
  <c r="T573" i="5"/>
  <c r="S573" i="5"/>
  <c r="T564" i="5"/>
  <c r="T563" i="5" s="1"/>
  <c r="U562" i="5"/>
  <c r="U561" i="5" s="1"/>
  <c r="T562" i="5"/>
  <c r="T561" i="5" s="1"/>
  <c r="T560" i="5" s="1"/>
  <c r="S562" i="5"/>
  <c r="U557" i="5"/>
  <c r="T557" i="5"/>
  <c r="T556" i="5" s="1"/>
  <c r="T555" i="5" s="1"/>
  <c r="T554" i="5" s="1"/>
  <c r="S557" i="5"/>
  <c r="S556" i="5" s="1"/>
  <c r="U550" i="5"/>
  <c r="U549" i="5" s="1"/>
  <c r="U548" i="5" s="1"/>
  <c r="U547" i="5" s="1"/>
  <c r="O22" i="6" s="1"/>
  <c r="T550" i="5"/>
  <c r="T549" i="5" s="1"/>
  <c r="S550" i="5"/>
  <c r="S549" i="5" s="1"/>
  <c r="S548" i="5" s="1"/>
  <c r="S547" i="5" s="1"/>
  <c r="M22" i="6" s="1"/>
  <c r="U545" i="5"/>
  <c r="U544" i="5" s="1"/>
  <c r="U543" i="5" s="1"/>
  <c r="U542" i="5" s="1"/>
  <c r="U541" i="5" s="1"/>
  <c r="O21" i="6" s="1"/>
  <c r="T545" i="5"/>
  <c r="T544" i="5" s="1"/>
  <c r="S545" i="5"/>
  <c r="S544" i="5" s="1"/>
  <c r="S543" i="5" s="1"/>
  <c r="S542" i="5" s="1"/>
  <c r="S541" i="5" s="1"/>
  <c r="M21" i="6" s="1"/>
  <c r="U539" i="5"/>
  <c r="U538" i="5" s="1"/>
  <c r="T539" i="5"/>
  <c r="T538" i="5" s="1"/>
  <c r="S539" i="5"/>
  <c r="U537" i="5"/>
  <c r="U536" i="5" s="1"/>
  <c r="T537" i="5"/>
  <c r="T536" i="5" s="1"/>
  <c r="S537" i="5"/>
  <c r="U534" i="5"/>
  <c r="T534" i="5"/>
  <c r="T533" i="5" s="1"/>
  <c r="S534" i="5"/>
  <c r="U532" i="5"/>
  <c r="T532" i="5"/>
  <c r="T531" i="5" s="1"/>
  <c r="S532" i="5"/>
  <c r="S531" i="5" s="1"/>
  <c r="U529" i="5"/>
  <c r="T529" i="5"/>
  <c r="T528" i="5" s="1"/>
  <c r="S529" i="5"/>
  <c r="U526" i="5"/>
  <c r="U524" i="5" s="1"/>
  <c r="T526" i="5"/>
  <c r="T524" i="5" s="1"/>
  <c r="S526" i="5"/>
  <c r="S524" i="5" s="1"/>
  <c r="U521" i="5"/>
  <c r="T521" i="5"/>
  <c r="T520" i="5" s="1"/>
  <c r="S521" i="5"/>
  <c r="U519" i="5"/>
  <c r="U518" i="5" s="1"/>
  <c r="T519" i="5"/>
  <c r="T518" i="5" s="1"/>
  <c r="S519" i="5"/>
  <c r="U515" i="5"/>
  <c r="U514" i="5" s="1"/>
  <c r="T515" i="5"/>
  <c r="T514" i="5" s="1"/>
  <c r="S515" i="5"/>
  <c r="U513" i="5"/>
  <c r="U512" i="5" s="1"/>
  <c r="T513" i="5"/>
  <c r="T512" i="5" s="1"/>
  <c r="S513" i="5"/>
  <c r="S512" i="5" s="1"/>
  <c r="U510" i="5"/>
  <c r="T510" i="5"/>
  <c r="T509" i="5" s="1"/>
  <c r="T508" i="5" s="1"/>
  <c r="S510" i="5"/>
  <c r="S509" i="5" s="1"/>
  <c r="S508" i="5" s="1"/>
  <c r="U506" i="5"/>
  <c r="T506" i="5"/>
  <c r="T505" i="5" s="1"/>
  <c r="T504" i="5" s="1"/>
  <c r="T503" i="5" s="1"/>
  <c r="S506" i="5"/>
  <c r="U500" i="5"/>
  <c r="U499" i="5" s="1"/>
  <c r="U498" i="5" s="1"/>
  <c r="U497" i="5" s="1"/>
  <c r="U496" i="5" s="1"/>
  <c r="O18" i="6" s="1"/>
  <c r="T500" i="5"/>
  <c r="S500" i="5"/>
  <c r="S499" i="5" s="1"/>
  <c r="S498" i="5" s="1"/>
  <c r="S497" i="5" s="1"/>
  <c r="S496" i="5" s="1"/>
  <c r="M18" i="6" s="1"/>
  <c r="U491" i="5"/>
  <c r="T491" i="5"/>
  <c r="T490" i="5" s="1"/>
  <c r="S491" i="5"/>
  <c r="U488" i="5"/>
  <c r="U487" i="5" s="1"/>
  <c r="T488" i="5"/>
  <c r="S488" i="5"/>
  <c r="S487" i="5" s="1"/>
  <c r="U485" i="5"/>
  <c r="T485" i="5"/>
  <c r="T484" i="5" s="1"/>
  <c r="S485" i="5"/>
  <c r="U479" i="5"/>
  <c r="U478" i="5" s="1"/>
  <c r="U477" i="5" s="1"/>
  <c r="U476" i="5" s="1"/>
  <c r="O24" i="6" s="1"/>
  <c r="T479" i="5"/>
  <c r="S479" i="5"/>
  <c r="S478" i="5" s="1"/>
  <c r="S477" i="5" s="1"/>
  <c r="S476" i="5" s="1"/>
  <c r="M24" i="6" s="1"/>
  <c r="U473" i="5"/>
  <c r="T473" i="5"/>
  <c r="S473" i="5"/>
  <c r="U471" i="5"/>
  <c r="T471" i="5"/>
  <c r="S471" i="5"/>
  <c r="U461" i="5"/>
  <c r="U460" i="5" s="1"/>
  <c r="T461" i="5"/>
  <c r="T460" i="5" s="1"/>
  <c r="T459" i="5" s="1"/>
  <c r="T458" i="5" s="1"/>
  <c r="T457" i="5" s="1"/>
  <c r="S461" i="5"/>
  <c r="U454" i="5"/>
  <c r="U453" i="5" s="1"/>
  <c r="T454" i="5"/>
  <c r="S454" i="5"/>
  <c r="S453" i="5" s="1"/>
  <c r="U451" i="5"/>
  <c r="U450" i="5" s="1"/>
  <c r="T451" i="5"/>
  <c r="T450" i="5" s="1"/>
  <c r="S451" i="5"/>
  <c r="U448" i="5"/>
  <c r="U447" i="5" s="1"/>
  <c r="T448" i="5"/>
  <c r="T447" i="5" s="1"/>
  <c r="S448" i="5"/>
  <c r="S447" i="5" s="1"/>
  <c r="U444" i="5"/>
  <c r="U443" i="5" s="1"/>
  <c r="T444" i="5"/>
  <c r="T443" i="5" s="1"/>
  <c r="T442" i="5" s="1"/>
  <c r="T441" i="5" s="1"/>
  <c r="S444" i="5"/>
  <c r="U436" i="5"/>
  <c r="T436" i="5"/>
  <c r="T435" i="5" s="1"/>
  <c r="S436" i="5"/>
  <c r="U433" i="5"/>
  <c r="U432" i="5" s="1"/>
  <c r="T433" i="5"/>
  <c r="T432" i="5" s="1"/>
  <c r="S433" i="5"/>
  <c r="U426" i="5"/>
  <c r="T426" i="5"/>
  <c r="S426" i="5"/>
  <c r="U424" i="5"/>
  <c r="T424" i="5"/>
  <c r="S424" i="5"/>
  <c r="U421" i="5"/>
  <c r="U420" i="5" s="1"/>
  <c r="T421" i="5"/>
  <c r="T420" i="5" s="1"/>
  <c r="S421" i="5"/>
  <c r="U418" i="5"/>
  <c r="U417" i="5" s="1"/>
  <c r="T418" i="5"/>
  <c r="T417" i="5" s="1"/>
  <c r="S418" i="5"/>
  <c r="S417" i="5" s="1"/>
  <c r="U415" i="5"/>
  <c r="T415" i="5"/>
  <c r="S415" i="5"/>
  <c r="U413" i="5"/>
  <c r="T413" i="5"/>
  <c r="S413" i="5"/>
  <c r="U400" i="5"/>
  <c r="T400" i="5"/>
  <c r="S400" i="5"/>
  <c r="U398" i="5"/>
  <c r="T398" i="5"/>
  <c r="S398" i="5"/>
  <c r="U395" i="5"/>
  <c r="T395" i="5"/>
  <c r="T394" i="5" s="1"/>
  <c r="S395" i="5"/>
  <c r="U388" i="5"/>
  <c r="U387" i="5" s="1"/>
  <c r="T388" i="5"/>
  <c r="S388" i="5"/>
  <c r="S387" i="5" s="1"/>
  <c r="U385" i="5"/>
  <c r="U384" i="5" s="1"/>
  <c r="T385" i="5"/>
  <c r="S385" i="5"/>
  <c r="S384" i="5" s="1"/>
  <c r="U382" i="5"/>
  <c r="U381" i="5" s="1"/>
  <c r="T382" i="5"/>
  <c r="T381" i="5" s="1"/>
  <c r="S382" i="5"/>
  <c r="U378" i="5"/>
  <c r="U377" i="5" s="1"/>
  <c r="T378" i="5"/>
  <c r="S378" i="5"/>
  <c r="S377" i="5" s="1"/>
  <c r="U375" i="5"/>
  <c r="T375" i="5"/>
  <c r="S375" i="5"/>
  <c r="U367" i="5"/>
  <c r="T367" i="5"/>
  <c r="S367" i="5"/>
  <c r="U365" i="5"/>
  <c r="T365" i="5"/>
  <c r="S365" i="5"/>
  <c r="U361" i="5"/>
  <c r="U360" i="5" s="1"/>
  <c r="T361" i="5"/>
  <c r="S361" i="5"/>
  <c r="S360" i="5" s="1"/>
  <c r="U358" i="5"/>
  <c r="U357" i="5" s="1"/>
  <c r="T358" i="5"/>
  <c r="T357" i="5" s="1"/>
  <c r="S358" i="5"/>
  <c r="U355" i="5"/>
  <c r="U354" i="5" s="1"/>
  <c r="T355" i="5"/>
  <c r="T354" i="5" s="1"/>
  <c r="S355" i="5"/>
  <c r="S354" i="5" s="1"/>
  <c r="U352" i="5"/>
  <c r="T352" i="5"/>
  <c r="T351" i="5" s="1"/>
  <c r="S352" i="5"/>
  <c r="U349" i="5"/>
  <c r="U348" i="5" s="1"/>
  <c r="T349" i="5"/>
  <c r="S349" i="5"/>
  <c r="S348" i="5" s="1"/>
  <c r="U346" i="5"/>
  <c r="T346" i="5"/>
  <c r="T345" i="5" s="1"/>
  <c r="S346" i="5"/>
  <c r="U343" i="5"/>
  <c r="U342" i="5" s="1"/>
  <c r="T343" i="5"/>
  <c r="S343" i="5"/>
  <c r="S342" i="5" s="1"/>
  <c r="U335" i="5"/>
  <c r="T335" i="5"/>
  <c r="S335" i="5"/>
  <c r="U333" i="5"/>
  <c r="U332" i="5" s="1"/>
  <c r="U331" i="5" s="1"/>
  <c r="T333" i="5"/>
  <c r="S333" i="5"/>
  <c r="U325" i="5"/>
  <c r="T325" i="5"/>
  <c r="S325" i="5"/>
  <c r="U323" i="5"/>
  <c r="T323" i="5"/>
  <c r="S323" i="5"/>
  <c r="U316" i="5"/>
  <c r="T316" i="5"/>
  <c r="S316" i="5"/>
  <c r="S315" i="5" s="1"/>
  <c r="U309" i="5"/>
  <c r="U308" i="5" s="1"/>
  <c r="T309" i="5"/>
  <c r="T308" i="5" s="1"/>
  <c r="T307" i="5" s="1"/>
  <c r="S309" i="5"/>
  <c r="S305" i="5"/>
  <c r="U305" i="5"/>
  <c r="T305" i="5"/>
  <c r="T304" i="5" s="1"/>
  <c r="T303" i="5" s="1"/>
  <c r="U300" i="5"/>
  <c r="U299" i="5" s="1"/>
  <c r="U298" i="5" s="1"/>
  <c r="T300" i="5"/>
  <c r="S300" i="5"/>
  <c r="S299" i="5" s="1"/>
  <c r="S298" i="5" s="1"/>
  <c r="U296" i="5"/>
  <c r="T296" i="5"/>
  <c r="T295" i="5" s="1"/>
  <c r="T294" i="5" s="1"/>
  <c r="S296" i="5"/>
  <c r="S295" i="5" s="1"/>
  <c r="U289" i="5"/>
  <c r="U288" i="5" s="1"/>
  <c r="T289" i="5"/>
  <c r="T288" i="5" s="1"/>
  <c r="S289" i="5"/>
  <c r="S288" i="5" s="1"/>
  <c r="U286" i="5"/>
  <c r="T286" i="5"/>
  <c r="T285" i="5" s="1"/>
  <c r="S286" i="5"/>
  <c r="U283" i="5"/>
  <c r="U282" i="5" s="1"/>
  <c r="T283" i="5"/>
  <c r="S283" i="5"/>
  <c r="S282" i="5" s="1"/>
  <c r="U274" i="5"/>
  <c r="T274" i="5"/>
  <c r="T273" i="5" s="1"/>
  <c r="S274" i="5"/>
  <c r="U271" i="5"/>
  <c r="T271" i="5"/>
  <c r="S271" i="5"/>
  <c r="U267" i="5"/>
  <c r="T267" i="5"/>
  <c r="S267" i="5"/>
  <c r="U260" i="5"/>
  <c r="U259" i="5" s="1"/>
  <c r="U258" i="5" s="1"/>
  <c r="T260" i="5"/>
  <c r="T259" i="5" s="1"/>
  <c r="S260" i="5"/>
  <c r="S259" i="5" s="1"/>
  <c r="S258" i="5" s="1"/>
  <c r="U253" i="5"/>
  <c r="U252" i="5" s="1"/>
  <c r="U251" i="5" s="1"/>
  <c r="T253" i="5"/>
  <c r="T252" i="5" s="1"/>
  <c r="T251" i="5" s="1"/>
  <c r="S253" i="5"/>
  <c r="U243" i="5"/>
  <c r="T243" i="5"/>
  <c r="S243" i="5"/>
  <c r="S242" i="5" s="1"/>
  <c r="U240" i="5"/>
  <c r="U239" i="5" s="1"/>
  <c r="T240" i="5"/>
  <c r="T239" i="5" s="1"/>
  <c r="S240" i="5"/>
  <c r="U237" i="5"/>
  <c r="U236" i="5" s="1"/>
  <c r="T237" i="5"/>
  <c r="S237" i="5"/>
  <c r="S236" i="5" s="1"/>
  <c r="U234" i="5"/>
  <c r="T234" i="5"/>
  <c r="T233" i="5" s="1"/>
  <c r="S234" i="5"/>
  <c r="S233" i="5" s="1"/>
  <c r="U231" i="5"/>
  <c r="U230" i="5" s="1"/>
  <c r="T231" i="5"/>
  <c r="S231" i="5"/>
  <c r="S230" i="5" s="1"/>
  <c r="U225" i="5"/>
  <c r="U224" i="5" s="1"/>
  <c r="T225" i="5"/>
  <c r="T224" i="5" s="1"/>
  <c r="S225" i="5"/>
  <c r="U222" i="5"/>
  <c r="U221" i="5" s="1"/>
  <c r="T222" i="5"/>
  <c r="S222" i="5"/>
  <c r="S221" i="5" s="1"/>
  <c r="U219" i="5"/>
  <c r="T219" i="5"/>
  <c r="T218" i="5" s="1"/>
  <c r="S219" i="5"/>
  <c r="S216" i="5"/>
  <c r="U216" i="5"/>
  <c r="T216" i="5"/>
  <c r="U213" i="5"/>
  <c r="U212" i="5" s="1"/>
  <c r="T213" i="5"/>
  <c r="S213" i="5"/>
  <c r="S212" i="5" s="1"/>
  <c r="U203" i="5"/>
  <c r="T203" i="5"/>
  <c r="T202" i="5" s="1"/>
  <c r="S203" i="5"/>
  <c r="U200" i="5"/>
  <c r="U199" i="5" s="1"/>
  <c r="T200" i="5"/>
  <c r="S200" i="5"/>
  <c r="S199" i="5" s="1"/>
  <c r="U197" i="5"/>
  <c r="U196" i="5" s="1"/>
  <c r="T197" i="5"/>
  <c r="T196" i="5" s="1"/>
  <c r="S197" i="5"/>
  <c r="U194" i="5"/>
  <c r="U193" i="5" s="1"/>
  <c r="T194" i="5"/>
  <c r="T193" i="5" s="1"/>
  <c r="S194" i="5"/>
  <c r="S193" i="5" s="1"/>
  <c r="U180" i="5"/>
  <c r="T180" i="5"/>
  <c r="S180" i="5"/>
  <c r="U178" i="5"/>
  <c r="T178" i="5"/>
  <c r="S178" i="5"/>
  <c r="U175" i="5"/>
  <c r="T175" i="5"/>
  <c r="S175" i="5"/>
  <c r="U173" i="5"/>
  <c r="T173" i="5"/>
  <c r="S173" i="5"/>
  <c r="U163" i="5"/>
  <c r="T163" i="5"/>
  <c r="T162" i="5" s="1"/>
  <c r="S163" i="5"/>
  <c r="S162" i="5" s="1"/>
  <c r="S161" i="5" s="1"/>
  <c r="U156" i="5"/>
  <c r="T156" i="5"/>
  <c r="S156" i="5"/>
  <c r="U154" i="5"/>
  <c r="T154" i="5"/>
  <c r="S154" i="5"/>
  <c r="U152" i="5"/>
  <c r="T152" i="5"/>
  <c r="S152" i="5"/>
  <c r="U146" i="5"/>
  <c r="U145" i="5" s="1"/>
  <c r="T146" i="5"/>
  <c r="S146" i="5"/>
  <c r="S145" i="5" s="1"/>
  <c r="U143" i="5"/>
  <c r="U142" i="5" s="1"/>
  <c r="T143" i="5"/>
  <c r="S143" i="5"/>
  <c r="S142" i="5" s="1"/>
  <c r="U139" i="5"/>
  <c r="U138" i="5" s="1"/>
  <c r="T139" i="5"/>
  <c r="S139" i="5"/>
  <c r="U136" i="5"/>
  <c r="U135" i="5" s="1"/>
  <c r="T136" i="5"/>
  <c r="T135" i="5" s="1"/>
  <c r="S136" i="5"/>
  <c r="S135" i="5" s="1"/>
  <c r="U128" i="5"/>
  <c r="T128" i="5"/>
  <c r="T127" i="5" s="1"/>
  <c r="S128" i="5"/>
  <c r="S127" i="5" s="1"/>
  <c r="U125" i="5"/>
  <c r="U124" i="5" s="1"/>
  <c r="T125" i="5"/>
  <c r="S125" i="5"/>
  <c r="S124" i="5" s="1"/>
  <c r="U122" i="5"/>
  <c r="U121" i="5" s="1"/>
  <c r="T122" i="5"/>
  <c r="T121" i="5" s="1"/>
  <c r="S122" i="5"/>
  <c r="T118" i="5"/>
  <c r="T117" i="5" s="1"/>
  <c r="S118" i="5"/>
  <c r="U115" i="5"/>
  <c r="T115" i="5"/>
  <c r="U112" i="5"/>
  <c r="U111" i="5" s="1"/>
  <c r="T112" i="5"/>
  <c r="S112" i="5"/>
  <c r="S111" i="5" s="1"/>
  <c r="U106" i="5"/>
  <c r="T106" i="5"/>
  <c r="T105" i="5" s="1"/>
  <c r="S106" i="5"/>
  <c r="U103" i="5"/>
  <c r="U102" i="5" s="1"/>
  <c r="T103" i="5"/>
  <c r="T102" i="5" s="1"/>
  <c r="S103" i="5"/>
  <c r="S102" i="5" s="1"/>
  <c r="U100" i="5"/>
  <c r="T100" i="5"/>
  <c r="T99" i="5" s="1"/>
  <c r="S100" i="5"/>
  <c r="S99" i="5" s="1"/>
  <c r="T97" i="5"/>
  <c r="S97" i="5"/>
  <c r="U90" i="5"/>
  <c r="U89" i="5" s="1"/>
  <c r="T90" i="5"/>
  <c r="S90" i="5"/>
  <c r="U87" i="5"/>
  <c r="U86" i="5" s="1"/>
  <c r="T87" i="5"/>
  <c r="T86" i="5" s="1"/>
  <c r="S87" i="5"/>
  <c r="U81" i="5"/>
  <c r="U80" i="5" s="1"/>
  <c r="T81" i="5"/>
  <c r="T80" i="5" s="1"/>
  <c r="S81" i="5"/>
  <c r="S80" i="5" s="1"/>
  <c r="U78" i="5"/>
  <c r="T78" i="5"/>
  <c r="T77" i="5" s="1"/>
  <c r="S78" i="5"/>
  <c r="U75" i="5"/>
  <c r="U74" i="5" s="1"/>
  <c r="T75" i="5"/>
  <c r="S75" i="5"/>
  <c r="S74" i="5" s="1"/>
  <c r="U72" i="5"/>
  <c r="U71" i="5" s="1"/>
  <c r="T72" i="5"/>
  <c r="T71" i="5" s="1"/>
  <c r="S72" i="5"/>
  <c r="U69" i="5"/>
  <c r="U68" i="5" s="1"/>
  <c r="T69" i="5"/>
  <c r="S69" i="5"/>
  <c r="S68" i="5" s="1"/>
  <c r="U61" i="5"/>
  <c r="T61" i="5"/>
  <c r="T60" i="5" s="1"/>
  <c r="T59" i="5" s="1"/>
  <c r="T58" i="5" s="1"/>
  <c r="S61" i="5"/>
  <c r="U55" i="5"/>
  <c r="U54" i="5" s="1"/>
  <c r="T55" i="5"/>
  <c r="S55" i="5"/>
  <c r="S54" i="5" s="1"/>
  <c r="U52" i="5"/>
  <c r="T52" i="5"/>
  <c r="T51" i="5" s="1"/>
  <c r="S52" i="5"/>
  <c r="U49" i="5"/>
  <c r="U48" i="5" s="1"/>
  <c r="T49" i="5"/>
  <c r="T48" i="5" s="1"/>
  <c r="S49" i="5"/>
  <c r="S48" i="5" s="1"/>
  <c r="U46" i="5"/>
  <c r="T46" i="5"/>
  <c r="T45" i="5" s="1"/>
  <c r="S46" i="5"/>
  <c r="U34" i="5"/>
  <c r="U33" i="5" s="1"/>
  <c r="U32" i="5" s="1"/>
  <c r="T34" i="5"/>
  <c r="S34" i="5"/>
  <c r="S33" i="5" s="1"/>
  <c r="U30" i="5"/>
  <c r="T30" i="5"/>
  <c r="T29" i="5" s="1"/>
  <c r="T28" i="5" s="1"/>
  <c r="S30" i="5"/>
  <c r="U26" i="5"/>
  <c r="U25" i="5" s="1"/>
  <c r="U24" i="5" s="1"/>
  <c r="T26" i="5"/>
  <c r="T25" i="5" s="1"/>
  <c r="S26" i="5"/>
  <c r="S25" i="5" s="1"/>
  <c r="S24" i="5" s="1"/>
  <c r="U22" i="5"/>
  <c r="U21" i="5" s="1"/>
  <c r="T22" i="5"/>
  <c r="T21" i="5" s="1"/>
  <c r="T20" i="5" s="1"/>
  <c r="S22" i="5"/>
  <c r="S1861" i="5" l="1"/>
  <c r="T1861" i="5"/>
  <c r="T694" i="5"/>
  <c r="U917" i="5"/>
  <c r="T917" i="5"/>
  <c r="S1773" i="5"/>
  <c r="S917" i="5"/>
  <c r="T1468" i="5"/>
  <c r="U1191" i="5"/>
  <c r="U850" i="5"/>
  <c r="X850" i="5" s="1"/>
  <c r="T530" i="5"/>
  <c r="T511" i="5"/>
  <c r="T507" i="5" s="1"/>
  <c r="S266" i="5"/>
  <c r="U364" i="5"/>
  <c r="U363" i="5" s="1"/>
  <c r="T412" i="5"/>
  <c r="T1648" i="5"/>
  <c r="U1712" i="5"/>
  <c r="S911" i="5"/>
  <c r="S907" i="5" s="1"/>
  <c r="U929" i="5"/>
  <c r="U1011" i="5"/>
  <c r="T1516" i="5"/>
  <c r="S412" i="5"/>
  <c r="T572" i="5"/>
  <c r="T571" i="5" s="1"/>
  <c r="U1666" i="5"/>
  <c r="U1665" i="5" s="1"/>
  <c r="S172" i="5"/>
  <c r="S971" i="5"/>
  <c r="S970" i="5" s="1"/>
  <c r="U1516" i="5"/>
  <c r="U1515" i="5" s="1"/>
  <c r="U1531" i="5"/>
  <c r="U1530" i="5" s="1"/>
  <c r="U1529" i="5" s="1"/>
  <c r="T638" i="5"/>
  <c r="T634" i="5" s="1"/>
  <c r="T332" i="5"/>
  <c r="T331" i="5" s="1"/>
  <c r="T397" i="5"/>
  <c r="T393" i="5" s="1"/>
  <c r="T517" i="5"/>
  <c r="S1712" i="5"/>
  <c r="S1727" i="5"/>
  <c r="S1726" i="5" s="1"/>
  <c r="S1725" i="5" s="1"/>
  <c r="T1836" i="5"/>
  <c r="T1832" i="5" s="1"/>
  <c r="T1712" i="5"/>
  <c r="U1836" i="5"/>
  <c r="S1516" i="5"/>
  <c r="U1230" i="5"/>
  <c r="U172" i="5"/>
  <c r="T364" i="5"/>
  <c r="T363" i="5" s="1"/>
  <c r="S397" i="5"/>
  <c r="T470" i="5"/>
  <c r="U934" i="5"/>
  <c r="U1000" i="5"/>
  <c r="U999" i="5" s="1"/>
  <c r="T1011" i="5"/>
  <c r="T1007" i="5" s="1"/>
  <c r="T1006" i="5" s="1"/>
  <c r="T1191" i="5"/>
  <c r="T1190" i="5" s="1"/>
  <c r="T1189" i="5" s="1"/>
  <c r="T1188" i="5" s="1"/>
  <c r="T1599" i="5"/>
  <c r="T1598" i="5" s="1"/>
  <c r="T1597" i="5" s="1"/>
  <c r="T1596" i="5" s="1"/>
  <c r="T1789" i="5"/>
  <c r="T1788" i="5" s="1"/>
  <c r="U1789" i="5"/>
  <c r="U1788" i="5" s="1"/>
  <c r="U1320" i="5"/>
  <c r="S1401" i="5"/>
  <c r="S1400" i="5" s="1"/>
  <c r="U1735" i="5"/>
  <c r="U1734" i="5" s="1"/>
  <c r="T911" i="5"/>
  <c r="T907" i="5" s="1"/>
  <c r="T1178" i="5"/>
  <c r="U151" i="5"/>
  <c r="U150" i="5" s="1"/>
  <c r="S572" i="5"/>
  <c r="S571" i="5" s="1"/>
  <c r="T575" i="5"/>
  <c r="U1257" i="5"/>
  <c r="U1256" i="5" s="1"/>
  <c r="S1424" i="5"/>
  <c r="S1423" i="5" s="1"/>
  <c r="S1576" i="5"/>
  <c r="U1599" i="5"/>
  <c r="U1598" i="5" s="1"/>
  <c r="U1597" i="5" s="1"/>
  <c r="S1648" i="5"/>
  <c r="S1647" i="5" s="1"/>
  <c r="U1851" i="5"/>
  <c r="U1847" i="5" s="1"/>
  <c r="T623" i="5"/>
  <c r="U423" i="5"/>
  <c r="T535" i="5"/>
  <c r="T1819" i="5"/>
  <c r="T1818" i="5" s="1"/>
  <c r="U177" i="5"/>
  <c r="U322" i="5"/>
  <c r="U321" i="5" s="1"/>
  <c r="S470" i="5"/>
  <c r="S469" i="5" s="1"/>
  <c r="T971" i="5"/>
  <c r="T970" i="5" s="1"/>
  <c r="V1139" i="5"/>
  <c r="S1138" i="5"/>
  <c r="V1138" i="5" s="1"/>
  <c r="T718" i="5"/>
  <c r="T717" i="5" s="1"/>
  <c r="T161" i="5"/>
  <c r="T160" i="5" s="1"/>
  <c r="T159" i="5" s="1"/>
  <c r="W774" i="5"/>
  <c r="U774" i="5"/>
  <c r="X775" i="5"/>
  <c r="V774" i="5"/>
  <c r="V778" i="5"/>
  <c r="S777" i="5"/>
  <c r="V777" i="5" s="1"/>
  <c r="W850" i="5"/>
  <c r="U134" i="5"/>
  <c r="T559" i="5"/>
  <c r="T558" i="5" s="1"/>
  <c r="V851" i="5"/>
  <c r="S850" i="5"/>
  <c r="U141" i="5"/>
  <c r="T302" i="5"/>
  <c r="S141" i="5"/>
  <c r="U51" i="5"/>
  <c r="S60" i="5"/>
  <c r="S59" i="5" s="1"/>
  <c r="T478" i="5"/>
  <c r="T477" i="5" s="1"/>
  <c r="S77" i="5"/>
  <c r="S218" i="5"/>
  <c r="S29" i="5"/>
  <c r="S28" i="5" s="1"/>
  <c r="S45" i="5"/>
  <c r="U105" i="5"/>
  <c r="S202" i="5"/>
  <c r="U345" i="5"/>
  <c r="S32" i="5"/>
  <c r="T68" i="5"/>
  <c r="T138" i="5"/>
  <c r="T134" i="5" s="1"/>
  <c r="T221" i="5"/>
  <c r="T236" i="5"/>
  <c r="T374" i="5"/>
  <c r="U273" i="5"/>
  <c r="T888" i="5"/>
  <c r="N81" i="6"/>
  <c r="N80" i="6" s="1"/>
  <c r="S285" i="5"/>
  <c r="T342" i="5"/>
  <c r="S351" i="5"/>
  <c r="T387" i="5"/>
  <c r="U484" i="5"/>
  <c r="S394" i="5"/>
  <c r="U435" i="5"/>
  <c r="U431" i="5" s="1"/>
  <c r="T693" i="5"/>
  <c r="T750" i="5"/>
  <c r="T781" i="5"/>
  <c r="T861" i="5"/>
  <c r="U826" i="5"/>
  <c r="T826" i="5"/>
  <c r="S827" i="5"/>
  <c r="S826" i="5" s="1"/>
  <c r="T589" i="5"/>
  <c r="T588" i="5" s="1"/>
  <c r="S592" i="5"/>
  <c r="S589" i="5" s="1"/>
  <c r="S1271" i="5"/>
  <c r="S1270" i="5" s="1"/>
  <c r="U1301" i="5"/>
  <c r="U1378" i="5"/>
  <c r="U1377" i="5" s="1"/>
  <c r="T1500" i="5"/>
  <c r="T1499" i="5" s="1"/>
  <c r="U511" i="5"/>
  <c r="S518" i="5"/>
  <c r="U520" i="5"/>
  <c r="U517" i="5" s="1"/>
  <c r="S636" i="5"/>
  <c r="S635" i="5" s="1"/>
  <c r="U659" i="5"/>
  <c r="S683" i="5"/>
  <c r="S872" i="5"/>
  <c r="S871" i="5" s="1"/>
  <c r="T1035" i="5"/>
  <c r="T1034" i="5" s="1"/>
  <c r="T1333" i="5"/>
  <c r="T1332" i="5" s="1"/>
  <c r="S564" i="5"/>
  <c r="S563" i="5" s="1"/>
  <c r="S666" i="5"/>
  <c r="S665" i="5" s="1"/>
  <c r="S709" i="5"/>
  <c r="S708" i="5" s="1"/>
  <c r="U724" i="5"/>
  <c r="U723" i="5" s="1"/>
  <c r="U719" i="5" s="1"/>
  <c r="U835" i="5"/>
  <c r="U834" i="5" s="1"/>
  <c r="U833" i="5" s="1"/>
  <c r="U509" i="5"/>
  <c r="U528" i="5"/>
  <c r="S578" i="5"/>
  <c r="S575" i="5" s="1"/>
  <c r="S624" i="5"/>
  <c r="S626" i="5"/>
  <c r="T678" i="5"/>
  <c r="U690" i="5"/>
  <c r="U689" i="5" s="1"/>
  <c r="S744" i="5"/>
  <c r="S743" i="5" s="1"/>
  <c r="U842" i="5"/>
  <c r="U841" i="5" s="1"/>
  <c r="U840" i="5" s="1"/>
  <c r="U885" i="5"/>
  <c r="U884" i="5" s="1"/>
  <c r="S1178" i="5"/>
  <c r="S1177" i="5" s="1"/>
  <c r="T1214" i="5"/>
  <c r="T1213" i="5" s="1"/>
  <c r="T1354" i="5"/>
  <c r="S1394" i="5"/>
  <c r="T1431" i="5"/>
  <c r="T1430" i="5" s="1"/>
  <c r="U1489" i="5"/>
  <c r="U1488" i="5" s="1"/>
  <c r="T982" i="5"/>
  <c r="T1077" i="5"/>
  <c r="T1076" i="5" s="1"/>
  <c r="S1231" i="5"/>
  <c r="S1230" i="5" s="1"/>
  <c r="U1810" i="5"/>
  <c r="U1804" i="5" s="1"/>
  <c r="S681" i="5"/>
  <c r="S705" i="5"/>
  <c r="S704" i="5" s="1"/>
  <c r="U768" i="5"/>
  <c r="U767" i="5" s="1"/>
  <c r="S789" i="5"/>
  <c r="S788" i="5" s="1"/>
  <c r="U796" i="5"/>
  <c r="U795" i="5" s="1"/>
  <c r="S803" i="5"/>
  <c r="S802" i="5" s="1"/>
  <c r="U808" i="5"/>
  <c r="U805" i="5" s="1"/>
  <c r="T904" i="5"/>
  <c r="T903" i="5" s="1"/>
  <c r="U1102" i="5"/>
  <c r="U1101" i="5" s="1"/>
  <c r="T1163" i="5"/>
  <c r="T1162" i="5" s="1"/>
  <c r="U1221" i="5"/>
  <c r="U1220" i="5" s="1"/>
  <c r="T1296" i="5"/>
  <c r="T1295" i="5" s="1"/>
  <c r="T1294" i="5" s="1"/>
  <c r="U1359" i="5"/>
  <c r="U1358" i="5" s="1"/>
  <c r="S533" i="5"/>
  <c r="S530" i="5" s="1"/>
  <c r="S605" i="5"/>
  <c r="S604" i="5" s="1"/>
  <c r="S656" i="5"/>
  <c r="S655" i="5" s="1"/>
  <c r="U661" i="5"/>
  <c r="S848" i="5"/>
  <c r="S847" i="5" s="1"/>
  <c r="S1025" i="5"/>
  <c r="U1031" i="5"/>
  <c r="S1058" i="5"/>
  <c r="S1054" i="5" s="1"/>
  <c r="T1084" i="5"/>
  <c r="T1083" i="5" s="1"/>
  <c r="T1071" i="5" s="1"/>
  <c r="U1124" i="5"/>
  <c r="U1123" i="5" s="1"/>
  <c r="U1210" i="5"/>
  <c r="U1209" i="5" s="1"/>
  <c r="S1214" i="5"/>
  <c r="S1213" i="5" s="1"/>
  <c r="T1225" i="5"/>
  <c r="T1224" i="5" s="1"/>
  <c r="T1130" i="5"/>
  <c r="T1129" i="5" s="1"/>
  <c r="T1128" i="5" s="1"/>
  <c r="S1169" i="5"/>
  <c r="S1168" i="5" s="1"/>
  <c r="S1167" i="5" s="1"/>
  <c r="T1239" i="5"/>
  <c r="T1238" i="5" s="1"/>
  <c r="S1344" i="5"/>
  <c r="U1438" i="5"/>
  <c r="U1437" i="5" s="1"/>
  <c r="U1436" i="5" s="1"/>
  <c r="S1458" i="5"/>
  <c r="S1457" i="5" s="1"/>
  <c r="S1705" i="5"/>
  <c r="U1313" i="5"/>
  <c r="T1320" i="5"/>
  <c r="S1333" i="5"/>
  <c r="S1332" i="5" s="1"/>
  <c r="S1506" i="5"/>
  <c r="S1505" i="5" s="1"/>
  <c r="S1627" i="5"/>
  <c r="T1475" i="5"/>
  <c r="T1576" i="5"/>
  <c r="U1135" i="5"/>
  <c r="U1134" i="5" s="1"/>
  <c r="U1327" i="5"/>
  <c r="U1443" i="5"/>
  <c r="U1442" i="5" s="1"/>
  <c r="U1635" i="5"/>
  <c r="U1688" i="5"/>
  <c r="T1692" i="5"/>
  <c r="U1481" i="5"/>
  <c r="S1785" i="5"/>
  <c r="S1784" i="5" s="1"/>
  <c r="T1544" i="5"/>
  <c r="T1543" i="5" s="1"/>
  <c r="S1698" i="5"/>
  <c r="S1697" i="5" s="1"/>
  <c r="S1799" i="5"/>
  <c r="S1798" i="5" s="1"/>
  <c r="S1681" i="5"/>
  <c r="S1680" i="5" s="1"/>
  <c r="U1833" i="5"/>
  <c r="S490" i="5"/>
  <c r="S432" i="5"/>
  <c r="U374" i="5"/>
  <c r="U373" i="5" s="1"/>
  <c r="T315" i="5"/>
  <c r="U242" i="5"/>
  <c r="T215" i="5"/>
  <c r="S138" i="5"/>
  <c r="T114" i="5"/>
  <c r="T96" i="5"/>
  <c r="S89" i="5"/>
  <c r="S215" i="5"/>
  <c r="S304" i="5"/>
  <c r="U535" i="5"/>
  <c r="U578" i="5"/>
  <c r="U592" i="5"/>
  <c r="U620" i="5"/>
  <c r="U681" i="5"/>
  <c r="S686" i="5"/>
  <c r="S690" i="5"/>
  <c r="U701" i="5"/>
  <c r="U1074" i="5"/>
  <c r="S738" i="5"/>
  <c r="U744" i="5"/>
  <c r="S751" i="5"/>
  <c r="S759" i="5"/>
  <c r="T757" i="5"/>
  <c r="U771" i="5"/>
  <c r="S782" i="5"/>
  <c r="S792" i="5"/>
  <c r="S808" i="5"/>
  <c r="U816" i="5"/>
  <c r="U820" i="5"/>
  <c r="S834" i="5"/>
  <c r="U847" i="5"/>
  <c r="S1008" i="5"/>
  <c r="U1044" i="5"/>
  <c r="S1243" i="5"/>
  <c r="T1702" i="5"/>
  <c r="S555" i="5"/>
  <c r="S598" i="5"/>
  <c r="U638" i="5"/>
  <c r="U656" i="5"/>
  <c r="U799" i="5"/>
  <c r="S151" i="5"/>
  <c r="S177" i="5"/>
  <c r="T266" i="5"/>
  <c r="S322" i="5"/>
  <c r="S321" i="5" s="1"/>
  <c r="U397" i="5"/>
  <c r="U412" i="5"/>
  <c r="S423" i="5"/>
  <c r="U470" i="5"/>
  <c r="S505" i="5"/>
  <c r="S514" i="5"/>
  <c r="S511" i="5" s="1"/>
  <c r="S520" i="5"/>
  <c r="S538" i="5"/>
  <c r="T548" i="5"/>
  <c r="U556" i="5"/>
  <c r="U560" i="5"/>
  <c r="U599" i="5"/>
  <c r="U601" i="5"/>
  <c r="S608" i="5"/>
  <c r="S614" i="5"/>
  <c r="U624" i="5"/>
  <c r="S641" i="5"/>
  <c r="S659" i="5"/>
  <c r="U666" i="5"/>
  <c r="U668" i="5"/>
  <c r="U679" i="5"/>
  <c r="T685" i="5"/>
  <c r="T689" i="5"/>
  <c r="S695" i="5"/>
  <c r="U752" i="5"/>
  <c r="S755" i="5"/>
  <c r="S761" i="5"/>
  <c r="U762" i="5"/>
  <c r="S768" i="5"/>
  <c r="S772" i="5"/>
  <c r="U783" i="5"/>
  <c r="S786" i="5"/>
  <c r="U789" i="5"/>
  <c r="U793" i="5"/>
  <c r="S810" i="5"/>
  <c r="S817" i="5"/>
  <c r="T834" i="5"/>
  <c r="U855" i="5"/>
  <c r="S939" i="5"/>
  <c r="U940" i="5"/>
  <c r="S21" i="5"/>
  <c r="S51" i="5"/>
  <c r="U60" i="5"/>
  <c r="T74" i="5"/>
  <c r="S86" i="5"/>
  <c r="T89" i="5"/>
  <c r="U97" i="5"/>
  <c r="S105" i="5"/>
  <c r="T111" i="5"/>
  <c r="U114" i="5"/>
  <c r="S115" i="5"/>
  <c r="S117" i="5"/>
  <c r="U118" i="5"/>
  <c r="S121" i="5"/>
  <c r="S120" i="5" s="1"/>
  <c r="T124" i="5"/>
  <c r="T120" i="5" s="1"/>
  <c r="U127" i="5"/>
  <c r="U120" i="5" s="1"/>
  <c r="T142" i="5"/>
  <c r="T145" i="5"/>
  <c r="T151" i="5"/>
  <c r="U162" i="5"/>
  <c r="U161" i="5" s="1"/>
  <c r="T172" i="5"/>
  <c r="T177" i="5"/>
  <c r="S196" i="5"/>
  <c r="T199" i="5"/>
  <c r="U202" i="5"/>
  <c r="U192" i="5" s="1"/>
  <c r="T212" i="5"/>
  <c r="U215" i="5"/>
  <c r="U218" i="5"/>
  <c r="S224" i="5"/>
  <c r="T230" i="5"/>
  <c r="U233" i="5"/>
  <c r="S239" i="5"/>
  <c r="T242" i="5"/>
  <c r="S252" i="5"/>
  <c r="S251" i="5" s="1"/>
  <c r="T258" i="5"/>
  <c r="U266" i="5"/>
  <c r="S273" i="5"/>
  <c r="T282" i="5"/>
  <c r="T265" i="5" s="1"/>
  <c r="T264" i="5" s="1"/>
  <c r="U285" i="5"/>
  <c r="S294" i="5"/>
  <c r="U295" i="5"/>
  <c r="T299" i="5"/>
  <c r="U304" i="5"/>
  <c r="U307" i="5"/>
  <c r="S308" i="5"/>
  <c r="S314" i="5"/>
  <c r="U315" i="5"/>
  <c r="T322" i="5"/>
  <c r="T321" i="5" s="1"/>
  <c r="S332" i="5"/>
  <c r="S331" i="5" s="1"/>
  <c r="S345" i="5"/>
  <c r="T348" i="5"/>
  <c r="U351" i="5"/>
  <c r="S357" i="5"/>
  <c r="T360" i="5"/>
  <c r="S364" i="5"/>
  <c r="S374" i="5"/>
  <c r="T377" i="5"/>
  <c r="U380" i="5"/>
  <c r="S381" i="5"/>
  <c r="T384" i="5"/>
  <c r="U394" i="5"/>
  <c r="S420" i="5"/>
  <c r="T423" i="5"/>
  <c r="T411" i="5" s="1"/>
  <c r="T431" i="5"/>
  <c r="S435" i="5"/>
  <c r="U442" i="5"/>
  <c r="S443" i="5"/>
  <c r="S450" i="5"/>
  <c r="T453" i="5"/>
  <c r="T446" i="5" s="1"/>
  <c r="U459" i="5"/>
  <c r="S460" i="5"/>
  <c r="T469" i="5"/>
  <c r="S484" i="5"/>
  <c r="T487" i="5"/>
  <c r="U490" i="5"/>
  <c r="T499" i="5"/>
  <c r="U533" i="5"/>
  <c r="S536" i="5"/>
  <c r="T543" i="5"/>
  <c r="U576" i="5"/>
  <c r="U580" i="5"/>
  <c r="U590" i="5"/>
  <c r="S602" i="5"/>
  <c r="U605" i="5"/>
  <c r="S610" i="5"/>
  <c r="U611" i="5"/>
  <c r="U636" i="5"/>
  <c r="S639" i="5"/>
  <c r="T658" i="5"/>
  <c r="S661" i="5"/>
  <c r="S669" i="5"/>
  <c r="U696" i="5"/>
  <c r="S702" i="5"/>
  <c r="U705" i="5"/>
  <c r="U737" i="5"/>
  <c r="U758" i="5"/>
  <c r="T767" i="5"/>
  <c r="T771" i="5"/>
  <c r="T770" i="5" s="1"/>
  <c r="S796" i="5"/>
  <c r="U803" i="5"/>
  <c r="S806" i="5"/>
  <c r="T816" i="5"/>
  <c r="S841" i="5"/>
  <c r="T963" i="5"/>
  <c r="S1000" i="5"/>
  <c r="U1035" i="5"/>
  <c r="U1278" i="5"/>
  <c r="T527" i="5"/>
  <c r="U626" i="5"/>
  <c r="U20" i="5"/>
  <c r="T24" i="5"/>
  <c r="U29" i="5"/>
  <c r="T33" i="5"/>
  <c r="U45" i="5"/>
  <c r="T54" i="5"/>
  <c r="S71" i="5"/>
  <c r="U77" i="5"/>
  <c r="U67" i="5" s="1"/>
  <c r="S96" i="5"/>
  <c r="U99" i="5"/>
  <c r="U446" i="5"/>
  <c r="U505" i="5"/>
  <c r="S528" i="5"/>
  <c r="U531" i="5"/>
  <c r="S561" i="5"/>
  <c r="U564" i="5"/>
  <c r="U572" i="5"/>
  <c r="T601" i="5"/>
  <c r="U607" i="5"/>
  <c r="U613" i="5"/>
  <c r="S619" i="5"/>
  <c r="S663" i="5"/>
  <c r="T668" i="5"/>
  <c r="U683" i="5"/>
  <c r="U685" i="5"/>
  <c r="U709" i="5"/>
  <c r="S1073" i="5"/>
  <c r="S724" i="5"/>
  <c r="U754" i="5"/>
  <c r="U785" i="5"/>
  <c r="T795" i="5"/>
  <c r="S798" i="5"/>
  <c r="T805" i="5"/>
  <c r="S819" i="5"/>
  <c r="T841" i="5"/>
  <c r="T848" i="5"/>
  <c r="T854" i="5"/>
  <c r="U908" i="5"/>
  <c r="T955" i="5"/>
  <c r="T954" i="5" s="1"/>
  <c r="U971" i="5"/>
  <c r="T991" i="5"/>
  <c r="S1135" i="5"/>
  <c r="U872" i="5"/>
  <c r="U877" i="5"/>
  <c r="S892" i="5"/>
  <c r="S898" i="5"/>
  <c r="U911" i="5"/>
  <c r="S926" i="5"/>
  <c r="S929" i="5"/>
  <c r="S934" i="5"/>
  <c r="S945" i="5"/>
  <c r="U1058" i="5"/>
  <c r="U1054" i="5" s="1"/>
  <c r="T1220" i="5"/>
  <c r="U1673" i="5"/>
  <c r="T1677" i="5"/>
  <c r="T1673" i="5" s="1"/>
  <c r="S858" i="5"/>
  <c r="S885" i="5"/>
  <c r="U893" i="5"/>
  <c r="U899" i="5"/>
  <c r="T929" i="5"/>
  <c r="T934" i="5"/>
  <c r="T944" i="5"/>
  <c r="U946" i="5"/>
  <c r="S950" i="5"/>
  <c r="U955" i="5"/>
  <c r="U954" i="5" s="1"/>
  <c r="S995" i="5"/>
  <c r="T1041" i="5"/>
  <c r="T1101" i="5"/>
  <c r="S1124" i="5"/>
  <c r="S1143" i="5"/>
  <c r="U1178" i="5"/>
  <c r="U1239" i="5"/>
  <c r="S1327" i="5"/>
  <c r="U1458" i="5"/>
  <c r="S878" i="5"/>
  <c r="T884" i="5"/>
  <c r="T941" i="5"/>
  <c r="T950" i="5"/>
  <c r="S956" i="5"/>
  <c r="S963" i="5"/>
  <c r="S988" i="5"/>
  <c r="T1048" i="5"/>
  <c r="T1107" i="5"/>
  <c r="S1129" i="5"/>
  <c r="T1146" i="5"/>
  <c r="T1142" i="5" s="1"/>
  <c r="U1169" i="5"/>
  <c r="U1305" i="5"/>
  <c r="U1047" i="5"/>
  <c r="U1077" i="5"/>
  <c r="U1084" i="5"/>
  <c r="S1092" i="5"/>
  <c r="S1091" i="5" s="1"/>
  <c r="U1108" i="5"/>
  <c r="T1123" i="5"/>
  <c r="S1150" i="5"/>
  <c r="T1153" i="5"/>
  <c r="U1156" i="5"/>
  <c r="T1185" i="5"/>
  <c r="S1198" i="5"/>
  <c r="T1243" i="5"/>
  <c r="U1247" i="5"/>
  <c r="U1296" i="5"/>
  <c r="S1531" i="5"/>
  <c r="T1531" i="5"/>
  <c r="U1698" i="5"/>
  <c r="T979" i="5"/>
  <c r="U982" i="5"/>
  <c r="U996" i="5"/>
  <c r="T1000" i="5"/>
  <c r="U1007" i="5"/>
  <c r="U1006" i="5" s="1"/>
  <c r="S1011" i="5"/>
  <c r="S1022" i="5"/>
  <c r="T1025" i="5"/>
  <c r="U1028" i="5"/>
  <c r="S1036" i="5"/>
  <c r="U1130" i="5"/>
  <c r="U1142" i="5"/>
  <c r="U1153" i="5"/>
  <c r="S1191" i="5"/>
  <c r="T1209" i="5"/>
  <c r="S1238" i="5"/>
  <c r="T1246" i="5"/>
  <c r="T1279" i="5"/>
  <c r="S1288" i="5"/>
  <c r="S1282" i="5" s="1"/>
  <c r="T1306" i="5"/>
  <c r="U1394" i="5"/>
  <c r="U1390" i="5" s="1"/>
  <c r="U1475" i="5"/>
  <c r="S1489" i="5"/>
  <c r="S1525" i="5"/>
  <c r="U1655" i="5"/>
  <c r="S1041" i="5"/>
  <c r="T1044" i="5"/>
  <c r="S1048" i="5"/>
  <c r="T1058" i="5"/>
  <c r="T1054" i="5" s="1"/>
  <c r="S1076" i="5"/>
  <c r="S1083" i="5"/>
  <c r="S1107" i="5"/>
  <c r="U1163" i="5"/>
  <c r="U1197" i="5"/>
  <c r="U1196" i="5" s="1"/>
  <c r="S1225" i="5"/>
  <c r="T1257" i="5"/>
  <c r="T1271" i="5"/>
  <c r="T1289" i="5"/>
  <c r="S1313" i="5"/>
  <c r="S1309" i="5" s="1"/>
  <c r="S1350" i="5"/>
  <c r="T1377" i="5"/>
  <c r="T1442" i="5"/>
  <c r="S1164" i="5"/>
  <c r="T1171" i="5"/>
  <c r="U1190" i="5"/>
  <c r="T1198" i="5"/>
  <c r="S1210" i="5"/>
  <c r="U1207" i="5"/>
  <c r="S1221" i="5"/>
  <c r="U1289" i="5"/>
  <c r="U1310" i="5"/>
  <c r="T1350" i="5"/>
  <c r="S1355" i="5"/>
  <c r="T1371" i="5"/>
  <c r="U1373" i="5"/>
  <c r="U1382" i="5"/>
  <c r="T1391" i="5"/>
  <c r="T1401" i="5"/>
  <c r="S1414" i="5"/>
  <c r="T1424" i="5"/>
  <c r="S1448" i="5"/>
  <c r="T1453" i="5"/>
  <c r="T1539" i="5"/>
  <c r="T1550" i="5"/>
  <c r="S1560" i="5"/>
  <c r="U1576" i="5"/>
  <c r="S1604" i="5"/>
  <c r="S1666" i="5"/>
  <c r="T1705" i="5"/>
  <c r="U1340" i="5"/>
  <c r="T1358" i="5"/>
  <c r="S1388" i="5"/>
  <c r="T1413" i="5"/>
  <c r="T1412" i="5" s="1"/>
  <c r="T1411" i="5" s="1"/>
  <c r="S1443" i="5"/>
  <c r="T1448" i="5"/>
  <c r="U1461" i="5"/>
  <c r="S1468" i="5"/>
  <c r="U1468" i="5"/>
  <c r="S1481" i="5"/>
  <c r="T1488" i="5"/>
  <c r="T1559" i="5"/>
  <c r="T1554" i="5" s="1"/>
  <c r="T1383" i="5"/>
  <c r="U1431" i="5"/>
  <c r="S1454" i="5"/>
  <c r="T1458" i="5"/>
  <c r="S1499" i="5"/>
  <c r="U1628" i="5"/>
  <c r="S1735" i="5"/>
  <c r="U1242" i="5"/>
  <c r="S1320" i="5"/>
  <c r="U1333" i="5"/>
  <c r="S1341" i="5"/>
  <c r="T1344" i="5"/>
  <c r="U1349" i="5"/>
  <c r="U1424" i="5"/>
  <c r="S1432" i="5"/>
  <c r="U1449" i="5"/>
  <c r="T1481" i="5"/>
  <c r="U1500" i="5"/>
  <c r="T1505" i="5"/>
  <c r="U1539" i="5"/>
  <c r="U1544" i="5"/>
  <c r="S1548" i="5"/>
  <c r="U1550" i="5"/>
  <c r="U1555" i="5"/>
  <c r="U1613" i="5"/>
  <c r="U1683" i="5"/>
  <c r="U1692" i="5"/>
  <c r="U1727" i="5"/>
  <c r="U1750" i="5"/>
  <c r="U1783" i="5"/>
  <c r="S1851" i="5"/>
  <c r="T1231" i="5"/>
  <c r="T1230" i="5" s="1"/>
  <c r="S1246" i="5"/>
  <c r="S1257" i="5"/>
  <c r="U1271" i="5"/>
  <c r="S1279" i="5"/>
  <c r="S1295" i="5"/>
  <c r="T1302" i="5"/>
  <c r="S1306" i="5"/>
  <c r="T1309" i="5"/>
  <c r="U1354" i="5"/>
  <c r="S1372" i="5"/>
  <c r="S1383" i="5"/>
  <c r="U1387" i="5"/>
  <c r="S1391" i="5"/>
  <c r="T1394" i="5"/>
  <c r="U1401" i="5"/>
  <c r="T1408" i="5"/>
  <c r="T1437" i="5"/>
  <c r="S1537" i="5"/>
  <c r="S1599" i="5"/>
  <c r="S1611" i="5"/>
  <c r="T1632" i="5"/>
  <c r="S1635" i="5"/>
  <c r="U1641" i="5"/>
  <c r="T1743" i="5"/>
  <c r="S1751" i="5"/>
  <c r="S1761" i="5"/>
  <c r="S1819" i="5"/>
  <c r="U1819" i="5"/>
  <c r="U1506" i="5"/>
  <c r="S1545" i="5"/>
  <c r="S1556" i="5"/>
  <c r="U1559" i="5"/>
  <c r="S1563" i="5"/>
  <c r="T1607" i="5"/>
  <c r="T1622" i="5"/>
  <c r="U1632" i="5"/>
  <c r="T1680" i="5"/>
  <c r="U1705" i="5"/>
  <c r="U1701" i="5" s="1"/>
  <c r="T1721" i="5"/>
  <c r="T1755" i="5"/>
  <c r="T1761" i="5"/>
  <c r="U1606" i="5"/>
  <c r="U1621" i="5"/>
  <c r="U1616" i="5" s="1"/>
  <c r="S1640" i="5"/>
  <c r="T1666" i="5"/>
  <c r="T1698" i="5"/>
  <c r="S1702" i="5"/>
  <c r="U1721" i="5"/>
  <c r="U1755" i="5"/>
  <c r="T1827" i="5"/>
  <c r="S1583" i="5"/>
  <c r="T1641" i="5"/>
  <c r="U1648" i="5"/>
  <c r="T1655" i="5"/>
  <c r="S1674" i="5"/>
  <c r="T1689" i="5"/>
  <c r="S1693" i="5"/>
  <c r="T1735" i="5"/>
  <c r="U1745" i="5"/>
  <c r="S1769" i="5"/>
  <c r="U1797" i="5"/>
  <c r="T1810" i="5"/>
  <c r="T1804" i="5" s="1"/>
  <c r="T1769" i="5"/>
  <c r="S1833" i="5"/>
  <c r="T1727" i="5"/>
  <c r="S1746" i="5"/>
  <c r="T1765" i="5"/>
  <c r="U1765" i="5"/>
  <c r="T1774" i="5"/>
  <c r="S1810" i="5"/>
  <c r="S1804" i="5" s="1"/>
  <c r="S1827" i="5"/>
  <c r="U1777" i="5"/>
  <c r="U1773" i="5" s="1"/>
  <c r="T1785" i="5"/>
  <c r="S1789" i="5"/>
  <c r="T1799" i="5"/>
  <c r="U1826" i="5"/>
  <c r="S1836" i="5"/>
  <c r="S1848" i="5"/>
  <c r="T1851" i="5"/>
  <c r="U1860" i="5"/>
  <c r="T649" i="5" l="1"/>
  <c r="T171" i="5"/>
  <c r="S171" i="5"/>
  <c r="U171" i="5"/>
  <c r="U170" i="5" s="1"/>
  <c r="S265" i="5"/>
  <c r="T67" i="5"/>
  <c r="S264" i="5"/>
  <c r="S67" i="5"/>
  <c r="U265" i="5"/>
  <c r="T92" i="5"/>
  <c r="U846" i="5"/>
  <c r="T1467" i="5"/>
  <c r="T1466" i="5" s="1"/>
  <c r="T407" i="5"/>
  <c r="T406" i="5" s="1"/>
  <c r="T405" i="5" s="1"/>
  <c r="U208" i="5"/>
  <c r="S208" i="5"/>
  <c r="T208" i="5"/>
  <c r="S1134" i="5"/>
  <c r="U1832" i="5"/>
  <c r="U1831" i="5" s="1"/>
  <c r="S678" i="5"/>
  <c r="S623" i="5"/>
  <c r="S622" i="5" s="1"/>
  <c r="T633" i="5"/>
  <c r="N37" i="6" s="1"/>
  <c r="T570" i="5"/>
  <c r="T553" i="5" s="1"/>
  <c r="T741" i="5"/>
  <c r="N44" i="6" s="1"/>
  <c r="T622" i="5"/>
  <c r="T617" i="5" s="1"/>
  <c r="N34" i="6" s="1"/>
  <c r="T1177" i="5"/>
  <c r="T1176" i="5" s="1"/>
  <c r="U1319" i="5"/>
  <c r="U1318" i="5" s="1"/>
  <c r="U658" i="5"/>
  <c r="U916" i="5"/>
  <c r="S517" i="5"/>
  <c r="S570" i="5"/>
  <c r="S393" i="5"/>
  <c r="S392" i="5" s="1"/>
  <c r="X774" i="5"/>
  <c r="U770" i="5"/>
  <c r="U133" i="5"/>
  <c r="U483" i="5"/>
  <c r="U482" i="5" s="1"/>
  <c r="T341" i="5"/>
  <c r="U341" i="5"/>
  <c r="U320" i="5" s="1"/>
  <c r="V850" i="5"/>
  <c r="S846" i="5"/>
  <c r="T44" i="5"/>
  <c r="T43" i="5" s="1"/>
  <c r="S44" i="5"/>
  <c r="S43" i="5" s="1"/>
  <c r="T825" i="5"/>
  <c r="U825" i="5"/>
  <c r="U1040" i="5"/>
  <c r="U1039" i="5" s="1"/>
  <c r="S1631" i="5"/>
  <c r="S1626" i="5" s="1"/>
  <c r="S1515" i="5"/>
  <c r="S1514" i="5" s="1"/>
  <c r="U1441" i="5"/>
  <c r="U1435" i="5" s="1"/>
  <c r="S1783" i="5"/>
  <c r="T1575" i="5"/>
  <c r="T1574" i="5" s="1"/>
  <c r="T1573" i="5" s="1"/>
  <c r="S1797" i="5"/>
  <c r="S1796" i="5" s="1"/>
  <c r="U1480" i="5"/>
  <c r="U1479" i="5" s="1"/>
  <c r="U1478" i="5" s="1"/>
  <c r="U1487" i="5"/>
  <c r="U1486" i="5" s="1"/>
  <c r="T1319" i="5"/>
  <c r="T1318" i="5" s="1"/>
  <c r="T1317" i="5" s="1"/>
  <c r="U1122" i="5"/>
  <c r="U1121" i="5" s="1"/>
  <c r="U527" i="5"/>
  <c r="S1053" i="5"/>
  <c r="S1052" i="5" s="1"/>
  <c r="U508" i="5"/>
  <c r="T314" i="5"/>
  <c r="S134" i="5"/>
  <c r="T1798" i="5"/>
  <c r="T1764" i="5"/>
  <c r="S1847" i="5"/>
  <c r="T1726" i="5"/>
  <c r="S1832" i="5"/>
  <c r="S1768" i="5"/>
  <c r="S1692" i="5"/>
  <c r="T1640" i="5"/>
  <c r="S1575" i="5"/>
  <c r="S1639" i="5"/>
  <c r="U1605" i="5"/>
  <c r="T1760" i="5"/>
  <c r="U1631" i="5"/>
  <c r="T1631" i="5"/>
  <c r="S1598" i="5"/>
  <c r="U1386" i="5"/>
  <c r="S1382" i="5"/>
  <c r="U1687" i="5"/>
  <c r="U1554" i="5"/>
  <c r="U1499" i="5"/>
  <c r="U1448" i="5"/>
  <c r="U1423" i="5"/>
  <c r="T1340" i="5"/>
  <c r="U1332" i="5"/>
  <c r="S1734" i="5"/>
  <c r="U1627" i="5"/>
  <c r="S1504" i="5"/>
  <c r="T1457" i="5"/>
  <c r="S1442" i="5"/>
  <c r="T1429" i="5"/>
  <c r="T1353" i="5"/>
  <c r="S1724" i="5"/>
  <c r="S1665" i="5"/>
  <c r="T1549" i="5"/>
  <c r="U1514" i="5"/>
  <c r="T1423" i="5"/>
  <c r="T1390" i="5"/>
  <c r="U1288" i="5"/>
  <c r="U1282" i="5" s="1"/>
  <c r="T1170" i="5"/>
  <c r="T1441" i="5"/>
  <c r="S1349" i="5"/>
  <c r="T1288" i="5"/>
  <c r="T1282" i="5" s="1"/>
  <c r="T1207" i="5"/>
  <c r="T1278" i="5"/>
  <c r="U1129" i="5"/>
  <c r="S1021" i="5"/>
  <c r="U1697" i="5"/>
  <c r="T1331" i="5"/>
  <c r="S1207" i="5"/>
  <c r="U1168" i="5"/>
  <c r="T1047" i="5"/>
  <c r="U1457" i="5"/>
  <c r="T1090" i="5"/>
  <c r="U1021" i="5"/>
  <c r="S944" i="5"/>
  <c r="S916" i="5"/>
  <c r="S902" i="5" s="1"/>
  <c r="S891" i="5"/>
  <c r="U876" i="5"/>
  <c r="U970" i="5"/>
  <c r="S507" i="5"/>
  <c r="T392" i="5"/>
  <c r="S707" i="5"/>
  <c r="S701" i="5"/>
  <c r="S694" i="5" s="1"/>
  <c r="S668" i="5"/>
  <c r="T648" i="5"/>
  <c r="U635" i="5"/>
  <c r="S601" i="5"/>
  <c r="S588" i="5"/>
  <c r="U575" i="5"/>
  <c r="T542" i="5"/>
  <c r="T516" i="5"/>
  <c r="T483" i="5"/>
  <c r="T468" i="5"/>
  <c r="S446" i="5"/>
  <c r="S431" i="5"/>
  <c r="S380" i="5"/>
  <c r="U372" i="5"/>
  <c r="U314" i="5"/>
  <c r="U303" i="5"/>
  <c r="U302" i="5" s="1"/>
  <c r="T150" i="5"/>
  <c r="U117" i="5"/>
  <c r="T833" i="5"/>
  <c r="U792" i="5"/>
  <c r="S785" i="5"/>
  <c r="S781" i="5" s="1"/>
  <c r="S771" i="5"/>
  <c r="S770" i="5" s="1"/>
  <c r="U761" i="5"/>
  <c r="S754" i="5"/>
  <c r="S750" i="5" s="1"/>
  <c r="T677" i="5"/>
  <c r="S658" i="5"/>
  <c r="S613" i="5"/>
  <c r="U598" i="5"/>
  <c r="T587" i="5"/>
  <c r="N28" i="6" s="1"/>
  <c r="N27" i="6" s="1"/>
  <c r="T547" i="5"/>
  <c r="S504" i="5"/>
  <c r="S150" i="5"/>
  <c r="S554" i="5"/>
  <c r="U839" i="5"/>
  <c r="O67" i="6" s="1"/>
  <c r="U819" i="5"/>
  <c r="U815" i="5" s="1"/>
  <c r="S737" i="5"/>
  <c r="S685" i="5"/>
  <c r="U619" i="5"/>
  <c r="S468" i="5"/>
  <c r="S411" i="5"/>
  <c r="S407" i="5" s="1"/>
  <c r="S406" i="5" s="1"/>
  <c r="S405" i="5" s="1"/>
  <c r="U149" i="5"/>
  <c r="T1784" i="5"/>
  <c r="U1764" i="5"/>
  <c r="S1673" i="5"/>
  <c r="T1697" i="5"/>
  <c r="U1768" i="5"/>
  <c r="T1754" i="5"/>
  <c r="T1621" i="5"/>
  <c r="T1616" i="5" s="1"/>
  <c r="S1555" i="5"/>
  <c r="U1505" i="5"/>
  <c r="S1818" i="5"/>
  <c r="S1750" i="5"/>
  <c r="U1640" i="5"/>
  <c r="T1515" i="5"/>
  <c r="T1436" i="5"/>
  <c r="T1301" i="5"/>
  <c r="S1278" i="5"/>
  <c r="S1256" i="5"/>
  <c r="U1596" i="5"/>
  <c r="U1538" i="5"/>
  <c r="T1553" i="5"/>
  <c r="S1399" i="5"/>
  <c r="U1733" i="5"/>
  <c r="U1711" i="5"/>
  <c r="U1664" i="5"/>
  <c r="U1528" i="5"/>
  <c r="S1480" i="5"/>
  <c r="T1400" i="5"/>
  <c r="U1372" i="5"/>
  <c r="U1309" i="5"/>
  <c r="S1220" i="5"/>
  <c r="S1209" i="5"/>
  <c r="U1189" i="5"/>
  <c r="T1498" i="5"/>
  <c r="T1492" i="5" s="1"/>
  <c r="T1256" i="5"/>
  <c r="U1208" i="5"/>
  <c r="U1162" i="5"/>
  <c r="U1090" i="5"/>
  <c r="S1047" i="5"/>
  <c r="S1040" i="5"/>
  <c r="S1269" i="5"/>
  <c r="T1208" i="5"/>
  <c r="S1176" i="5"/>
  <c r="S1035" i="5"/>
  <c r="T999" i="5"/>
  <c r="T978" i="5"/>
  <c r="T1530" i="5"/>
  <c r="U1295" i="5"/>
  <c r="U1255" i="5"/>
  <c r="U1219" i="5"/>
  <c r="S1197" i="5"/>
  <c r="S1196" i="5" s="1"/>
  <c r="S1149" i="5"/>
  <c r="T1122" i="5"/>
  <c r="U1076" i="5"/>
  <c r="T969" i="5"/>
  <c r="S955" i="5"/>
  <c r="S954" i="5" s="1"/>
  <c r="T940" i="5"/>
  <c r="S877" i="5"/>
  <c r="U1177" i="5"/>
  <c r="U945" i="5"/>
  <c r="T916" i="5"/>
  <c r="U898" i="5"/>
  <c r="S884" i="5"/>
  <c r="T1219" i="5"/>
  <c r="T840" i="5"/>
  <c r="S742" i="5"/>
  <c r="S1072" i="5"/>
  <c r="S1071" i="5" s="1"/>
  <c r="U688" i="5"/>
  <c r="S618" i="5"/>
  <c r="U571" i="5"/>
  <c r="S560" i="5"/>
  <c r="S527" i="5"/>
  <c r="U504" i="5"/>
  <c r="T32" i="5"/>
  <c r="T19" i="5" s="1"/>
  <c r="U1277" i="5"/>
  <c r="S999" i="5"/>
  <c r="S840" i="5"/>
  <c r="T815" i="5"/>
  <c r="U802" i="5"/>
  <c r="S795" i="5"/>
  <c r="S791" i="5" s="1"/>
  <c r="T766" i="5"/>
  <c r="S483" i="5"/>
  <c r="S459" i="5"/>
  <c r="T440" i="5"/>
  <c r="N43" i="6" s="1"/>
  <c r="T430" i="5"/>
  <c r="N40" i="6" s="1"/>
  <c r="U393" i="5"/>
  <c r="S363" i="5"/>
  <c r="S313" i="5"/>
  <c r="T298" i="5"/>
  <c r="T263" i="5" s="1"/>
  <c r="U854" i="5"/>
  <c r="T1701" i="5"/>
  <c r="S1860" i="5"/>
  <c r="U1846" i="5"/>
  <c r="O19" i="6" s="1"/>
  <c r="T1688" i="5"/>
  <c r="T1826" i="5"/>
  <c r="U1754" i="5"/>
  <c r="T1665" i="5"/>
  <c r="T1647" i="5"/>
  <c r="U1818" i="5"/>
  <c r="S1760" i="5"/>
  <c r="U1400" i="5"/>
  <c r="S1390" i="5"/>
  <c r="S1371" i="5"/>
  <c r="U1726" i="5"/>
  <c r="U1682" i="5"/>
  <c r="U1612" i="5"/>
  <c r="U1543" i="5"/>
  <c r="T1480" i="5"/>
  <c r="S1431" i="5"/>
  <c r="U1348" i="5"/>
  <c r="S1340" i="5"/>
  <c r="S1319" i="5"/>
  <c r="T1711" i="5"/>
  <c r="S1610" i="5"/>
  <c r="S1498" i="5"/>
  <c r="S1492" i="5" s="1"/>
  <c r="T1382" i="5"/>
  <c r="U1353" i="5"/>
  <c r="S1467" i="5"/>
  <c r="T1447" i="5"/>
  <c r="U1339" i="5"/>
  <c r="T1538" i="5"/>
  <c r="S1447" i="5"/>
  <c r="S1413" i="5"/>
  <c r="S1412" i="5" s="1"/>
  <c r="S1411" i="5" s="1"/>
  <c r="T1349" i="5"/>
  <c r="S1163" i="5"/>
  <c r="T1270" i="5"/>
  <c r="S1646" i="5"/>
  <c r="S1645" i="5" s="1"/>
  <c r="S1422" i="5"/>
  <c r="S1190" i="5"/>
  <c r="U1141" i="5"/>
  <c r="T1021" i="5"/>
  <c r="T1242" i="5"/>
  <c r="T1106" i="5"/>
  <c r="S1123" i="5"/>
  <c r="T1040" i="5"/>
  <c r="S969" i="5"/>
  <c r="U907" i="5"/>
  <c r="S897" i="5"/>
  <c r="U883" i="5"/>
  <c r="U871" i="5"/>
  <c r="T949" i="5"/>
  <c r="T853" i="5"/>
  <c r="T791" i="5"/>
  <c r="U191" i="5"/>
  <c r="U28" i="5"/>
  <c r="U19" i="5" s="1"/>
  <c r="U736" i="5"/>
  <c r="U704" i="5"/>
  <c r="U695" i="5"/>
  <c r="S638" i="5"/>
  <c r="U610" i="5"/>
  <c r="U604" i="5"/>
  <c r="U589" i="5"/>
  <c r="S535" i="5"/>
  <c r="T498" i="5"/>
  <c r="U458" i="5"/>
  <c r="S442" i="5"/>
  <c r="T373" i="5"/>
  <c r="S307" i="5"/>
  <c r="U294" i="5"/>
  <c r="S192" i="5"/>
  <c r="T141" i="5"/>
  <c r="S114" i="5"/>
  <c r="S92" i="5" s="1"/>
  <c r="U96" i="5"/>
  <c r="U59" i="5"/>
  <c r="S20" i="5"/>
  <c r="S19" i="5" s="1"/>
  <c r="S816" i="5"/>
  <c r="U788" i="5"/>
  <c r="U782" i="5"/>
  <c r="S767" i="5"/>
  <c r="U751" i="5"/>
  <c r="T688" i="5"/>
  <c r="U678" i="5"/>
  <c r="U665" i="5"/>
  <c r="U623" i="5"/>
  <c r="U622" i="5" s="1"/>
  <c r="S607" i="5"/>
  <c r="T597" i="5"/>
  <c r="U555" i="5"/>
  <c r="U469" i="5"/>
  <c r="U411" i="5"/>
  <c r="U798" i="5"/>
  <c r="U655" i="5"/>
  <c r="T1860" i="5"/>
  <c r="S1242" i="5"/>
  <c r="S833" i="5"/>
  <c r="U766" i="5"/>
  <c r="S758" i="5"/>
  <c r="U743" i="5"/>
  <c r="U1073" i="5"/>
  <c r="S689" i="5"/>
  <c r="T1831" i="5"/>
  <c r="T1734" i="5"/>
  <c r="U1859" i="5"/>
  <c r="T1847" i="5"/>
  <c r="U1803" i="5"/>
  <c r="S1788" i="5"/>
  <c r="S1826" i="5"/>
  <c r="T1773" i="5"/>
  <c r="S1745" i="5"/>
  <c r="T1672" i="5"/>
  <c r="U1796" i="5"/>
  <c r="U1744" i="5"/>
  <c r="U1647" i="5"/>
  <c r="S1701" i="5"/>
  <c r="S1696" i="5" s="1"/>
  <c r="T1606" i="5"/>
  <c r="S1544" i="5"/>
  <c r="S1536" i="5"/>
  <c r="S1305" i="5"/>
  <c r="S1294" i="5"/>
  <c r="U1270" i="5"/>
  <c r="U1782" i="5"/>
  <c r="U1549" i="5"/>
  <c r="T1504" i="5"/>
  <c r="S1453" i="5"/>
  <c r="U1430" i="5"/>
  <c r="S1331" i="5"/>
  <c r="S1711" i="5"/>
  <c r="T1487" i="5"/>
  <c r="U1467" i="5"/>
  <c r="S1387" i="5"/>
  <c r="U1575" i="5"/>
  <c r="S1559" i="5"/>
  <c r="S1354" i="5"/>
  <c r="T1197" i="5"/>
  <c r="T1196" i="5" s="1"/>
  <c r="S1224" i="5"/>
  <c r="U1149" i="5"/>
  <c r="T1141" i="5"/>
  <c r="S1106" i="5"/>
  <c r="S1488" i="5"/>
  <c r="T1305" i="5"/>
  <c r="U995" i="5"/>
  <c r="U978" i="5"/>
  <c r="S1530" i="5"/>
  <c r="U1246" i="5"/>
  <c r="T1149" i="5"/>
  <c r="U1107" i="5"/>
  <c r="U1083" i="5"/>
  <c r="U1300" i="5"/>
  <c r="S1128" i="5"/>
  <c r="S978" i="5"/>
  <c r="T883" i="5"/>
  <c r="U1238" i="5"/>
  <c r="S1142" i="5"/>
  <c r="U892" i="5"/>
  <c r="U1672" i="5"/>
  <c r="T847" i="5"/>
  <c r="T846" i="5" s="1"/>
  <c r="S825" i="5"/>
  <c r="S723" i="5"/>
  <c r="S719" i="5" s="1"/>
  <c r="U708" i="5"/>
  <c r="U563" i="5"/>
  <c r="U530" i="5"/>
  <c r="U430" i="5"/>
  <c r="U44" i="5"/>
  <c r="U1034" i="5"/>
  <c r="U832" i="5"/>
  <c r="O64" i="6" s="1"/>
  <c r="O63" i="6" s="1"/>
  <c r="S805" i="5"/>
  <c r="T801" i="5"/>
  <c r="T476" i="5"/>
  <c r="U441" i="5"/>
  <c r="T380" i="5"/>
  <c r="S373" i="5"/>
  <c r="S341" i="5"/>
  <c r="T192" i="5"/>
  <c r="S160" i="5"/>
  <c r="S58" i="5"/>
  <c r="U939" i="5"/>
  <c r="S861" i="5"/>
  <c r="S854" i="5"/>
  <c r="S1007" i="5"/>
  <c r="S1006" i="5" s="1"/>
  <c r="S303" i="5"/>
  <c r="N667" i="5"/>
  <c r="Q667" i="5" s="1"/>
  <c r="W667" i="5" s="1"/>
  <c r="O667" i="5"/>
  <c r="O666" i="5" s="1"/>
  <c r="O665" i="5" s="1"/>
  <c r="M667" i="5"/>
  <c r="P667" i="5" s="1"/>
  <c r="V667" i="5" s="1"/>
  <c r="L666" i="5"/>
  <c r="L665" i="5" s="1"/>
  <c r="K666" i="5"/>
  <c r="K665" i="5" s="1"/>
  <c r="J666" i="5"/>
  <c r="J665" i="5" s="1"/>
  <c r="P1030" i="5"/>
  <c r="V1030" i="5" s="1"/>
  <c r="Q1030" i="5"/>
  <c r="W1030" i="5" s="1"/>
  <c r="R1030" i="5"/>
  <c r="X1030" i="5" s="1"/>
  <c r="K1029" i="5"/>
  <c r="K1028" i="5" s="1"/>
  <c r="L1029" i="5"/>
  <c r="L1028" i="5" s="1"/>
  <c r="M1029" i="5"/>
  <c r="M1028" i="5" s="1"/>
  <c r="N1029" i="5"/>
  <c r="N1028" i="5" s="1"/>
  <c r="O1029" i="5"/>
  <c r="O1028" i="5" s="1"/>
  <c r="J1029" i="5"/>
  <c r="U694" i="5" l="1"/>
  <c r="U92" i="5"/>
  <c r="U1347" i="5"/>
  <c r="U264" i="5"/>
  <c r="U263" i="5" s="1"/>
  <c r="S677" i="5"/>
  <c r="S1039" i="5"/>
  <c r="U407" i="5"/>
  <c r="U406" i="5" s="1"/>
  <c r="U405" i="5" s="1"/>
  <c r="S693" i="5"/>
  <c r="S649" i="5"/>
  <c r="U649" i="5"/>
  <c r="U648" i="5" s="1"/>
  <c r="U570" i="5"/>
  <c r="N24" i="6"/>
  <c r="N22" i="6"/>
  <c r="T824" i="5"/>
  <c r="T823" i="5" s="1"/>
  <c r="U824" i="5"/>
  <c r="U823" i="5" s="1"/>
  <c r="O61" i="6"/>
  <c r="U507" i="5"/>
  <c r="T902" i="5"/>
  <c r="T313" i="5"/>
  <c r="S133" i="5"/>
  <c r="U994" i="5"/>
  <c r="U1466" i="5"/>
  <c r="S1782" i="5"/>
  <c r="U169" i="5"/>
  <c r="U207" i="5"/>
  <c r="U190" i="5"/>
  <c r="O53" i="6" s="1"/>
  <c r="U861" i="5"/>
  <c r="T133" i="5"/>
  <c r="T191" i="5"/>
  <c r="S372" i="5"/>
  <c r="U440" i="5"/>
  <c r="S516" i="5"/>
  <c r="U707" i="5"/>
  <c r="S824" i="5"/>
  <c r="U1053" i="5"/>
  <c r="U891" i="5"/>
  <c r="S1141" i="5"/>
  <c r="S1133" i="5" s="1"/>
  <c r="S977" i="5"/>
  <c r="T1133" i="5"/>
  <c r="S1330" i="5"/>
  <c r="T1503" i="5"/>
  <c r="U1781" i="5"/>
  <c r="S1300" i="5"/>
  <c r="S1543" i="5"/>
  <c r="U1743" i="5"/>
  <c r="U1072" i="5"/>
  <c r="U1071" i="5" s="1"/>
  <c r="S757" i="5"/>
  <c r="S741" i="5" s="1"/>
  <c r="M44" i="6" s="1"/>
  <c r="S780" i="5"/>
  <c r="U814" i="5"/>
  <c r="O50" i="6" s="1"/>
  <c r="O48" i="6" s="1"/>
  <c r="T1859" i="5"/>
  <c r="S441" i="5"/>
  <c r="S968" i="5"/>
  <c r="S1452" i="5"/>
  <c r="S1446" i="5" s="1"/>
  <c r="T1687" i="5"/>
  <c r="T1817" i="5"/>
  <c r="U853" i="5"/>
  <c r="T170" i="5"/>
  <c r="S458" i="5"/>
  <c r="U801" i="5"/>
  <c r="S883" i="5"/>
  <c r="U949" i="5"/>
  <c r="S876" i="5"/>
  <c r="T939" i="5"/>
  <c r="T968" i="5"/>
  <c r="S1175" i="5"/>
  <c r="S1237" i="5"/>
  <c r="S1513" i="5"/>
  <c r="S1208" i="5"/>
  <c r="U1537" i="5"/>
  <c r="U1749" i="5"/>
  <c r="S1277" i="5"/>
  <c r="T1435" i="5"/>
  <c r="S1817" i="5"/>
  <c r="S1554" i="5"/>
  <c r="T1696" i="5"/>
  <c r="T1803" i="5"/>
  <c r="S149" i="5"/>
  <c r="T676" i="5"/>
  <c r="N39" i="6" s="1"/>
  <c r="T502" i="5"/>
  <c r="N20" i="6" s="1"/>
  <c r="U969" i="5"/>
  <c r="T1169" i="5"/>
  <c r="T1422" i="5"/>
  <c r="U1626" i="5"/>
  <c r="S1574" i="5"/>
  <c r="S1573" i="5" s="1"/>
  <c r="S1831" i="5"/>
  <c r="U1830" i="5"/>
  <c r="T18" i="5"/>
  <c r="T882" i="5"/>
  <c r="T1300" i="5"/>
  <c r="S1353" i="5"/>
  <c r="S1386" i="5"/>
  <c r="U1269" i="5"/>
  <c r="U319" i="5"/>
  <c r="U468" i="5"/>
  <c r="U781" i="5"/>
  <c r="U588" i="5"/>
  <c r="U902" i="5"/>
  <c r="T1105" i="5"/>
  <c r="S1421" i="5"/>
  <c r="S1398" i="5"/>
  <c r="U1338" i="5"/>
  <c r="S1466" i="5"/>
  <c r="T1381" i="5"/>
  <c r="S1318" i="5"/>
  <c r="T1479" i="5"/>
  <c r="U1681" i="5"/>
  <c r="U1399" i="5"/>
  <c r="U1817" i="5"/>
  <c r="T1768" i="5"/>
  <c r="S207" i="5"/>
  <c r="S312" i="5"/>
  <c r="M56" i="6" s="1"/>
  <c r="T429" i="5"/>
  <c r="S839" i="5"/>
  <c r="M67" i="6" s="1"/>
  <c r="U1276" i="5"/>
  <c r="T66" i="5"/>
  <c r="T1121" i="5"/>
  <c r="U1254" i="5"/>
  <c r="T1529" i="5"/>
  <c r="T994" i="5"/>
  <c r="U1299" i="5"/>
  <c r="T1399" i="5"/>
  <c r="U1710" i="5"/>
  <c r="U1639" i="5"/>
  <c r="T1749" i="5"/>
  <c r="T1783" i="5"/>
  <c r="S736" i="5"/>
  <c r="U791" i="5"/>
  <c r="T832" i="5"/>
  <c r="N64" i="6" s="1"/>
  <c r="N63" i="6" s="1"/>
  <c r="T149" i="5"/>
  <c r="U371" i="5"/>
  <c r="T482" i="5"/>
  <c r="T541" i="5"/>
  <c r="N21" i="6" s="1"/>
  <c r="U757" i="5"/>
  <c r="T42" i="5"/>
  <c r="U875" i="5"/>
  <c r="U1020" i="5"/>
  <c r="U1167" i="5"/>
  <c r="T1330" i="5"/>
  <c r="U1128" i="5"/>
  <c r="T1277" i="5"/>
  <c r="U1513" i="5"/>
  <c r="S1441" i="5"/>
  <c r="U1331" i="5"/>
  <c r="U1422" i="5"/>
  <c r="U1498" i="5"/>
  <c r="U1492" i="5" s="1"/>
  <c r="S1625" i="5"/>
  <c r="S1597" i="5"/>
  <c r="U1604" i="5"/>
  <c r="S1687" i="5"/>
  <c r="S170" i="5"/>
  <c r="T207" i="5"/>
  <c r="U831" i="5"/>
  <c r="U1106" i="5"/>
  <c r="U977" i="5"/>
  <c r="T1486" i="5"/>
  <c r="T1671" i="5"/>
  <c r="U1858" i="5"/>
  <c r="T1830" i="5"/>
  <c r="U677" i="5"/>
  <c r="U750" i="5"/>
  <c r="S815" i="5"/>
  <c r="U58" i="5"/>
  <c r="S191" i="5"/>
  <c r="S302" i="5"/>
  <c r="S263" i="5" s="1"/>
  <c r="U882" i="5"/>
  <c r="O73" i="6" s="1"/>
  <c r="O72" i="6" s="1"/>
  <c r="T1039" i="5"/>
  <c r="T1237" i="5"/>
  <c r="T1664" i="5"/>
  <c r="S853" i="5"/>
  <c r="U43" i="5"/>
  <c r="U429" i="5"/>
  <c r="U516" i="5"/>
  <c r="U1671" i="5"/>
  <c r="S994" i="5"/>
  <c r="U1237" i="5"/>
  <c r="U1229" i="5" s="1"/>
  <c r="T1175" i="5"/>
  <c r="U1317" i="5"/>
  <c r="S1710" i="5"/>
  <c r="U1429" i="5"/>
  <c r="U1548" i="5"/>
  <c r="U1542" i="5" s="1"/>
  <c r="T1605" i="5"/>
  <c r="U1646" i="5"/>
  <c r="U1645" i="5" s="1"/>
  <c r="S1744" i="5"/>
  <c r="S1803" i="5"/>
  <c r="T1846" i="5"/>
  <c r="N19" i="6" s="1"/>
  <c r="T1733" i="5"/>
  <c r="S688" i="5"/>
  <c r="U742" i="5"/>
  <c r="U741" i="5" s="1"/>
  <c r="S597" i="5"/>
  <c r="U554" i="5"/>
  <c r="T596" i="5"/>
  <c r="N33" i="6" s="1"/>
  <c r="N30" i="6" s="1"/>
  <c r="S391" i="5"/>
  <c r="U457" i="5"/>
  <c r="T497" i="5"/>
  <c r="T780" i="5"/>
  <c r="T1020" i="5"/>
  <c r="S1189" i="5"/>
  <c r="T1269" i="5"/>
  <c r="S1162" i="5"/>
  <c r="T1465" i="5"/>
  <c r="S1339" i="5"/>
  <c r="S1759" i="5"/>
  <c r="T1646" i="5"/>
  <c r="T1645" i="5" s="1"/>
  <c r="S1859" i="5"/>
  <c r="U392" i="5"/>
  <c r="T439" i="5"/>
  <c r="S559" i="5"/>
  <c r="S558" i="5" s="1"/>
  <c r="S617" i="5"/>
  <c r="M34" i="6" s="1"/>
  <c r="T839" i="5"/>
  <c r="N67" i="6" s="1"/>
  <c r="U897" i="5"/>
  <c r="U944" i="5"/>
  <c r="U1176" i="5"/>
  <c r="U1294" i="5"/>
  <c r="S1034" i="5"/>
  <c r="T1255" i="5"/>
  <c r="U1188" i="5"/>
  <c r="S1219" i="5"/>
  <c r="U1371" i="5"/>
  <c r="U1663" i="5"/>
  <c r="U1732" i="5"/>
  <c r="S1255" i="5"/>
  <c r="T1514" i="5"/>
  <c r="U1504" i="5"/>
  <c r="S1672" i="5"/>
  <c r="S467" i="5"/>
  <c r="S320" i="5"/>
  <c r="T586" i="5"/>
  <c r="T404" i="5"/>
  <c r="N38" i="6"/>
  <c r="S42" i="5"/>
  <c r="S1664" i="5"/>
  <c r="S1503" i="5"/>
  <c r="S1733" i="5"/>
  <c r="U1381" i="5"/>
  <c r="T1759" i="5"/>
  <c r="S1638" i="5"/>
  <c r="T1639" i="5"/>
  <c r="S1846" i="5"/>
  <c r="M19" i="6" s="1"/>
  <c r="S159" i="5"/>
  <c r="T320" i="5"/>
  <c r="S1529" i="5"/>
  <c r="S1487" i="5"/>
  <c r="T1053" i="5"/>
  <c r="S1105" i="5"/>
  <c r="U1574" i="5"/>
  <c r="U1573" i="5" s="1"/>
  <c r="S832" i="5"/>
  <c r="M64" i="6" s="1"/>
  <c r="M63" i="6" s="1"/>
  <c r="S766" i="5"/>
  <c r="U160" i="5"/>
  <c r="T372" i="5"/>
  <c r="S1122" i="5"/>
  <c r="U1133" i="5"/>
  <c r="T1348" i="5"/>
  <c r="T1347" i="5" s="1"/>
  <c r="T1537" i="5"/>
  <c r="T1710" i="5"/>
  <c r="S1430" i="5"/>
  <c r="U1611" i="5"/>
  <c r="U1725" i="5"/>
  <c r="U1845" i="5"/>
  <c r="S482" i="5"/>
  <c r="T814" i="5"/>
  <c r="N50" i="6" s="1"/>
  <c r="N48" i="6" s="1"/>
  <c r="U503" i="5"/>
  <c r="S1090" i="5"/>
  <c r="T977" i="5"/>
  <c r="S1268" i="5"/>
  <c r="S1479" i="5"/>
  <c r="S1749" i="5"/>
  <c r="U1759" i="5"/>
  <c r="U618" i="5"/>
  <c r="S503" i="5"/>
  <c r="U559" i="5"/>
  <c r="U558" i="5" s="1"/>
  <c r="U597" i="5"/>
  <c r="S634" i="5"/>
  <c r="S633" i="5" s="1"/>
  <c r="U718" i="5"/>
  <c r="S801" i="5"/>
  <c r="U313" i="5"/>
  <c r="S430" i="5"/>
  <c r="T467" i="5"/>
  <c r="S587" i="5"/>
  <c r="M28" i="6" s="1"/>
  <c r="M27" i="6" s="1"/>
  <c r="U634" i="5"/>
  <c r="U633" i="5" s="1"/>
  <c r="T391" i="5"/>
  <c r="S890" i="5"/>
  <c r="U1452" i="5"/>
  <c r="U1696" i="5"/>
  <c r="S1020" i="5"/>
  <c r="S1348" i="5"/>
  <c r="S1347" i="5" s="1"/>
  <c r="T1548" i="5"/>
  <c r="T1452" i="5"/>
  <c r="T1339" i="5"/>
  <c r="U1447" i="5"/>
  <c r="U1553" i="5"/>
  <c r="U1686" i="5"/>
  <c r="T1626" i="5"/>
  <c r="T1725" i="5"/>
  <c r="T1797" i="5"/>
  <c r="Q1028" i="5"/>
  <c r="W1028" i="5" s="1"/>
  <c r="N666" i="5"/>
  <c r="N665" i="5" s="1"/>
  <c r="Q665" i="5" s="1"/>
  <c r="W665" i="5" s="1"/>
  <c r="P1029" i="5"/>
  <c r="V1029" i="5" s="1"/>
  <c r="R1028" i="5"/>
  <c r="X1028" i="5" s="1"/>
  <c r="Q1029" i="5"/>
  <c r="W1029" i="5" s="1"/>
  <c r="R1029" i="5"/>
  <c r="X1029" i="5" s="1"/>
  <c r="M666" i="5"/>
  <c r="M665" i="5" s="1"/>
  <c r="P665" i="5" s="1"/>
  <c r="V665" i="5" s="1"/>
  <c r="R667" i="5"/>
  <c r="X667" i="5" s="1"/>
  <c r="J1028" i="5"/>
  <c r="P1028" i="5" s="1"/>
  <c r="V1028" i="5" s="1"/>
  <c r="R665" i="5"/>
  <c r="X665" i="5" s="1"/>
  <c r="R666" i="5"/>
  <c r="X666" i="5" s="1"/>
  <c r="U693" i="5" l="1"/>
  <c r="N23" i="6"/>
  <c r="M23" i="6"/>
  <c r="S648" i="5"/>
  <c r="M38" i="6" s="1"/>
  <c r="U845" i="5"/>
  <c r="U838" i="5" s="1"/>
  <c r="T1005" i="5"/>
  <c r="M55" i="6"/>
  <c r="N73" i="6"/>
  <c r="N72" i="6" s="1"/>
  <c r="M70" i="6"/>
  <c r="M61" i="6"/>
  <c r="O69" i="6"/>
  <c r="N70" i="6"/>
  <c r="M40" i="6"/>
  <c r="N36" i="6"/>
  <c r="N61" i="6"/>
  <c r="O57" i="6"/>
  <c r="N25" i="6"/>
  <c r="Q666" i="5"/>
  <c r="W666" i="5" s="1"/>
  <c r="U1005" i="5"/>
  <c r="T312" i="5"/>
  <c r="T1625" i="5"/>
  <c r="S889" i="5"/>
  <c r="M81" i="6" s="1"/>
  <c r="M80" i="6" s="1"/>
  <c r="U502" i="5"/>
  <c r="O20" i="6" s="1"/>
  <c r="U1724" i="5"/>
  <c r="S765" i="5"/>
  <c r="M45" i="6" s="1"/>
  <c r="T1638" i="5"/>
  <c r="S1663" i="5"/>
  <c r="U1503" i="5"/>
  <c r="U1175" i="5"/>
  <c r="U896" i="5"/>
  <c r="S1758" i="5"/>
  <c r="T1268" i="5"/>
  <c r="S1743" i="5"/>
  <c r="S1709" i="5"/>
  <c r="T1338" i="5"/>
  <c r="S66" i="5"/>
  <c r="S586" i="5"/>
  <c r="S1121" i="5"/>
  <c r="T371" i="5"/>
  <c r="N69" i="6" s="1"/>
  <c r="S1528" i="5"/>
  <c r="T1758" i="5"/>
  <c r="T632" i="5"/>
  <c r="S1671" i="5"/>
  <c r="T1254" i="5"/>
  <c r="U1218" i="5"/>
  <c r="T496" i="5"/>
  <c r="N18" i="6" s="1"/>
  <c r="T1845" i="5"/>
  <c r="T1604" i="5"/>
  <c r="S718" i="5"/>
  <c r="S717" i="5" s="1"/>
  <c r="U42" i="5"/>
  <c r="U717" i="5"/>
  <c r="O43" i="6" s="1"/>
  <c r="S814" i="5"/>
  <c r="M50" i="6" s="1"/>
  <c r="M48" i="6" s="1"/>
  <c r="U676" i="5"/>
  <c r="O39" i="6" s="1"/>
  <c r="S1127" i="5"/>
  <c r="T206" i="5"/>
  <c r="S1686" i="5"/>
  <c r="U1330" i="5"/>
  <c r="U1127" i="5"/>
  <c r="S206" i="5"/>
  <c r="T1299" i="5"/>
  <c r="S1830" i="5"/>
  <c r="S404" i="5"/>
  <c r="T1686" i="5"/>
  <c r="S976" i="5"/>
  <c r="U890" i="5"/>
  <c r="S823" i="5"/>
  <c r="T190" i="5"/>
  <c r="N53" i="6" s="1"/>
  <c r="U66" i="5"/>
  <c r="U1465" i="5"/>
  <c r="U18" i="5"/>
  <c r="U1758" i="5"/>
  <c r="T976" i="5"/>
  <c r="U1844" i="5"/>
  <c r="U159" i="5"/>
  <c r="S831" i="5"/>
  <c r="S1845" i="5"/>
  <c r="S41" i="5"/>
  <c r="T403" i="5"/>
  <c r="S465" i="5"/>
  <c r="S949" i="5"/>
  <c r="S1338" i="5"/>
  <c r="S1188" i="5"/>
  <c r="U976" i="5"/>
  <c r="S1596" i="5"/>
  <c r="T41" i="5"/>
  <c r="T1782" i="5"/>
  <c r="U1709" i="5"/>
  <c r="T65" i="5"/>
  <c r="N60" i="6" s="1"/>
  <c r="U1398" i="5"/>
  <c r="T1478" i="5"/>
  <c r="S1317" i="5"/>
  <c r="O40" i="6"/>
  <c r="U780" i="5"/>
  <c r="U467" i="5"/>
  <c r="O23" i="6" s="1"/>
  <c r="U1802" i="5"/>
  <c r="S1381" i="5"/>
  <c r="S1051" i="5"/>
  <c r="T881" i="5"/>
  <c r="T1421" i="5"/>
  <c r="U968" i="5"/>
  <c r="S1553" i="5"/>
  <c r="S875" i="5"/>
  <c r="S882" i="5"/>
  <c r="M73" i="6" s="1"/>
  <c r="M72" i="6" s="1"/>
  <c r="T169" i="5"/>
  <c r="S440" i="5"/>
  <c r="O38" i="6"/>
  <c r="U813" i="5"/>
  <c r="S1299" i="5"/>
  <c r="U439" i="5"/>
  <c r="U1446" i="5"/>
  <c r="S429" i="5"/>
  <c r="M37" i="6"/>
  <c r="S502" i="5"/>
  <c r="M20" i="6" s="1"/>
  <c r="S1478" i="5"/>
  <c r="T813" i="5"/>
  <c r="T1709" i="5"/>
  <c r="T319" i="5"/>
  <c r="U1376" i="5"/>
  <c r="S319" i="5"/>
  <c r="U1293" i="5"/>
  <c r="U391" i="5"/>
  <c r="O44" i="6"/>
  <c r="S1802" i="5"/>
  <c r="T1663" i="5"/>
  <c r="S190" i="5"/>
  <c r="M53" i="6" s="1"/>
  <c r="T1724" i="5"/>
  <c r="O37" i="6"/>
  <c r="T465" i="5"/>
  <c r="U312" i="5"/>
  <c r="U596" i="5"/>
  <c r="O33" i="6" s="1"/>
  <c r="T1446" i="5"/>
  <c r="S1486" i="5"/>
  <c r="T1610" i="5"/>
  <c r="T1513" i="5"/>
  <c r="S596" i="5"/>
  <c r="M33" i="6" s="1"/>
  <c r="M30" i="6" s="1"/>
  <c r="T1732" i="5"/>
  <c r="T896" i="5"/>
  <c r="T845" i="5"/>
  <c r="N68" i="6" s="1"/>
  <c r="S845" i="5"/>
  <c r="M68" i="6" s="1"/>
  <c r="T1229" i="5"/>
  <c r="U881" i="5"/>
  <c r="U1857" i="5"/>
  <c r="U1105" i="5"/>
  <c r="S169" i="5"/>
  <c r="U1421" i="5"/>
  <c r="U1638" i="5"/>
  <c r="T1528" i="5"/>
  <c r="T765" i="5"/>
  <c r="N45" i="6" s="1"/>
  <c r="N42" i="6" s="1"/>
  <c r="S1465" i="5"/>
  <c r="T1802" i="5"/>
  <c r="U1536" i="5"/>
  <c r="U1512" i="5" s="1"/>
  <c r="S1229" i="5"/>
  <c r="U1610" i="5"/>
  <c r="U404" i="5"/>
  <c r="S1781" i="5"/>
  <c r="T1796" i="5"/>
  <c r="T1542" i="5"/>
  <c r="U617" i="5"/>
  <c r="O34" i="6" s="1"/>
  <c r="S1429" i="5"/>
  <c r="T1536" i="5"/>
  <c r="T1052" i="5"/>
  <c r="S1732" i="5"/>
  <c r="S1254" i="5"/>
  <c r="S1858" i="5"/>
  <c r="T595" i="5"/>
  <c r="S1435" i="5"/>
  <c r="T1276" i="5"/>
  <c r="T831" i="5"/>
  <c r="S676" i="5"/>
  <c r="M39" i="6" s="1"/>
  <c r="T1398" i="5"/>
  <c r="U1680" i="5"/>
  <c r="T1376" i="5"/>
  <c r="U587" i="5"/>
  <c r="O28" i="6" s="1"/>
  <c r="O27" i="6" s="1"/>
  <c r="U1268" i="5"/>
  <c r="U1625" i="5"/>
  <c r="T1168" i="5"/>
  <c r="S1276" i="5"/>
  <c r="S457" i="5"/>
  <c r="S18" i="5"/>
  <c r="T1858" i="5"/>
  <c r="S1542" i="5"/>
  <c r="T1127" i="5"/>
  <c r="U1052" i="5"/>
  <c r="S371" i="5"/>
  <c r="S1005" i="5"/>
  <c r="U206" i="5"/>
  <c r="P666" i="5"/>
  <c r="V666" i="5" s="1"/>
  <c r="M217" i="5"/>
  <c r="O386" i="5"/>
  <c r="N386" i="5"/>
  <c r="M386" i="5"/>
  <c r="N773" i="5"/>
  <c r="O773" i="5"/>
  <c r="M773" i="5"/>
  <c r="R1233" i="5"/>
  <c r="X1233" i="5" s="1"/>
  <c r="Q1233" i="5"/>
  <c r="W1233" i="5" s="1"/>
  <c r="P1233" i="5"/>
  <c r="V1233" i="5" s="1"/>
  <c r="O1232" i="5"/>
  <c r="O1231" i="5" s="1"/>
  <c r="O1230" i="5" s="1"/>
  <c r="N1232" i="5"/>
  <c r="N1231" i="5" s="1"/>
  <c r="N1230" i="5" s="1"/>
  <c r="M1232" i="5"/>
  <c r="M1231" i="5" s="1"/>
  <c r="M1230" i="5" s="1"/>
  <c r="L1232" i="5"/>
  <c r="K1232" i="5"/>
  <c r="K1231" i="5" s="1"/>
  <c r="K1230" i="5" s="1"/>
  <c r="J1232" i="5"/>
  <c r="J1231" i="5" s="1"/>
  <c r="O98" i="5"/>
  <c r="N98" i="5"/>
  <c r="M98" i="5"/>
  <c r="O116" i="5"/>
  <c r="N116" i="5"/>
  <c r="M116" i="5"/>
  <c r="O119" i="5"/>
  <c r="N119" i="5"/>
  <c r="M119" i="5"/>
  <c r="M1308" i="5"/>
  <c r="M1385" i="5"/>
  <c r="M1389" i="5"/>
  <c r="N787" i="5"/>
  <c r="Q787" i="5" s="1"/>
  <c r="W787" i="5" s="1"/>
  <c r="O787" i="5"/>
  <c r="R787" i="5" s="1"/>
  <c r="X787" i="5" s="1"/>
  <c r="M787" i="5"/>
  <c r="P787" i="5" s="1"/>
  <c r="V787" i="5" s="1"/>
  <c r="L786" i="5"/>
  <c r="L785" i="5" s="1"/>
  <c r="K786" i="5"/>
  <c r="K785" i="5" s="1"/>
  <c r="J786" i="5"/>
  <c r="J785" i="5" s="1"/>
  <c r="R1304" i="5"/>
  <c r="X1304" i="5" s="1"/>
  <c r="Q1304" i="5"/>
  <c r="W1304" i="5" s="1"/>
  <c r="M1303" i="5"/>
  <c r="O1303" i="5"/>
  <c r="O1302" i="5" s="1"/>
  <c r="O1301" i="5" s="1"/>
  <c r="N1303" i="5"/>
  <c r="N1302" i="5" s="1"/>
  <c r="N1301" i="5" s="1"/>
  <c r="L1303" i="5"/>
  <c r="L1302" i="5" s="1"/>
  <c r="L1301" i="5" s="1"/>
  <c r="K1303" i="5"/>
  <c r="K1302" i="5" s="1"/>
  <c r="J1303" i="5"/>
  <c r="J1302" i="5" s="1"/>
  <c r="J1301" i="5" s="1"/>
  <c r="M1241" i="5"/>
  <c r="M1245" i="5"/>
  <c r="M306" i="5"/>
  <c r="M310" i="5"/>
  <c r="M140" i="5"/>
  <c r="M147" i="5"/>
  <c r="M137" i="5"/>
  <c r="M144" i="5"/>
  <c r="M69" i="6" l="1"/>
  <c r="M66" i="6" s="1"/>
  <c r="N59" i="6"/>
  <c r="O68" i="6"/>
  <c r="N17" i="6"/>
  <c r="N66" i="6"/>
  <c r="O36" i="6"/>
  <c r="O54" i="6"/>
  <c r="N57" i="6"/>
  <c r="N54" i="6"/>
  <c r="O30" i="6"/>
  <c r="O70" i="6"/>
  <c r="M57" i="6"/>
  <c r="M36" i="6"/>
  <c r="N55" i="6"/>
  <c r="O55" i="6"/>
  <c r="N56" i="6"/>
  <c r="M43" i="6"/>
  <c r="M42" i="6" s="1"/>
  <c r="M54" i="6"/>
  <c r="O56" i="6"/>
  <c r="S1644" i="5"/>
  <c r="S1218" i="5"/>
  <c r="T1051" i="5"/>
  <c r="S1780" i="5"/>
  <c r="S1572" i="5"/>
  <c r="T1512" i="5"/>
  <c r="S189" i="5"/>
  <c r="U465" i="5"/>
  <c r="T1370" i="5"/>
  <c r="U1253" i="5"/>
  <c r="S1397" i="5"/>
  <c r="S1464" i="5"/>
  <c r="S595" i="5"/>
  <c r="T1708" i="5"/>
  <c r="S881" i="5"/>
  <c r="S1512" i="5"/>
  <c r="S1376" i="5"/>
  <c r="U765" i="5"/>
  <c r="U1397" i="5"/>
  <c r="U1708" i="5"/>
  <c r="S896" i="5"/>
  <c r="T189" i="5"/>
  <c r="U889" i="5"/>
  <c r="O81" i="6" s="1"/>
  <c r="O80" i="6" s="1"/>
  <c r="U1780" i="5"/>
  <c r="T1572" i="5"/>
  <c r="U553" i="5"/>
  <c r="O25" i="6" s="1"/>
  <c r="O17" i="6" s="1"/>
  <c r="S1708" i="5"/>
  <c r="U1174" i="5"/>
  <c r="S888" i="5"/>
  <c r="S370" i="5"/>
  <c r="T464" i="5"/>
  <c r="T838" i="5"/>
  <c r="S439" i="5"/>
  <c r="S403" i="5" s="1"/>
  <c r="S716" i="5"/>
  <c r="T1644" i="5"/>
  <c r="S464" i="5"/>
  <c r="U1464" i="5"/>
  <c r="S65" i="5"/>
  <c r="M60" i="6" s="1"/>
  <c r="M59" i="6" s="1"/>
  <c r="U1051" i="5"/>
  <c r="U895" i="5" s="1"/>
  <c r="T1857" i="5"/>
  <c r="U595" i="5"/>
  <c r="T1167" i="5"/>
  <c r="U586" i="5"/>
  <c r="U370" i="5"/>
  <c r="S1857" i="5"/>
  <c r="U403" i="5"/>
  <c r="T716" i="5"/>
  <c r="S1293" i="5"/>
  <c r="T64" i="5"/>
  <c r="T1781" i="5"/>
  <c r="U1644" i="5"/>
  <c r="S553" i="5"/>
  <c r="M25" i="6" s="1"/>
  <c r="M17" i="6" s="1"/>
  <c r="S1844" i="5"/>
  <c r="U65" i="5"/>
  <c r="O60" i="6" s="1"/>
  <c r="O59" i="6" s="1"/>
  <c r="T1293" i="5"/>
  <c r="U41" i="5"/>
  <c r="T1844" i="5"/>
  <c r="T495" i="5"/>
  <c r="U1572" i="5"/>
  <c r="T1464" i="5"/>
  <c r="T1397" i="5"/>
  <c r="T1218" i="5"/>
  <c r="U632" i="5"/>
  <c r="S632" i="5"/>
  <c r="U189" i="5"/>
  <c r="U1370" i="5"/>
  <c r="S838" i="5"/>
  <c r="S813" i="5"/>
  <c r="T370" i="5"/>
  <c r="N786" i="5"/>
  <c r="N785" i="5" s="1"/>
  <c r="O786" i="5"/>
  <c r="O785" i="5" s="1"/>
  <c r="R785" i="5" s="1"/>
  <c r="X785" i="5" s="1"/>
  <c r="M786" i="5"/>
  <c r="M785" i="5" s="1"/>
  <c r="P785" i="5" s="1"/>
  <c r="V785" i="5" s="1"/>
  <c r="R1232" i="5"/>
  <c r="X1232" i="5" s="1"/>
  <c r="R1303" i="5"/>
  <c r="X1303" i="5" s="1"/>
  <c r="L1231" i="5"/>
  <c r="L1230" i="5" s="1"/>
  <c r="R1230" i="5" s="1"/>
  <c r="X1230" i="5" s="1"/>
  <c r="Q1230" i="5"/>
  <c r="W1230" i="5" s="1"/>
  <c r="Q1232" i="5"/>
  <c r="W1232" i="5" s="1"/>
  <c r="J1230" i="5"/>
  <c r="P1230" i="5" s="1"/>
  <c r="V1230" i="5" s="1"/>
  <c r="P1231" i="5"/>
  <c r="V1231" i="5" s="1"/>
  <c r="P1232" i="5"/>
  <c r="V1232" i="5" s="1"/>
  <c r="Q1231" i="5"/>
  <c r="W1231" i="5" s="1"/>
  <c r="Q785" i="5"/>
  <c r="W785" i="5" s="1"/>
  <c r="K1301" i="5"/>
  <c r="Q1301" i="5" s="1"/>
  <c r="W1301" i="5" s="1"/>
  <c r="Q1302" i="5"/>
  <c r="W1302" i="5" s="1"/>
  <c r="M1302" i="5"/>
  <c r="P1303" i="5"/>
  <c r="V1303" i="5" s="1"/>
  <c r="R1301" i="5"/>
  <c r="X1301" i="5" s="1"/>
  <c r="P1304" i="5"/>
  <c r="V1304" i="5" s="1"/>
  <c r="R1302" i="5"/>
  <c r="X1302" i="5" s="1"/>
  <c r="Q1303" i="5"/>
  <c r="W1303" i="5" s="1"/>
  <c r="O66" i="6" l="1"/>
  <c r="U495" i="5"/>
  <c r="M52" i="6"/>
  <c r="M83" i="6" s="1"/>
  <c r="N52" i="6"/>
  <c r="N83" i="6" s="1"/>
  <c r="O52" i="6"/>
  <c r="U716" i="5"/>
  <c r="O45" i="6"/>
  <c r="O42" i="6" s="1"/>
  <c r="S1174" i="5"/>
  <c r="U188" i="5"/>
  <c r="S1253" i="5"/>
  <c r="T1316" i="5"/>
  <c r="T1174" i="5"/>
  <c r="U64" i="5"/>
  <c r="U17" i="5" s="1"/>
  <c r="T17" i="5"/>
  <c r="T1253" i="5"/>
  <c r="T895" i="5"/>
  <c r="S1370" i="5"/>
  <c r="S188" i="5"/>
  <c r="T494" i="5"/>
  <c r="T1780" i="5"/>
  <c r="S64" i="5"/>
  <c r="T188" i="5"/>
  <c r="U464" i="5"/>
  <c r="U1316" i="5"/>
  <c r="S495" i="5"/>
  <c r="U888" i="5"/>
  <c r="S895" i="5"/>
  <c r="Q786" i="5"/>
  <c r="W786" i="5" s="1"/>
  <c r="R786" i="5"/>
  <c r="X786" i="5" s="1"/>
  <c r="P786" i="5"/>
  <c r="V786" i="5" s="1"/>
  <c r="R1231" i="5"/>
  <c r="X1231" i="5" s="1"/>
  <c r="P1302" i="5"/>
  <c r="V1302" i="5" s="1"/>
  <c r="M1301" i="5"/>
  <c r="P1301" i="5" s="1"/>
  <c r="V1301" i="5" s="1"/>
  <c r="U494" i="5" l="1"/>
  <c r="U1870" i="5" s="1"/>
  <c r="O83" i="6"/>
  <c r="S1316" i="5"/>
  <c r="T1870" i="5"/>
  <c r="S494" i="5"/>
  <c r="S17" i="5"/>
  <c r="N790" i="5"/>
  <c r="Q790" i="5" s="1"/>
  <c r="W790" i="5" s="1"/>
  <c r="O790" i="5"/>
  <c r="O789" i="5" s="1"/>
  <c r="M790" i="5"/>
  <c r="P790" i="5" s="1"/>
  <c r="V790" i="5" s="1"/>
  <c r="L789" i="5"/>
  <c r="L788" i="5" s="1"/>
  <c r="K789" i="5"/>
  <c r="K788" i="5" s="1"/>
  <c r="J789" i="5"/>
  <c r="J788" i="5" s="1"/>
  <c r="R1385" i="5"/>
  <c r="X1385" i="5" s="1"/>
  <c r="Q1385" i="5"/>
  <c r="W1385" i="5" s="1"/>
  <c r="P1385" i="5"/>
  <c r="V1385" i="5" s="1"/>
  <c r="O1384" i="5"/>
  <c r="O1383" i="5" s="1"/>
  <c r="O1382" i="5" s="1"/>
  <c r="N1384" i="5"/>
  <c r="N1383" i="5" s="1"/>
  <c r="N1382" i="5" s="1"/>
  <c r="M1384" i="5"/>
  <c r="L1384" i="5"/>
  <c r="L1383" i="5" s="1"/>
  <c r="K1384" i="5"/>
  <c r="K1383" i="5" s="1"/>
  <c r="K1382" i="5" s="1"/>
  <c r="J1384" i="5"/>
  <c r="J1383" i="5" s="1"/>
  <c r="M1383" i="5"/>
  <c r="M1382" i="5" s="1"/>
  <c r="R140" i="5"/>
  <c r="X140" i="5" s="1"/>
  <c r="Q140" i="5"/>
  <c r="W140" i="5" s="1"/>
  <c r="P140" i="5"/>
  <c r="V140" i="5" s="1"/>
  <c r="O139" i="5"/>
  <c r="O138" i="5" s="1"/>
  <c r="N139" i="5"/>
  <c r="N138" i="5" s="1"/>
  <c r="M139" i="5"/>
  <c r="M138" i="5" s="1"/>
  <c r="L139" i="5"/>
  <c r="K139" i="5"/>
  <c r="K138" i="5" s="1"/>
  <c r="J139" i="5"/>
  <c r="J138" i="5" s="1"/>
  <c r="R137" i="5"/>
  <c r="X137" i="5" s="1"/>
  <c r="Q137" i="5"/>
  <c r="W137" i="5" s="1"/>
  <c r="P137" i="5"/>
  <c r="V137" i="5" s="1"/>
  <c r="O136" i="5"/>
  <c r="O135" i="5" s="1"/>
  <c r="N136" i="5"/>
  <c r="N135" i="5" s="1"/>
  <c r="M136" i="5"/>
  <c r="M135" i="5" s="1"/>
  <c r="L136" i="5"/>
  <c r="L135" i="5" s="1"/>
  <c r="K136" i="5"/>
  <c r="K135" i="5" s="1"/>
  <c r="J136" i="5"/>
  <c r="J135" i="5" s="1"/>
  <c r="P306" i="5"/>
  <c r="V306" i="5" s="1"/>
  <c r="R306" i="5"/>
  <c r="X306" i="5" s="1"/>
  <c r="Q306" i="5"/>
  <c r="W306" i="5" s="1"/>
  <c r="N305" i="5"/>
  <c r="N304" i="5" s="1"/>
  <c r="N303" i="5" s="1"/>
  <c r="M305" i="5"/>
  <c r="M304" i="5" s="1"/>
  <c r="M303" i="5" s="1"/>
  <c r="L305" i="5"/>
  <c r="L304" i="5" s="1"/>
  <c r="L303" i="5" s="1"/>
  <c r="K305" i="5"/>
  <c r="K304" i="5" s="1"/>
  <c r="K303" i="5" s="1"/>
  <c r="J305" i="5"/>
  <c r="J304" i="5" s="1"/>
  <c r="J303" i="5" s="1"/>
  <c r="N784" i="5"/>
  <c r="Q784" i="5" s="1"/>
  <c r="W784" i="5" s="1"/>
  <c r="O784" i="5"/>
  <c r="R784" i="5" s="1"/>
  <c r="X784" i="5" s="1"/>
  <c r="M784" i="5"/>
  <c r="M783" i="5" s="1"/>
  <c r="M782" i="5" s="1"/>
  <c r="L783" i="5"/>
  <c r="K783" i="5"/>
  <c r="K782" i="5" s="1"/>
  <c r="J783" i="5"/>
  <c r="J782" i="5" s="1"/>
  <c r="P1241" i="5"/>
  <c r="V1241" i="5" s="1"/>
  <c r="Q1241" i="5"/>
  <c r="W1241" i="5" s="1"/>
  <c r="R1241" i="5"/>
  <c r="X1241" i="5" s="1"/>
  <c r="K1240" i="5"/>
  <c r="K1239" i="5" s="1"/>
  <c r="K1238" i="5" s="1"/>
  <c r="L1240" i="5"/>
  <c r="L1239" i="5" s="1"/>
  <c r="L1238" i="5" s="1"/>
  <c r="M1240" i="5"/>
  <c r="M1239" i="5" s="1"/>
  <c r="M1238" i="5" s="1"/>
  <c r="N1240" i="5"/>
  <c r="N1239" i="5" s="1"/>
  <c r="N1238" i="5" s="1"/>
  <c r="O1240" i="5"/>
  <c r="O1239" i="5" s="1"/>
  <c r="O1238" i="5" s="1"/>
  <c r="J1240" i="5"/>
  <c r="J1239" i="5" s="1"/>
  <c r="X1206" i="5" l="1"/>
  <c r="X1205" i="5"/>
  <c r="W1205" i="5"/>
  <c r="W1206" i="5"/>
  <c r="V1205" i="5"/>
  <c r="V1206" i="5"/>
  <c r="R790" i="5"/>
  <c r="X790" i="5" s="1"/>
  <c r="T1567" i="5"/>
  <c r="U1567" i="5"/>
  <c r="S1870" i="5"/>
  <c r="J781" i="5"/>
  <c r="Q1382" i="5"/>
  <c r="W1382" i="5" s="1"/>
  <c r="O783" i="5"/>
  <c r="O782" i="5" s="1"/>
  <c r="P784" i="5"/>
  <c r="V784" i="5" s="1"/>
  <c r="M789" i="5"/>
  <c r="M788" i="5" s="1"/>
  <c r="M781" i="5" s="1"/>
  <c r="K781" i="5"/>
  <c r="R1238" i="5"/>
  <c r="X1238" i="5" s="1"/>
  <c r="R1383" i="5"/>
  <c r="X1383" i="5" s="1"/>
  <c r="L1382" i="5"/>
  <c r="R1382" i="5" s="1"/>
  <c r="X1382" i="5" s="1"/>
  <c r="R1384" i="5"/>
  <c r="X1384" i="5" s="1"/>
  <c r="J134" i="5"/>
  <c r="N134" i="5"/>
  <c r="N789" i="5"/>
  <c r="N788" i="5" s="1"/>
  <c r="Q788" i="5" s="1"/>
  <c r="W788" i="5" s="1"/>
  <c r="K134" i="5"/>
  <c r="R139" i="5"/>
  <c r="X139" i="5" s="1"/>
  <c r="Q1238" i="5"/>
  <c r="W1238" i="5" s="1"/>
  <c r="Q1240" i="5"/>
  <c r="W1240" i="5" s="1"/>
  <c r="L138" i="5"/>
  <c r="L134" i="5" s="1"/>
  <c r="Q1384" i="5"/>
  <c r="W1384" i="5" s="1"/>
  <c r="O788" i="5"/>
  <c r="R789" i="5"/>
  <c r="X789" i="5" s="1"/>
  <c r="L782" i="5"/>
  <c r="L781" i="5" s="1"/>
  <c r="J1382" i="5"/>
  <c r="P1382" i="5" s="1"/>
  <c r="V1382" i="5" s="1"/>
  <c r="P1383" i="5"/>
  <c r="V1383" i="5" s="1"/>
  <c r="Q1383" i="5"/>
  <c r="W1383" i="5" s="1"/>
  <c r="P1384" i="5"/>
  <c r="V1384" i="5" s="1"/>
  <c r="J1238" i="5"/>
  <c r="P1238" i="5" s="1"/>
  <c r="V1238" i="5" s="1"/>
  <c r="P1239" i="5"/>
  <c r="V1239" i="5" s="1"/>
  <c r="P1240" i="5"/>
  <c r="V1240" i="5" s="1"/>
  <c r="O134" i="5"/>
  <c r="Q138" i="5"/>
  <c r="W138" i="5" s="1"/>
  <c r="Q139" i="5"/>
  <c r="W139" i="5" s="1"/>
  <c r="R1239" i="5"/>
  <c r="X1239" i="5" s="1"/>
  <c r="R1240" i="5"/>
  <c r="X1240" i="5" s="1"/>
  <c r="Q1239" i="5"/>
  <c r="W1239" i="5" s="1"/>
  <c r="N783" i="5"/>
  <c r="N782" i="5" s="1"/>
  <c r="Q305" i="5"/>
  <c r="W305" i="5" s="1"/>
  <c r="R136" i="5"/>
  <c r="X136" i="5" s="1"/>
  <c r="P138" i="5"/>
  <c r="V138" i="5" s="1"/>
  <c r="M134" i="5"/>
  <c r="R135" i="5"/>
  <c r="X135" i="5" s="1"/>
  <c r="Q136" i="5"/>
  <c r="W136" i="5" s="1"/>
  <c r="P139" i="5"/>
  <c r="V139" i="5" s="1"/>
  <c r="P135" i="5"/>
  <c r="V135" i="5" s="1"/>
  <c r="Q135" i="5"/>
  <c r="W135" i="5" s="1"/>
  <c r="P136" i="5"/>
  <c r="V136" i="5" s="1"/>
  <c r="Q304" i="5"/>
  <c r="W304" i="5" s="1"/>
  <c r="P305" i="5"/>
  <c r="V305" i="5" s="1"/>
  <c r="Q303" i="5"/>
  <c r="W303" i="5" s="1"/>
  <c r="P303" i="5"/>
  <c r="V303" i="5" s="1"/>
  <c r="P304" i="5"/>
  <c r="V304" i="5" s="1"/>
  <c r="O305" i="5"/>
  <c r="P782" i="5"/>
  <c r="V782" i="5" s="1"/>
  <c r="P783" i="5"/>
  <c r="V783" i="5" s="1"/>
  <c r="R783" i="5" l="1"/>
  <c r="X783" i="5" s="1"/>
  <c r="T1566" i="5"/>
  <c r="U1566" i="5"/>
  <c r="P134" i="5"/>
  <c r="V134" i="5" s="1"/>
  <c r="O781" i="5"/>
  <c r="R781" i="5" s="1"/>
  <c r="X781" i="5" s="1"/>
  <c r="P788" i="5"/>
  <c r="V788" i="5" s="1"/>
  <c r="P789" i="5"/>
  <c r="V789" i="5" s="1"/>
  <c r="N781" i="5"/>
  <c r="Q781" i="5" s="1"/>
  <c r="W781" i="5" s="1"/>
  <c r="Q134" i="5"/>
  <c r="W134" i="5" s="1"/>
  <c r="Q783" i="5"/>
  <c r="W783" i="5" s="1"/>
  <c r="R138" i="5"/>
  <c r="X138" i="5" s="1"/>
  <c r="Q789" i="5"/>
  <c r="W789" i="5" s="1"/>
  <c r="R788" i="5"/>
  <c r="X788" i="5" s="1"/>
  <c r="R134" i="5"/>
  <c r="X134" i="5" s="1"/>
  <c r="R782" i="5"/>
  <c r="X782" i="5" s="1"/>
  <c r="Q782" i="5"/>
  <c r="W782" i="5" s="1"/>
  <c r="P781" i="5"/>
  <c r="V781" i="5" s="1"/>
  <c r="R305" i="5"/>
  <c r="X305" i="5" s="1"/>
  <c r="O304" i="5"/>
  <c r="R304" i="5" l="1"/>
  <c r="X304" i="5" s="1"/>
  <c r="O303" i="5"/>
  <c r="R303" i="5" l="1"/>
  <c r="X303" i="5" s="1"/>
  <c r="W1204" i="5" l="1"/>
  <c r="V1204" i="5"/>
  <c r="X1204" i="5"/>
  <c r="N873" i="5"/>
  <c r="Q873" i="5" s="1"/>
  <c r="W873" i="5" s="1"/>
  <c r="O873" i="5"/>
  <c r="O872" i="5" s="1"/>
  <c r="O871" i="5" s="1"/>
  <c r="M873" i="5"/>
  <c r="P873" i="5" s="1"/>
  <c r="V873" i="5" s="1"/>
  <c r="R1161" i="5"/>
  <c r="X1161" i="5" s="1"/>
  <c r="Q1161" i="5"/>
  <c r="W1161" i="5" s="1"/>
  <c r="P1161" i="5"/>
  <c r="V1161" i="5" s="1"/>
  <c r="O1160" i="5"/>
  <c r="O1159" i="5" s="1"/>
  <c r="N1160" i="5"/>
  <c r="N1159" i="5" s="1"/>
  <c r="M1160" i="5"/>
  <c r="M1159" i="5" s="1"/>
  <c r="L1160" i="5"/>
  <c r="L1159" i="5" s="1"/>
  <c r="K1160" i="5"/>
  <c r="K1159" i="5" s="1"/>
  <c r="J1160" i="5"/>
  <c r="J1159" i="5" s="1"/>
  <c r="K872" i="5"/>
  <c r="K871" i="5" s="1"/>
  <c r="L872" i="5"/>
  <c r="L871" i="5" s="1"/>
  <c r="J872" i="5"/>
  <c r="J871" i="5" s="1"/>
  <c r="N725" i="5"/>
  <c r="Q725" i="5" s="1"/>
  <c r="W725" i="5" s="1"/>
  <c r="O725" i="5"/>
  <c r="O724" i="5" s="1"/>
  <c r="O723" i="5" s="1"/>
  <c r="O719" i="5" s="1"/>
  <c r="O718" i="5" s="1"/>
  <c r="M725" i="5"/>
  <c r="P725" i="5" s="1"/>
  <c r="V725" i="5" s="1"/>
  <c r="L724" i="5"/>
  <c r="L723" i="5" s="1"/>
  <c r="K724" i="5"/>
  <c r="K723" i="5" s="1"/>
  <c r="K719" i="5" s="1"/>
  <c r="J724" i="5"/>
  <c r="J723" i="5" s="1"/>
  <c r="R1060" i="5"/>
  <c r="X1060" i="5" s="1"/>
  <c r="Q1060" i="5"/>
  <c r="W1060" i="5" s="1"/>
  <c r="P1060" i="5"/>
  <c r="V1060" i="5" s="1"/>
  <c r="K1059" i="5"/>
  <c r="K1058" i="5" s="1"/>
  <c r="L1059" i="5"/>
  <c r="L1058" i="5" s="1"/>
  <c r="L1054" i="5" s="1"/>
  <c r="L1053" i="5" s="1"/>
  <c r="L1052" i="5" s="1"/>
  <c r="M1059" i="5"/>
  <c r="M1058" i="5" s="1"/>
  <c r="M1054" i="5" s="1"/>
  <c r="M1053" i="5" s="1"/>
  <c r="M1052" i="5" s="1"/>
  <c r="N1059" i="5"/>
  <c r="N1058" i="5" s="1"/>
  <c r="N1054" i="5" s="1"/>
  <c r="N1053" i="5" s="1"/>
  <c r="N1052" i="5" s="1"/>
  <c r="O1059" i="5"/>
  <c r="O1058" i="5" s="1"/>
  <c r="O1054" i="5" s="1"/>
  <c r="O1053" i="5" s="1"/>
  <c r="O1052" i="5" s="1"/>
  <c r="J1059" i="5"/>
  <c r="J1058" i="5" s="1"/>
  <c r="J1054" i="5" s="1"/>
  <c r="J1053" i="5" s="1"/>
  <c r="J1052" i="5" s="1"/>
  <c r="P223" i="5"/>
  <c r="V223" i="5" s="1"/>
  <c r="Q223" i="5"/>
  <c r="W223" i="5" s="1"/>
  <c r="R223" i="5"/>
  <c r="X223" i="5" s="1"/>
  <c r="K222" i="5"/>
  <c r="K221" i="5" s="1"/>
  <c r="L222" i="5"/>
  <c r="L221" i="5" s="1"/>
  <c r="M222" i="5"/>
  <c r="M221" i="5" s="1"/>
  <c r="N222" i="5"/>
  <c r="N221" i="5" s="1"/>
  <c r="O222" i="5"/>
  <c r="O221" i="5" s="1"/>
  <c r="J222" i="5"/>
  <c r="J221" i="5" s="1"/>
  <c r="V1202" i="5" l="1"/>
  <c r="V1203" i="5"/>
  <c r="N872" i="5"/>
  <c r="Q872" i="5" s="1"/>
  <c r="W872" i="5" s="1"/>
  <c r="X1202" i="5"/>
  <c r="X1203" i="5"/>
  <c r="W1202" i="5"/>
  <c r="W1203" i="5"/>
  <c r="R873" i="5"/>
  <c r="X873" i="5" s="1"/>
  <c r="M724" i="5"/>
  <c r="M723" i="5" s="1"/>
  <c r="M719" i="5" s="1"/>
  <c r="M718" i="5" s="1"/>
  <c r="N724" i="5"/>
  <c r="N723" i="5" s="1"/>
  <c r="N719" i="5" s="1"/>
  <c r="N718" i="5" s="1"/>
  <c r="M872" i="5"/>
  <c r="M871" i="5" s="1"/>
  <c r="P871" i="5" s="1"/>
  <c r="V871" i="5" s="1"/>
  <c r="R1160" i="5"/>
  <c r="X1160" i="5" s="1"/>
  <c r="R871" i="5"/>
  <c r="X871" i="5" s="1"/>
  <c r="R725" i="5"/>
  <c r="X725" i="5" s="1"/>
  <c r="Q1159" i="5"/>
  <c r="W1159" i="5" s="1"/>
  <c r="Q1160" i="5"/>
  <c r="W1160" i="5" s="1"/>
  <c r="R1159" i="5"/>
  <c r="X1159" i="5" s="1"/>
  <c r="R872" i="5"/>
  <c r="X872" i="5" s="1"/>
  <c r="P1159" i="5"/>
  <c r="V1159" i="5" s="1"/>
  <c r="P1160" i="5"/>
  <c r="V1160" i="5" s="1"/>
  <c r="K1054" i="5"/>
  <c r="Q1058" i="5"/>
  <c r="W1058" i="5" s="1"/>
  <c r="R723" i="5"/>
  <c r="X723" i="5" s="1"/>
  <c r="L719" i="5"/>
  <c r="L718" i="5" s="1"/>
  <c r="R718" i="5" s="1"/>
  <c r="X718" i="5" s="1"/>
  <c r="R1052" i="5"/>
  <c r="X1052" i="5" s="1"/>
  <c r="R221" i="5"/>
  <c r="X221" i="5" s="1"/>
  <c r="Q1059" i="5"/>
  <c r="W1059" i="5" s="1"/>
  <c r="R724" i="5"/>
  <c r="X724" i="5" s="1"/>
  <c r="Q221" i="5"/>
  <c r="W221" i="5" s="1"/>
  <c r="Q222" i="5"/>
  <c r="W222" i="5" s="1"/>
  <c r="R1054" i="5"/>
  <c r="X1054" i="5" s="1"/>
  <c r="R1059" i="5"/>
  <c r="X1059" i="5" s="1"/>
  <c r="P1052" i="5"/>
  <c r="V1052" i="5" s="1"/>
  <c r="R1053" i="5"/>
  <c r="X1053" i="5" s="1"/>
  <c r="P221" i="5"/>
  <c r="V221" i="5" s="1"/>
  <c r="P1054" i="5"/>
  <c r="V1054" i="5" s="1"/>
  <c r="R1058" i="5"/>
  <c r="X1058" i="5" s="1"/>
  <c r="K718" i="5"/>
  <c r="J719" i="5"/>
  <c r="R222" i="5"/>
  <c r="X222" i="5" s="1"/>
  <c r="P1053" i="5"/>
  <c r="V1053" i="5" s="1"/>
  <c r="P1059" i="5"/>
  <c r="V1059" i="5" s="1"/>
  <c r="P1058" i="5"/>
  <c r="V1058" i="5" s="1"/>
  <c r="P222" i="5"/>
  <c r="V222" i="5" s="1"/>
  <c r="N871" i="5" l="1"/>
  <c r="Q871" i="5" s="1"/>
  <c r="W871" i="5" s="1"/>
  <c r="P723" i="5"/>
  <c r="V723" i="5" s="1"/>
  <c r="P872" i="5"/>
  <c r="V872" i="5" s="1"/>
  <c r="P724" i="5"/>
  <c r="V724" i="5" s="1"/>
  <c r="Q723" i="5"/>
  <c r="W723" i="5" s="1"/>
  <c r="Q719" i="5"/>
  <c r="W719" i="5" s="1"/>
  <c r="Q724" i="5"/>
  <c r="W724" i="5" s="1"/>
  <c r="R719" i="5"/>
  <c r="X719" i="5" s="1"/>
  <c r="K1053" i="5"/>
  <c r="Q1054" i="5"/>
  <c r="W1054" i="5" s="1"/>
  <c r="Q718" i="5"/>
  <c r="W718" i="5" s="1"/>
  <c r="P719" i="5"/>
  <c r="V719" i="5" s="1"/>
  <c r="J718" i="5"/>
  <c r="K1052" i="5" l="1"/>
  <c r="Q1052" i="5" s="1"/>
  <c r="W1052" i="5" s="1"/>
  <c r="Q1053" i="5"/>
  <c r="W1053" i="5" s="1"/>
  <c r="P718" i="5"/>
  <c r="V718" i="5" s="1"/>
  <c r="R829" i="5" l="1"/>
  <c r="X829" i="5" s="1"/>
  <c r="Q829" i="5"/>
  <c r="W829" i="5" s="1"/>
  <c r="P829" i="5"/>
  <c r="V829" i="5" s="1"/>
  <c r="R828" i="5"/>
  <c r="X828" i="5" s="1"/>
  <c r="Q828" i="5"/>
  <c r="W828" i="5" s="1"/>
  <c r="M828" i="5"/>
  <c r="P828" i="5" s="1"/>
  <c r="V828" i="5" s="1"/>
  <c r="R827" i="5"/>
  <c r="X827" i="5" s="1"/>
  <c r="Q827" i="5"/>
  <c r="W827" i="5" s="1"/>
  <c r="R826" i="5"/>
  <c r="X826" i="5" s="1"/>
  <c r="Q826" i="5"/>
  <c r="W826" i="5" s="1"/>
  <c r="R825" i="5"/>
  <c r="X825" i="5" s="1"/>
  <c r="Q825" i="5"/>
  <c r="W825" i="5" s="1"/>
  <c r="R824" i="5"/>
  <c r="X824" i="5" s="1"/>
  <c r="Q824" i="5"/>
  <c r="W824" i="5" s="1"/>
  <c r="R823" i="5"/>
  <c r="X823" i="5" s="1"/>
  <c r="Q823" i="5"/>
  <c r="W823" i="5" s="1"/>
  <c r="Q1114" i="5"/>
  <c r="W1114" i="5" s="1"/>
  <c r="R1114" i="5"/>
  <c r="X1114" i="5" s="1"/>
  <c r="Q1115" i="5"/>
  <c r="W1115" i="5" s="1"/>
  <c r="R1115" i="5"/>
  <c r="X1115" i="5" s="1"/>
  <c r="Q1116" i="5"/>
  <c r="W1116" i="5" s="1"/>
  <c r="R1116" i="5"/>
  <c r="X1116" i="5" s="1"/>
  <c r="Q1117" i="5"/>
  <c r="W1117" i="5" s="1"/>
  <c r="R1117" i="5"/>
  <c r="X1117" i="5" s="1"/>
  <c r="Q1118" i="5"/>
  <c r="W1118" i="5" s="1"/>
  <c r="R1118" i="5"/>
  <c r="X1118" i="5" s="1"/>
  <c r="Q1119" i="5"/>
  <c r="W1119" i="5" s="1"/>
  <c r="R1119" i="5"/>
  <c r="X1119" i="5" s="1"/>
  <c r="P1120" i="5"/>
  <c r="V1120" i="5" s="1"/>
  <c r="Q1120" i="5"/>
  <c r="W1120" i="5" s="1"/>
  <c r="R1120" i="5"/>
  <c r="X1120" i="5" s="1"/>
  <c r="M1119" i="5"/>
  <c r="M1118" i="5" s="1"/>
  <c r="M1117" i="5" s="1"/>
  <c r="M1116" i="5" s="1"/>
  <c r="M1115" i="5" s="1"/>
  <c r="M1114" i="5" s="1"/>
  <c r="P1114" i="5" s="1"/>
  <c r="V1114" i="5" s="1"/>
  <c r="P1119" i="5" l="1"/>
  <c r="V1119" i="5" s="1"/>
  <c r="M827" i="5"/>
  <c r="P1117" i="5"/>
  <c r="V1117" i="5" s="1"/>
  <c r="P1115" i="5"/>
  <c r="V1115" i="5" s="1"/>
  <c r="P1116" i="5"/>
  <c r="V1116" i="5" s="1"/>
  <c r="P1118" i="5"/>
  <c r="V1118" i="5" s="1"/>
  <c r="P827" i="5" l="1"/>
  <c r="V827" i="5" s="1"/>
  <c r="M826" i="5"/>
  <c r="P826" i="5" l="1"/>
  <c r="V826" i="5" s="1"/>
  <c r="M825" i="5"/>
  <c r="P825" i="5" l="1"/>
  <c r="V825" i="5" s="1"/>
  <c r="M824" i="5"/>
  <c r="N573" i="5"/>
  <c r="Q573" i="5" s="1"/>
  <c r="W573" i="5" s="1"/>
  <c r="O573" i="5"/>
  <c r="M573" i="5"/>
  <c r="P573" i="5" s="1"/>
  <c r="V573" i="5" s="1"/>
  <c r="P966" i="5"/>
  <c r="V966" i="5" s="1"/>
  <c r="Q966" i="5"/>
  <c r="W966" i="5" s="1"/>
  <c r="R966" i="5"/>
  <c r="X966" i="5" s="1"/>
  <c r="P967" i="5"/>
  <c r="V967" i="5" s="1"/>
  <c r="Q967" i="5"/>
  <c r="W967" i="5" s="1"/>
  <c r="R967" i="5"/>
  <c r="X967" i="5" s="1"/>
  <c r="K965" i="5"/>
  <c r="L965" i="5"/>
  <c r="L964" i="5" s="1"/>
  <c r="M965" i="5"/>
  <c r="M964" i="5" s="1"/>
  <c r="N965" i="5"/>
  <c r="N964" i="5" s="1"/>
  <c r="O965" i="5"/>
  <c r="O964" i="5" s="1"/>
  <c r="J965" i="5"/>
  <c r="P425" i="5"/>
  <c r="V425" i="5" s="1"/>
  <c r="Q425" i="5"/>
  <c r="W425" i="5" s="1"/>
  <c r="R425" i="5"/>
  <c r="X425" i="5" s="1"/>
  <c r="K424" i="5"/>
  <c r="L424" i="5"/>
  <c r="M424" i="5"/>
  <c r="N424" i="5"/>
  <c r="O424" i="5"/>
  <c r="J424" i="5"/>
  <c r="P419" i="5"/>
  <c r="V419" i="5" s="1"/>
  <c r="Q419" i="5"/>
  <c r="W419" i="5" s="1"/>
  <c r="R419" i="5"/>
  <c r="X419" i="5" s="1"/>
  <c r="K418" i="5"/>
  <c r="K417" i="5" s="1"/>
  <c r="L418" i="5"/>
  <c r="L417" i="5" s="1"/>
  <c r="M418" i="5"/>
  <c r="M417" i="5" s="1"/>
  <c r="N418" i="5"/>
  <c r="N417" i="5" s="1"/>
  <c r="O418" i="5"/>
  <c r="O417" i="5" s="1"/>
  <c r="J418" i="5"/>
  <c r="J417" i="5" s="1"/>
  <c r="P824" i="5" l="1"/>
  <c r="V824" i="5" s="1"/>
  <c r="M823" i="5"/>
  <c r="P823" i="5" s="1"/>
  <c r="V823" i="5" s="1"/>
  <c r="P965" i="5"/>
  <c r="V965" i="5" s="1"/>
  <c r="J964" i="5"/>
  <c r="Q965" i="5"/>
  <c r="W965" i="5" s="1"/>
  <c r="K964" i="5"/>
  <c r="P424" i="5"/>
  <c r="V424" i="5" s="1"/>
  <c r="R965" i="5"/>
  <c r="X965" i="5" s="1"/>
  <c r="P417" i="5"/>
  <c r="V417" i="5" s="1"/>
  <c r="R424" i="5"/>
  <c r="X424" i="5" s="1"/>
  <c r="R573" i="5"/>
  <c r="X573" i="5" s="1"/>
  <c r="Q424" i="5"/>
  <c r="W424" i="5" s="1"/>
  <c r="R417" i="5"/>
  <c r="X417" i="5" s="1"/>
  <c r="Q417" i="5"/>
  <c r="W417" i="5" s="1"/>
  <c r="R418" i="5"/>
  <c r="X418" i="5" s="1"/>
  <c r="Q418" i="5"/>
  <c r="W418" i="5" s="1"/>
  <c r="P418" i="5"/>
  <c r="V418" i="5" s="1"/>
  <c r="P492" i="5" l="1"/>
  <c r="V492" i="5" s="1"/>
  <c r="Q492" i="5"/>
  <c r="W492" i="5" s="1"/>
  <c r="R492" i="5"/>
  <c r="X492" i="5" s="1"/>
  <c r="K491" i="5"/>
  <c r="K490" i="5" s="1"/>
  <c r="L491" i="5"/>
  <c r="L490" i="5" s="1"/>
  <c r="M491" i="5"/>
  <c r="M490" i="5" s="1"/>
  <c r="N491" i="5"/>
  <c r="N490" i="5" s="1"/>
  <c r="O491" i="5"/>
  <c r="O490" i="5" s="1"/>
  <c r="J491" i="5"/>
  <c r="J490" i="5" s="1"/>
  <c r="P490" i="5" l="1"/>
  <c r="V490" i="5" s="1"/>
  <c r="R490" i="5"/>
  <c r="X490" i="5" s="1"/>
  <c r="Q490" i="5"/>
  <c r="W490" i="5" s="1"/>
  <c r="Q491" i="5"/>
  <c r="W491" i="5" s="1"/>
  <c r="R491" i="5"/>
  <c r="X491" i="5" s="1"/>
  <c r="P491" i="5"/>
  <c r="V491" i="5" s="1"/>
  <c r="M1038" i="5" l="1"/>
  <c r="M1772" i="5"/>
  <c r="N710" i="5"/>
  <c r="Q710" i="5" s="1"/>
  <c r="W710" i="5" s="1"/>
  <c r="O710" i="5"/>
  <c r="R710" i="5" s="1"/>
  <c r="X710" i="5" s="1"/>
  <c r="M710" i="5"/>
  <c r="M709" i="5" s="1"/>
  <c r="M708" i="5" s="1"/>
  <c r="M707" i="5" s="1"/>
  <c r="L709" i="5"/>
  <c r="L708" i="5" s="1"/>
  <c r="L707" i="5" s="1"/>
  <c r="K709" i="5"/>
  <c r="K708" i="5" s="1"/>
  <c r="K707" i="5" s="1"/>
  <c r="J709" i="5"/>
  <c r="J708" i="5" s="1"/>
  <c r="P1757" i="5"/>
  <c r="V1757" i="5" s="1"/>
  <c r="Q1757" i="5"/>
  <c r="W1757" i="5" s="1"/>
  <c r="R1757" i="5"/>
  <c r="X1757" i="5" s="1"/>
  <c r="K1756" i="5"/>
  <c r="K1755" i="5" s="1"/>
  <c r="K1754" i="5" s="1"/>
  <c r="L1756" i="5"/>
  <c r="L1755" i="5" s="1"/>
  <c r="L1754" i="5" s="1"/>
  <c r="M1756" i="5"/>
  <c r="M1755" i="5" s="1"/>
  <c r="N1756" i="5"/>
  <c r="N1755" i="5" s="1"/>
  <c r="N1754" i="5" s="1"/>
  <c r="O1756" i="5"/>
  <c r="O1755" i="5" s="1"/>
  <c r="O1754" i="5" s="1"/>
  <c r="J1756" i="5"/>
  <c r="J1755" i="5" s="1"/>
  <c r="J1754" i="5" s="1"/>
  <c r="M1753" i="5"/>
  <c r="M1742" i="5"/>
  <c r="M1763" i="5"/>
  <c r="N709" i="5" l="1"/>
  <c r="N708" i="5" s="1"/>
  <c r="N707" i="5" s="1"/>
  <c r="R1754" i="5"/>
  <c r="X1754" i="5" s="1"/>
  <c r="Q1754" i="5"/>
  <c r="W1754" i="5" s="1"/>
  <c r="R1756" i="5"/>
  <c r="X1756" i="5" s="1"/>
  <c r="Q1756" i="5"/>
  <c r="W1756" i="5" s="1"/>
  <c r="R1755" i="5"/>
  <c r="X1755" i="5" s="1"/>
  <c r="P710" i="5"/>
  <c r="V710" i="5" s="1"/>
  <c r="Q1755" i="5"/>
  <c r="W1755" i="5" s="1"/>
  <c r="O709" i="5"/>
  <c r="J707" i="5"/>
  <c r="P707" i="5" s="1"/>
  <c r="V707" i="5" s="1"/>
  <c r="P708" i="5"/>
  <c r="V708" i="5" s="1"/>
  <c r="P709" i="5"/>
  <c r="V709" i="5" s="1"/>
  <c r="M1754" i="5"/>
  <c r="P1754" i="5" s="1"/>
  <c r="V1754" i="5" s="1"/>
  <c r="P1755" i="5"/>
  <c r="V1755" i="5" s="1"/>
  <c r="P1756" i="5"/>
  <c r="V1756" i="5" s="1"/>
  <c r="N565" i="5"/>
  <c r="N564" i="5" s="1"/>
  <c r="N563" i="5" s="1"/>
  <c r="O565" i="5"/>
  <c r="O564" i="5" s="1"/>
  <c r="O563" i="5" s="1"/>
  <c r="M565" i="5"/>
  <c r="P565" i="5" s="1"/>
  <c r="V565" i="5" s="1"/>
  <c r="L564" i="5"/>
  <c r="L563" i="5" s="1"/>
  <c r="K564" i="5"/>
  <c r="J564" i="5"/>
  <c r="J563" i="5" s="1"/>
  <c r="Q709" i="5" l="1"/>
  <c r="W709" i="5" s="1"/>
  <c r="M564" i="5"/>
  <c r="M563" i="5" s="1"/>
  <c r="P563" i="5" s="1"/>
  <c r="V563" i="5" s="1"/>
  <c r="R565" i="5"/>
  <c r="X565" i="5" s="1"/>
  <c r="Q565" i="5"/>
  <c r="W565" i="5" s="1"/>
  <c r="Q707" i="5"/>
  <c r="W707" i="5" s="1"/>
  <c r="R709" i="5"/>
  <c r="X709" i="5" s="1"/>
  <c r="O708" i="5"/>
  <c r="Q564" i="5"/>
  <c r="W564" i="5" s="1"/>
  <c r="K563" i="5"/>
  <c r="Q708" i="5"/>
  <c r="W708" i="5" s="1"/>
  <c r="R563" i="5"/>
  <c r="X563" i="5" s="1"/>
  <c r="R564" i="5"/>
  <c r="X564" i="5" s="1"/>
  <c r="P564" i="5" l="1"/>
  <c r="V564" i="5" s="1"/>
  <c r="Q563" i="5"/>
  <c r="W563" i="5" s="1"/>
  <c r="R708" i="5"/>
  <c r="X708" i="5" s="1"/>
  <c r="O707" i="5"/>
  <c r="K1415" i="5"/>
  <c r="L1415" i="5"/>
  <c r="L1414" i="5" s="1"/>
  <c r="L1413" i="5" s="1"/>
  <c r="L1412" i="5" s="1"/>
  <c r="L1411" i="5" s="1"/>
  <c r="M1415" i="5"/>
  <c r="M1414" i="5" s="1"/>
  <c r="M1413" i="5" s="1"/>
  <c r="M1412" i="5" s="1"/>
  <c r="M1411" i="5" s="1"/>
  <c r="N1415" i="5"/>
  <c r="N1414" i="5" s="1"/>
  <c r="N1413" i="5" s="1"/>
  <c r="N1412" i="5" s="1"/>
  <c r="N1411" i="5" s="1"/>
  <c r="O1415" i="5"/>
  <c r="J1415" i="5"/>
  <c r="J1414" i="5" s="1"/>
  <c r="J1413" i="5" s="1"/>
  <c r="J1412" i="5" s="1"/>
  <c r="J1411" i="5" s="1"/>
  <c r="R1416" i="5"/>
  <c r="X1416" i="5" s="1"/>
  <c r="Q1416" i="5"/>
  <c r="W1416" i="5" s="1"/>
  <c r="P1416" i="5"/>
  <c r="V1416" i="5" s="1"/>
  <c r="M1440" i="5"/>
  <c r="M1456" i="5"/>
  <c r="P1456" i="5" s="1"/>
  <c r="V1456" i="5" s="1"/>
  <c r="N769" i="5"/>
  <c r="O769" i="5"/>
  <c r="R1456" i="5"/>
  <c r="X1456" i="5" s="1"/>
  <c r="Q1456" i="5"/>
  <c r="W1456" i="5" s="1"/>
  <c r="O1455" i="5"/>
  <c r="O1454" i="5" s="1"/>
  <c r="O1453" i="5" s="1"/>
  <c r="N1455" i="5"/>
  <c r="N1454" i="5" s="1"/>
  <c r="N1453" i="5" s="1"/>
  <c r="L1455" i="5"/>
  <c r="L1454" i="5" s="1"/>
  <c r="K1455" i="5"/>
  <c r="J1455" i="5"/>
  <c r="J1454" i="5" s="1"/>
  <c r="J1453" i="5" s="1"/>
  <c r="M1352" i="5"/>
  <c r="R238" i="5"/>
  <c r="X238" i="5" s="1"/>
  <c r="Q238" i="5"/>
  <c r="W238" i="5" s="1"/>
  <c r="P238" i="5"/>
  <c r="V238" i="5" s="1"/>
  <c r="O237" i="5"/>
  <c r="O236" i="5" s="1"/>
  <c r="N237" i="5"/>
  <c r="N236" i="5" s="1"/>
  <c r="M237" i="5"/>
  <c r="M236" i="5" s="1"/>
  <c r="L237" i="5"/>
  <c r="L236" i="5" s="1"/>
  <c r="K237" i="5"/>
  <c r="K236" i="5" s="1"/>
  <c r="J237" i="5"/>
  <c r="J236" i="5" s="1"/>
  <c r="P1411" i="5" l="1"/>
  <c r="V1411" i="5" s="1"/>
  <c r="P1415" i="5"/>
  <c r="V1415" i="5" s="1"/>
  <c r="Q1455" i="5"/>
  <c r="W1455" i="5" s="1"/>
  <c r="K1454" i="5"/>
  <c r="Q1454" i="5" s="1"/>
  <c r="W1454" i="5" s="1"/>
  <c r="M1455" i="5"/>
  <c r="M1454" i="5" s="1"/>
  <c r="M1453" i="5" s="1"/>
  <c r="P1453" i="5" s="1"/>
  <c r="V1453" i="5" s="1"/>
  <c r="M769" i="5"/>
  <c r="R1415" i="5"/>
  <c r="X1415" i="5" s="1"/>
  <c r="Q1415" i="5"/>
  <c r="W1415" i="5" s="1"/>
  <c r="R707" i="5"/>
  <c r="X707" i="5" s="1"/>
  <c r="R1455" i="5"/>
  <c r="X1455" i="5" s="1"/>
  <c r="R236" i="5"/>
  <c r="X236" i="5" s="1"/>
  <c r="O1414" i="5"/>
  <c r="O1413" i="5" s="1"/>
  <c r="O1412" i="5" s="1"/>
  <c r="K1414" i="5"/>
  <c r="K1413" i="5" s="1"/>
  <c r="K1412" i="5" s="1"/>
  <c r="Q236" i="5"/>
  <c r="W236" i="5" s="1"/>
  <c r="Q237" i="5"/>
  <c r="W237" i="5" s="1"/>
  <c r="P1412" i="5"/>
  <c r="V1412" i="5" s="1"/>
  <c r="L1453" i="5"/>
  <c r="R1453" i="5" s="1"/>
  <c r="X1453" i="5" s="1"/>
  <c r="R1454" i="5"/>
  <c r="X1454" i="5" s="1"/>
  <c r="R237" i="5"/>
  <c r="X237" i="5" s="1"/>
  <c r="P236" i="5"/>
  <c r="V236" i="5" s="1"/>
  <c r="P237" i="5"/>
  <c r="V237" i="5" s="1"/>
  <c r="N800" i="5"/>
  <c r="N799" i="5" s="1"/>
  <c r="N798" i="5" s="1"/>
  <c r="O800" i="5"/>
  <c r="R800" i="5" s="1"/>
  <c r="X800" i="5" s="1"/>
  <c r="M800" i="5"/>
  <c r="P800" i="5" s="1"/>
  <c r="V800" i="5" s="1"/>
  <c r="L799" i="5"/>
  <c r="L798" i="5" s="1"/>
  <c r="K799" i="5"/>
  <c r="J799" i="5"/>
  <c r="J798" i="5" s="1"/>
  <c r="R1389" i="5"/>
  <c r="X1389" i="5" s="1"/>
  <c r="Q1389" i="5"/>
  <c r="W1389" i="5" s="1"/>
  <c r="P1389" i="5"/>
  <c r="V1389" i="5" s="1"/>
  <c r="O1388" i="5"/>
  <c r="O1387" i="5" s="1"/>
  <c r="O1386" i="5" s="1"/>
  <c r="O1381" i="5" s="1"/>
  <c r="N1388" i="5"/>
  <c r="N1387" i="5" s="1"/>
  <c r="N1386" i="5" s="1"/>
  <c r="N1381" i="5" s="1"/>
  <c r="M1388" i="5"/>
  <c r="M1387" i="5" s="1"/>
  <c r="M1386" i="5" s="1"/>
  <c r="M1381" i="5" s="1"/>
  <c r="L1388" i="5"/>
  <c r="L1387" i="5" s="1"/>
  <c r="K1388" i="5"/>
  <c r="K1387" i="5" s="1"/>
  <c r="K1386" i="5" s="1"/>
  <c r="K1381" i="5" s="1"/>
  <c r="J1388" i="5"/>
  <c r="J1387" i="5" s="1"/>
  <c r="R147" i="5"/>
  <c r="X147" i="5" s="1"/>
  <c r="Q147" i="5"/>
  <c r="W147" i="5" s="1"/>
  <c r="P147" i="5"/>
  <c r="V147" i="5" s="1"/>
  <c r="O146" i="5"/>
  <c r="O145" i="5" s="1"/>
  <c r="N146" i="5"/>
  <c r="N145" i="5" s="1"/>
  <c r="M146" i="5"/>
  <c r="M145" i="5" s="1"/>
  <c r="L146" i="5"/>
  <c r="K146" i="5"/>
  <c r="K145" i="5" s="1"/>
  <c r="J146" i="5"/>
  <c r="J145" i="5" s="1"/>
  <c r="R144" i="5"/>
  <c r="X144" i="5" s="1"/>
  <c r="Q144" i="5"/>
  <c r="W144" i="5" s="1"/>
  <c r="P144" i="5"/>
  <c r="V144" i="5" s="1"/>
  <c r="O143" i="5"/>
  <c r="O142" i="5" s="1"/>
  <c r="N143" i="5"/>
  <c r="N142" i="5" s="1"/>
  <c r="M143" i="5"/>
  <c r="L143" i="5"/>
  <c r="L142" i="5" s="1"/>
  <c r="K143" i="5"/>
  <c r="J143" i="5"/>
  <c r="J142" i="5" s="1"/>
  <c r="Q310" i="5"/>
  <c r="W310" i="5" s="1"/>
  <c r="R310" i="5"/>
  <c r="X310" i="5" s="1"/>
  <c r="P310" i="5"/>
  <c r="V310" i="5" s="1"/>
  <c r="N309" i="5"/>
  <c r="N308" i="5" s="1"/>
  <c r="N307" i="5" s="1"/>
  <c r="N302" i="5" s="1"/>
  <c r="M309" i="5"/>
  <c r="M308" i="5" s="1"/>
  <c r="M307" i="5" s="1"/>
  <c r="M302" i="5" s="1"/>
  <c r="L309" i="5"/>
  <c r="L308" i="5" s="1"/>
  <c r="L307" i="5" s="1"/>
  <c r="L302" i="5" s="1"/>
  <c r="K309" i="5"/>
  <c r="K308" i="5" s="1"/>
  <c r="J309" i="5"/>
  <c r="J308" i="5" s="1"/>
  <c r="J307" i="5" s="1"/>
  <c r="J302" i="5" s="1"/>
  <c r="N797" i="5"/>
  <c r="N796" i="5" s="1"/>
  <c r="N795" i="5" s="1"/>
  <c r="O797" i="5"/>
  <c r="R797" i="5" s="1"/>
  <c r="X797" i="5" s="1"/>
  <c r="M797" i="5"/>
  <c r="M796" i="5" s="1"/>
  <c r="M795" i="5" s="1"/>
  <c r="L796" i="5"/>
  <c r="L795" i="5" s="1"/>
  <c r="K796" i="5"/>
  <c r="K795" i="5" s="1"/>
  <c r="J796" i="5"/>
  <c r="J795" i="5" s="1"/>
  <c r="R1308" i="5"/>
  <c r="X1308" i="5" s="1"/>
  <c r="Q1308" i="5"/>
  <c r="W1308" i="5" s="1"/>
  <c r="P1308" i="5"/>
  <c r="V1308" i="5" s="1"/>
  <c r="O1307" i="5"/>
  <c r="O1306" i="5" s="1"/>
  <c r="O1305" i="5" s="1"/>
  <c r="O1300" i="5" s="1"/>
  <c r="N1307" i="5"/>
  <c r="N1306" i="5" s="1"/>
  <c r="N1305" i="5" s="1"/>
  <c r="N1300" i="5" s="1"/>
  <c r="M1307" i="5"/>
  <c r="M1306" i="5" s="1"/>
  <c r="M1305" i="5" s="1"/>
  <c r="M1300" i="5" s="1"/>
  <c r="L1307" i="5"/>
  <c r="L1306" i="5" s="1"/>
  <c r="L1305" i="5" s="1"/>
  <c r="L1300" i="5" s="1"/>
  <c r="K1307" i="5"/>
  <c r="J1307" i="5"/>
  <c r="J1306" i="5" s="1"/>
  <c r="N794" i="5"/>
  <c r="Q794" i="5" s="1"/>
  <c r="W794" i="5" s="1"/>
  <c r="O794" i="5"/>
  <c r="R794" i="5" s="1"/>
  <c r="X794" i="5" s="1"/>
  <c r="M794" i="5"/>
  <c r="P794" i="5" s="1"/>
  <c r="V794" i="5" s="1"/>
  <c r="L793" i="5"/>
  <c r="L792" i="5" s="1"/>
  <c r="K793" i="5"/>
  <c r="J793" i="5"/>
  <c r="J792" i="5" s="1"/>
  <c r="P143" i="5" l="1"/>
  <c r="V143" i="5" s="1"/>
  <c r="Q1412" i="5"/>
  <c r="W1412" i="5" s="1"/>
  <c r="K1411" i="5"/>
  <c r="Q1411" i="5" s="1"/>
  <c r="W1411" i="5" s="1"/>
  <c r="R1412" i="5"/>
  <c r="X1412" i="5" s="1"/>
  <c r="O1411" i="5"/>
  <c r="R1411" i="5" s="1"/>
  <c r="X1411" i="5" s="1"/>
  <c r="J141" i="5"/>
  <c r="J133" i="5" s="1"/>
  <c r="K1453" i="5"/>
  <c r="Q1453" i="5" s="1"/>
  <c r="W1453" i="5" s="1"/>
  <c r="O796" i="5"/>
  <c r="O795" i="5" s="1"/>
  <c r="Q797" i="5"/>
  <c r="W797" i="5" s="1"/>
  <c r="N793" i="5"/>
  <c r="N792" i="5" s="1"/>
  <c r="N791" i="5" s="1"/>
  <c r="N780" i="5" s="1"/>
  <c r="J791" i="5"/>
  <c r="J780" i="5" s="1"/>
  <c r="O799" i="5"/>
  <c r="O798" i="5" s="1"/>
  <c r="R798" i="5" s="1"/>
  <c r="X798" i="5" s="1"/>
  <c r="M799" i="5"/>
  <c r="M798" i="5" s="1"/>
  <c r="P798" i="5" s="1"/>
  <c r="V798" i="5" s="1"/>
  <c r="Q800" i="5"/>
  <c r="W800" i="5" s="1"/>
  <c r="O793" i="5"/>
  <c r="O792" i="5" s="1"/>
  <c r="P1454" i="5"/>
  <c r="V1454" i="5" s="1"/>
  <c r="P1455" i="5"/>
  <c r="V1455" i="5" s="1"/>
  <c r="R1414" i="5"/>
  <c r="X1414" i="5" s="1"/>
  <c r="Q1414" i="5"/>
  <c r="W1414" i="5" s="1"/>
  <c r="M793" i="5"/>
  <c r="M792" i="5" s="1"/>
  <c r="Q799" i="5"/>
  <c r="W799" i="5" s="1"/>
  <c r="P797" i="5"/>
  <c r="V797" i="5" s="1"/>
  <c r="R1388" i="5"/>
  <c r="X1388" i="5" s="1"/>
  <c r="Q1388" i="5"/>
  <c r="W1388" i="5" s="1"/>
  <c r="L791" i="5"/>
  <c r="L780" i="5" s="1"/>
  <c r="K798" i="5"/>
  <c r="Q798" i="5" s="1"/>
  <c r="W798" i="5" s="1"/>
  <c r="R146" i="5"/>
  <c r="X146" i="5" s="1"/>
  <c r="P1414" i="5"/>
  <c r="V1414" i="5" s="1"/>
  <c r="Q143" i="5"/>
  <c r="W143" i="5" s="1"/>
  <c r="N141" i="5"/>
  <c r="N133" i="5" s="1"/>
  <c r="L145" i="5"/>
  <c r="R145" i="5" s="1"/>
  <c r="X145" i="5" s="1"/>
  <c r="O141" i="5"/>
  <c r="O133" i="5" s="1"/>
  <c r="K142" i="5"/>
  <c r="K141" i="5" s="1"/>
  <c r="K133" i="5" s="1"/>
  <c r="Q146" i="5"/>
  <c r="W146" i="5" s="1"/>
  <c r="Q309" i="5"/>
  <c r="W309" i="5" s="1"/>
  <c r="Q145" i="5"/>
  <c r="W145" i="5" s="1"/>
  <c r="J1386" i="5"/>
  <c r="J1381" i="5" s="1"/>
  <c r="P1387" i="5"/>
  <c r="V1387" i="5" s="1"/>
  <c r="R1387" i="5"/>
  <c r="X1387" i="5" s="1"/>
  <c r="L1386" i="5"/>
  <c r="L1381" i="5" s="1"/>
  <c r="Q1381" i="5"/>
  <c r="W1381" i="5" s="1"/>
  <c r="Q1386" i="5"/>
  <c r="W1386" i="5" s="1"/>
  <c r="Q1387" i="5"/>
  <c r="W1387" i="5" s="1"/>
  <c r="P1388" i="5"/>
  <c r="V1388" i="5" s="1"/>
  <c r="P145" i="5"/>
  <c r="V145" i="5" s="1"/>
  <c r="P146" i="5"/>
  <c r="V146" i="5" s="1"/>
  <c r="M142" i="5"/>
  <c r="R142" i="5"/>
  <c r="X142" i="5" s="1"/>
  <c r="R143" i="5"/>
  <c r="X143" i="5" s="1"/>
  <c r="Q1307" i="5"/>
  <c r="W1307" i="5" s="1"/>
  <c r="P309" i="5"/>
  <c r="V309" i="5" s="1"/>
  <c r="P302" i="5"/>
  <c r="V302" i="5" s="1"/>
  <c r="P307" i="5"/>
  <c r="V307" i="5" s="1"/>
  <c r="Q308" i="5"/>
  <c r="W308" i="5" s="1"/>
  <c r="K307" i="5"/>
  <c r="K302" i="5" s="1"/>
  <c r="P308" i="5"/>
  <c r="V308" i="5" s="1"/>
  <c r="O309" i="5"/>
  <c r="Q795" i="5"/>
  <c r="W795" i="5" s="1"/>
  <c r="Q796" i="5"/>
  <c r="W796" i="5" s="1"/>
  <c r="P795" i="5"/>
  <c r="V795" i="5" s="1"/>
  <c r="R1300" i="5"/>
  <c r="X1300" i="5" s="1"/>
  <c r="R1307" i="5"/>
  <c r="X1307" i="5" s="1"/>
  <c r="P796" i="5"/>
  <c r="V796" i="5" s="1"/>
  <c r="R1306" i="5"/>
  <c r="X1306" i="5" s="1"/>
  <c r="K792" i="5"/>
  <c r="K1306" i="5"/>
  <c r="K1305" i="5" s="1"/>
  <c r="J1305" i="5"/>
  <c r="J1300" i="5" s="1"/>
  <c r="P1306" i="5"/>
  <c r="V1306" i="5" s="1"/>
  <c r="R1305" i="5"/>
  <c r="X1305" i="5" s="1"/>
  <c r="P1307" i="5"/>
  <c r="V1307" i="5" s="1"/>
  <c r="R792" i="5"/>
  <c r="X792" i="5" s="1"/>
  <c r="R796" i="5" l="1"/>
  <c r="X796" i="5" s="1"/>
  <c r="Q793" i="5"/>
  <c r="W793" i="5" s="1"/>
  <c r="R793" i="5"/>
  <c r="X793" i="5" s="1"/>
  <c r="K1300" i="5"/>
  <c r="Q1300" i="5" s="1"/>
  <c r="W1300" i="5" s="1"/>
  <c r="P799" i="5"/>
  <c r="V799" i="5" s="1"/>
  <c r="R799" i="5"/>
  <c r="X799" i="5" s="1"/>
  <c r="M791" i="5"/>
  <c r="M780" i="5" s="1"/>
  <c r="O791" i="5"/>
  <c r="R791" i="5" s="1"/>
  <c r="X791" i="5" s="1"/>
  <c r="P793" i="5"/>
  <c r="V793" i="5" s="1"/>
  <c r="P792" i="5"/>
  <c r="V792" i="5" s="1"/>
  <c r="R795" i="5"/>
  <c r="X795" i="5" s="1"/>
  <c r="L141" i="5"/>
  <c r="Q792" i="5"/>
  <c r="W792" i="5" s="1"/>
  <c r="K791" i="5"/>
  <c r="Q142" i="5"/>
  <c r="W142" i="5" s="1"/>
  <c r="M141" i="5"/>
  <c r="P142" i="5"/>
  <c r="V142" i="5" s="1"/>
  <c r="R1381" i="5"/>
  <c r="X1381" i="5" s="1"/>
  <c r="R1386" i="5"/>
  <c r="X1386" i="5" s="1"/>
  <c r="P1381" i="5"/>
  <c r="V1381" i="5" s="1"/>
  <c r="P1386" i="5"/>
  <c r="V1386" i="5" s="1"/>
  <c r="Q141" i="5"/>
  <c r="W141" i="5" s="1"/>
  <c r="Q133" i="5"/>
  <c r="W133" i="5" s="1"/>
  <c r="Q1305" i="5"/>
  <c r="W1305" i="5" s="1"/>
  <c r="Q302" i="5"/>
  <c r="W302" i="5" s="1"/>
  <c r="Q307" i="5"/>
  <c r="W307" i="5" s="1"/>
  <c r="R309" i="5"/>
  <c r="X309" i="5" s="1"/>
  <c r="O308" i="5"/>
  <c r="Q1306" i="5"/>
  <c r="W1306" i="5" s="1"/>
  <c r="P1305" i="5"/>
  <c r="V1305" i="5" s="1"/>
  <c r="P1300" i="5"/>
  <c r="V1300" i="5" s="1"/>
  <c r="Q791" i="5" l="1"/>
  <c r="W791" i="5" s="1"/>
  <c r="K780" i="5"/>
  <c r="P141" i="5"/>
  <c r="V141" i="5" s="1"/>
  <c r="M133" i="5"/>
  <c r="P133" i="5" s="1"/>
  <c r="V133" i="5" s="1"/>
  <c r="R141" i="5"/>
  <c r="X141" i="5" s="1"/>
  <c r="L133" i="5"/>
  <c r="R133" i="5" s="1"/>
  <c r="X133" i="5" s="1"/>
  <c r="O780" i="5"/>
  <c r="R780" i="5" s="1"/>
  <c r="X780" i="5" s="1"/>
  <c r="P791" i="5"/>
  <c r="V791" i="5" s="1"/>
  <c r="R308" i="5"/>
  <c r="X308" i="5" s="1"/>
  <c r="O307" i="5"/>
  <c r="O302" i="5" s="1"/>
  <c r="Q780" i="5"/>
  <c r="W780" i="5" s="1"/>
  <c r="P780" i="5"/>
  <c r="V780" i="5" s="1"/>
  <c r="R302" i="5" l="1"/>
  <c r="X302" i="5" s="1"/>
  <c r="R307" i="5"/>
  <c r="X307" i="5" s="1"/>
  <c r="P1245" i="5" l="1"/>
  <c r="V1245" i="5" s="1"/>
  <c r="Q1245" i="5"/>
  <c r="W1245" i="5" s="1"/>
  <c r="R1245" i="5"/>
  <c r="X1245" i="5" s="1"/>
  <c r="K1244" i="5"/>
  <c r="L1244" i="5"/>
  <c r="M1244" i="5"/>
  <c r="N1244" i="5"/>
  <c r="O1244" i="5"/>
  <c r="J1244" i="5"/>
  <c r="J1243" i="5" l="1"/>
  <c r="J1242" i="5" s="1"/>
  <c r="J1237" i="5" s="1"/>
  <c r="O1243" i="5"/>
  <c r="O1242" i="5" s="1"/>
  <c r="O1237" i="5" s="1"/>
  <c r="K1243" i="5"/>
  <c r="N1243" i="5"/>
  <c r="N1242" i="5" s="1"/>
  <c r="N1237" i="5" s="1"/>
  <c r="M1243" i="5"/>
  <c r="L1243" i="5"/>
  <c r="R1244" i="5"/>
  <c r="X1244" i="5" s="1"/>
  <c r="Q1244" i="5"/>
  <c r="W1244" i="5" s="1"/>
  <c r="P1244" i="5"/>
  <c r="V1244" i="5" s="1"/>
  <c r="P91" i="5"/>
  <c r="V91" i="5" s="1"/>
  <c r="Q91" i="5"/>
  <c r="W91" i="5" s="1"/>
  <c r="R91" i="5"/>
  <c r="X91" i="5" s="1"/>
  <c r="K90" i="5"/>
  <c r="K89" i="5" s="1"/>
  <c r="L90" i="5"/>
  <c r="L89" i="5" s="1"/>
  <c r="M90" i="5"/>
  <c r="M89" i="5" s="1"/>
  <c r="N90" i="5"/>
  <c r="N89" i="5" s="1"/>
  <c r="O90" i="5"/>
  <c r="O89" i="5" s="1"/>
  <c r="J90" i="5"/>
  <c r="J89" i="5" s="1"/>
  <c r="P317" i="5"/>
  <c r="V317" i="5" s="1"/>
  <c r="Q317" i="5"/>
  <c r="W317" i="5" s="1"/>
  <c r="R317" i="5"/>
  <c r="X317" i="5" s="1"/>
  <c r="K316" i="5"/>
  <c r="L316" i="5"/>
  <c r="L315" i="5" s="1"/>
  <c r="L314" i="5" s="1"/>
  <c r="L313" i="5" s="1"/>
  <c r="L312" i="5" s="1"/>
  <c r="M316" i="5"/>
  <c r="M315" i="5" s="1"/>
  <c r="M314" i="5" s="1"/>
  <c r="M313" i="5" s="1"/>
  <c r="M312" i="5" s="1"/>
  <c r="N316" i="5"/>
  <c r="N315" i="5" s="1"/>
  <c r="N314" i="5" s="1"/>
  <c r="N313" i="5" s="1"/>
  <c r="N312" i="5" s="1"/>
  <c r="O316" i="5"/>
  <c r="J316" i="5"/>
  <c r="J315" i="5" s="1"/>
  <c r="J314" i="5" s="1"/>
  <c r="J313" i="5" s="1"/>
  <c r="J312" i="5" s="1"/>
  <c r="P244" i="5"/>
  <c r="V244" i="5" s="1"/>
  <c r="Q244" i="5"/>
  <c r="W244" i="5" s="1"/>
  <c r="R244" i="5"/>
  <c r="X244" i="5" s="1"/>
  <c r="K243" i="5"/>
  <c r="K242" i="5" s="1"/>
  <c r="L243" i="5"/>
  <c r="L242" i="5" s="1"/>
  <c r="M243" i="5"/>
  <c r="M242" i="5" s="1"/>
  <c r="N243" i="5"/>
  <c r="N242" i="5" s="1"/>
  <c r="O243" i="5"/>
  <c r="O242" i="5" s="1"/>
  <c r="J243" i="5"/>
  <c r="J242" i="5" s="1"/>
  <c r="R383" i="5"/>
  <c r="X383" i="5" s="1"/>
  <c r="Q383" i="5"/>
  <c r="W383" i="5" s="1"/>
  <c r="P383" i="5"/>
  <c r="V383" i="5" s="1"/>
  <c r="O382" i="5"/>
  <c r="O381" i="5" s="1"/>
  <c r="N382" i="5"/>
  <c r="N381" i="5" s="1"/>
  <c r="M382" i="5"/>
  <c r="M381" i="5" s="1"/>
  <c r="L382" i="5"/>
  <c r="L381" i="5" s="1"/>
  <c r="K382" i="5"/>
  <c r="K381" i="5" s="1"/>
  <c r="J382" i="5"/>
  <c r="J381" i="5" s="1"/>
  <c r="P379" i="5"/>
  <c r="V379" i="5" s="1"/>
  <c r="Q379" i="5"/>
  <c r="W379" i="5" s="1"/>
  <c r="R379" i="5"/>
  <c r="X379" i="5" s="1"/>
  <c r="K378" i="5"/>
  <c r="K377" i="5" s="1"/>
  <c r="L378" i="5"/>
  <c r="L377" i="5" s="1"/>
  <c r="M378" i="5"/>
  <c r="M377" i="5" s="1"/>
  <c r="N378" i="5"/>
  <c r="N377" i="5" s="1"/>
  <c r="O378" i="5"/>
  <c r="O377" i="5" s="1"/>
  <c r="J378" i="5"/>
  <c r="J377" i="5" s="1"/>
  <c r="P89" i="5" l="1"/>
  <c r="V89" i="5" s="1"/>
  <c r="K1242" i="5"/>
  <c r="K1237" i="5" s="1"/>
  <c r="Q1243" i="5"/>
  <c r="W1243" i="5" s="1"/>
  <c r="L1242" i="5"/>
  <c r="L1237" i="5" s="1"/>
  <c r="R1243" i="5"/>
  <c r="X1243" i="5" s="1"/>
  <c r="M1242" i="5"/>
  <c r="M1237" i="5" s="1"/>
  <c r="P1243" i="5"/>
  <c r="V1243" i="5" s="1"/>
  <c r="R89" i="5"/>
  <c r="X89" i="5" s="1"/>
  <c r="Q381" i="5"/>
  <c r="W381" i="5" s="1"/>
  <c r="R377" i="5"/>
  <c r="X377" i="5" s="1"/>
  <c r="Q242" i="5"/>
  <c r="W242" i="5" s="1"/>
  <c r="R316" i="5"/>
  <c r="X316" i="5" s="1"/>
  <c r="Q316" i="5"/>
  <c r="W316" i="5" s="1"/>
  <c r="Q89" i="5"/>
  <c r="W89" i="5" s="1"/>
  <c r="R382" i="5"/>
  <c r="X382" i="5" s="1"/>
  <c r="O315" i="5"/>
  <c r="O314" i="5" s="1"/>
  <c r="O313" i="5" s="1"/>
  <c r="O312" i="5" s="1"/>
  <c r="R312" i="5" s="1"/>
  <c r="X312" i="5" s="1"/>
  <c r="Q90" i="5"/>
  <c r="W90" i="5" s="1"/>
  <c r="P243" i="5"/>
  <c r="V243" i="5" s="1"/>
  <c r="K315" i="5"/>
  <c r="K314" i="5" s="1"/>
  <c r="K313" i="5" s="1"/>
  <c r="K312" i="5" s="1"/>
  <c r="Q312" i="5" s="1"/>
  <c r="W312" i="5" s="1"/>
  <c r="Q378" i="5"/>
  <c r="W378" i="5" s="1"/>
  <c r="R90" i="5"/>
  <c r="X90" i="5" s="1"/>
  <c r="P90" i="5"/>
  <c r="V90" i="5" s="1"/>
  <c r="P312" i="5"/>
  <c r="V312" i="5" s="1"/>
  <c r="P313" i="5"/>
  <c r="V313" i="5" s="1"/>
  <c r="Q377" i="5"/>
  <c r="W377" i="5" s="1"/>
  <c r="R381" i="5"/>
  <c r="X381" i="5" s="1"/>
  <c r="Q382" i="5"/>
  <c r="W382" i="5" s="1"/>
  <c r="P315" i="5"/>
  <c r="V315" i="5" s="1"/>
  <c r="P377" i="5"/>
  <c r="V377" i="5" s="1"/>
  <c r="P242" i="5"/>
  <c r="V242" i="5" s="1"/>
  <c r="P314" i="5"/>
  <c r="V314" i="5" s="1"/>
  <c r="R378" i="5"/>
  <c r="X378" i="5" s="1"/>
  <c r="R242" i="5"/>
  <c r="X242" i="5" s="1"/>
  <c r="Q243" i="5"/>
  <c r="W243" i="5" s="1"/>
  <c r="P316" i="5"/>
  <c r="V316" i="5" s="1"/>
  <c r="R243" i="5"/>
  <c r="X243" i="5" s="1"/>
  <c r="P381" i="5"/>
  <c r="V381" i="5" s="1"/>
  <c r="P382" i="5"/>
  <c r="V382" i="5" s="1"/>
  <c r="P378" i="5"/>
  <c r="V378" i="5" s="1"/>
  <c r="M437" i="5"/>
  <c r="P437" i="5" s="1"/>
  <c r="V437" i="5" s="1"/>
  <c r="Q437" i="5"/>
  <c r="W437" i="5" s="1"/>
  <c r="R437" i="5"/>
  <c r="X437" i="5" s="1"/>
  <c r="K436" i="5"/>
  <c r="K435" i="5" s="1"/>
  <c r="L436" i="5"/>
  <c r="L435" i="5" s="1"/>
  <c r="N436" i="5"/>
  <c r="N435" i="5" s="1"/>
  <c r="O436" i="5"/>
  <c r="O435" i="5" s="1"/>
  <c r="J436" i="5"/>
  <c r="J435" i="5" s="1"/>
  <c r="P241" i="5"/>
  <c r="V241" i="5" s="1"/>
  <c r="Q241" i="5"/>
  <c r="W241" i="5" s="1"/>
  <c r="R241" i="5"/>
  <c r="X241" i="5" s="1"/>
  <c r="K240" i="5"/>
  <c r="K239" i="5" s="1"/>
  <c r="L240" i="5"/>
  <c r="L239" i="5" s="1"/>
  <c r="M240" i="5"/>
  <c r="M239" i="5" s="1"/>
  <c r="N240" i="5"/>
  <c r="N239" i="5" s="1"/>
  <c r="O240" i="5"/>
  <c r="O239" i="5" s="1"/>
  <c r="J240" i="5"/>
  <c r="J239" i="5" s="1"/>
  <c r="M436" i="5" l="1"/>
  <c r="M435" i="5" s="1"/>
  <c r="P239" i="5"/>
  <c r="V239" i="5" s="1"/>
  <c r="R1237" i="5"/>
  <c r="X1237" i="5" s="1"/>
  <c r="R1242" i="5"/>
  <c r="X1242" i="5" s="1"/>
  <c r="P1237" i="5"/>
  <c r="V1237" i="5" s="1"/>
  <c r="P1242" i="5"/>
  <c r="V1242" i="5" s="1"/>
  <c r="Q1237" i="5"/>
  <c r="W1237" i="5" s="1"/>
  <c r="Q1242" i="5"/>
  <c r="W1242" i="5" s="1"/>
  <c r="R315" i="5"/>
  <c r="X315" i="5" s="1"/>
  <c r="Q313" i="5"/>
  <c r="W313" i="5" s="1"/>
  <c r="R314" i="5"/>
  <c r="X314" i="5" s="1"/>
  <c r="R313" i="5"/>
  <c r="X313" i="5" s="1"/>
  <c r="Q315" i="5"/>
  <c r="W315" i="5" s="1"/>
  <c r="R435" i="5"/>
  <c r="X435" i="5" s="1"/>
  <c r="Q435" i="5"/>
  <c r="W435" i="5" s="1"/>
  <c r="Q314" i="5"/>
  <c r="W314" i="5" s="1"/>
  <c r="P435" i="5"/>
  <c r="V435" i="5" s="1"/>
  <c r="R436" i="5"/>
  <c r="X436" i="5" s="1"/>
  <c r="Q436" i="5"/>
  <c r="W436" i="5" s="1"/>
  <c r="Q239" i="5"/>
  <c r="W239" i="5" s="1"/>
  <c r="R239" i="5"/>
  <c r="X239" i="5" s="1"/>
  <c r="Q240" i="5"/>
  <c r="W240" i="5" s="1"/>
  <c r="P240" i="5"/>
  <c r="V240" i="5" s="1"/>
  <c r="R240" i="5"/>
  <c r="X240" i="5" s="1"/>
  <c r="P436" i="5" l="1"/>
  <c r="V436" i="5" s="1"/>
  <c r="L46" i="6"/>
  <c r="R46" i="6" s="1"/>
  <c r="K46" i="6"/>
  <c r="Q46" i="6" s="1"/>
  <c r="J46" i="6"/>
  <c r="P46" i="6" s="1"/>
  <c r="G31" i="6"/>
  <c r="H31" i="6"/>
  <c r="I31" i="6"/>
  <c r="G32" i="6"/>
  <c r="H32" i="6"/>
  <c r="I32" i="6"/>
  <c r="G49" i="6"/>
  <c r="H49" i="6"/>
  <c r="I49" i="6"/>
  <c r="G74" i="6"/>
  <c r="H74" i="6"/>
  <c r="I74" i="6"/>
  <c r="G75" i="6"/>
  <c r="H75" i="6"/>
  <c r="I75" i="6"/>
  <c r="G76" i="6"/>
  <c r="H76" i="6"/>
  <c r="I76" i="6"/>
  <c r="G77" i="6"/>
  <c r="H77" i="6"/>
  <c r="I77" i="6"/>
  <c r="G78" i="6"/>
  <c r="H78" i="6"/>
  <c r="I78" i="6"/>
  <c r="G82" i="6"/>
  <c r="J82" i="6" s="1"/>
  <c r="P82" i="6" s="1"/>
  <c r="H82" i="6"/>
  <c r="I82" i="6"/>
  <c r="K773" i="5"/>
  <c r="L773" i="5"/>
  <c r="M772" i="5"/>
  <c r="M771" i="5" s="1"/>
  <c r="M770" i="5" s="1"/>
  <c r="O772" i="5"/>
  <c r="O771" i="5" s="1"/>
  <c r="O770" i="5" s="1"/>
  <c r="J773" i="5"/>
  <c r="M818" i="5"/>
  <c r="M817" i="5" s="1"/>
  <c r="M816" i="5" s="1"/>
  <c r="N818" i="5"/>
  <c r="O818" i="5"/>
  <c r="O817" i="5" s="1"/>
  <c r="O816" i="5" s="1"/>
  <c r="K818" i="5"/>
  <c r="L818" i="5"/>
  <c r="J818" i="5"/>
  <c r="M1864" i="5"/>
  <c r="N1864" i="5"/>
  <c r="O1864" i="5"/>
  <c r="M1862" i="5"/>
  <c r="N1862" i="5"/>
  <c r="O1862" i="5"/>
  <c r="M1854" i="5"/>
  <c r="N1854" i="5"/>
  <c r="O1854" i="5"/>
  <c r="M1852" i="5"/>
  <c r="N1852" i="5"/>
  <c r="O1852" i="5"/>
  <c r="M1849" i="5"/>
  <c r="M1848" i="5" s="1"/>
  <c r="N1849" i="5"/>
  <c r="N1848" i="5" s="1"/>
  <c r="O1849" i="5"/>
  <c r="O1848" i="5" s="1"/>
  <c r="M1841" i="5"/>
  <c r="N1841" i="5"/>
  <c r="O1841" i="5"/>
  <c r="M1839" i="5"/>
  <c r="N1839" i="5"/>
  <c r="O1839" i="5"/>
  <c r="M1837" i="5"/>
  <c r="N1837" i="5"/>
  <c r="O1837" i="5"/>
  <c r="M1834" i="5"/>
  <c r="M1833" i="5" s="1"/>
  <c r="N1834" i="5"/>
  <c r="N1833" i="5" s="1"/>
  <c r="O1834" i="5"/>
  <c r="O1833" i="5" s="1"/>
  <c r="M1828" i="5"/>
  <c r="M1827" i="5" s="1"/>
  <c r="M1826" i="5" s="1"/>
  <c r="N1828" i="5"/>
  <c r="N1827" i="5" s="1"/>
  <c r="N1826" i="5" s="1"/>
  <c r="O1828" i="5"/>
  <c r="O1827" i="5" s="1"/>
  <c r="O1826" i="5" s="1"/>
  <c r="M1824" i="5"/>
  <c r="N1824" i="5"/>
  <c r="O1824" i="5"/>
  <c r="M1822" i="5"/>
  <c r="N1822" i="5"/>
  <c r="O1822" i="5"/>
  <c r="M1820" i="5"/>
  <c r="N1820" i="5"/>
  <c r="O1820" i="5"/>
  <c r="M1815" i="5"/>
  <c r="N1815" i="5"/>
  <c r="O1815" i="5"/>
  <c r="M1813" i="5"/>
  <c r="N1813" i="5"/>
  <c r="O1813" i="5"/>
  <c r="M1811" i="5"/>
  <c r="N1811" i="5"/>
  <c r="O1811" i="5"/>
  <c r="M1800" i="5"/>
  <c r="M1799" i="5" s="1"/>
  <c r="M1798" i="5" s="1"/>
  <c r="M1797" i="5" s="1"/>
  <c r="M1796" i="5" s="1"/>
  <c r="N1800" i="5"/>
  <c r="N1799" i="5" s="1"/>
  <c r="N1798" i="5" s="1"/>
  <c r="N1797" i="5" s="1"/>
  <c r="N1796" i="5" s="1"/>
  <c r="O1800" i="5"/>
  <c r="O1799" i="5" s="1"/>
  <c r="O1798" i="5" s="1"/>
  <c r="O1797" i="5" s="1"/>
  <c r="O1796" i="5" s="1"/>
  <c r="M1794" i="5"/>
  <c r="N1794" i="5"/>
  <c r="O1794" i="5"/>
  <c r="M1792" i="5"/>
  <c r="N1792" i="5"/>
  <c r="O1792" i="5"/>
  <c r="M1790" i="5"/>
  <c r="N1790" i="5"/>
  <c r="O1790" i="5"/>
  <c r="M1786" i="5"/>
  <c r="M1785" i="5" s="1"/>
  <c r="M1784" i="5" s="1"/>
  <c r="M1783" i="5" s="1"/>
  <c r="N1786" i="5"/>
  <c r="N1785" i="5" s="1"/>
  <c r="N1784" i="5" s="1"/>
  <c r="N1783" i="5" s="1"/>
  <c r="O1786" i="5"/>
  <c r="O1785" i="5" s="1"/>
  <c r="O1784" i="5" s="1"/>
  <c r="O1783" i="5" s="1"/>
  <c r="M1778" i="5"/>
  <c r="M1777" i="5" s="1"/>
  <c r="N1778" i="5"/>
  <c r="N1777" i="5" s="1"/>
  <c r="O1778" i="5"/>
  <c r="O1777" i="5" s="1"/>
  <c r="M1775" i="5"/>
  <c r="M1774" i="5" s="1"/>
  <c r="N1775" i="5"/>
  <c r="N1774" i="5" s="1"/>
  <c r="O1775" i="5"/>
  <c r="O1774" i="5" s="1"/>
  <c r="M1771" i="5"/>
  <c r="M1770" i="5" s="1"/>
  <c r="M1769" i="5" s="1"/>
  <c r="N1771" i="5"/>
  <c r="N1770" i="5" s="1"/>
  <c r="N1769" i="5" s="1"/>
  <c r="O1771" i="5"/>
  <c r="O1770" i="5" s="1"/>
  <c r="O1769" i="5" s="1"/>
  <c r="M1766" i="5"/>
  <c r="M1765" i="5" s="1"/>
  <c r="M1764" i="5" s="1"/>
  <c r="N1766" i="5"/>
  <c r="N1765" i="5" s="1"/>
  <c r="N1764" i="5" s="1"/>
  <c r="O1766" i="5"/>
  <c r="O1765" i="5" s="1"/>
  <c r="O1764" i="5" s="1"/>
  <c r="M1762" i="5"/>
  <c r="M1761" i="5" s="1"/>
  <c r="M1760" i="5" s="1"/>
  <c r="N1762" i="5"/>
  <c r="N1761" i="5" s="1"/>
  <c r="N1760" i="5" s="1"/>
  <c r="O1762" i="5"/>
  <c r="O1761" i="5" s="1"/>
  <c r="O1760" i="5" s="1"/>
  <c r="M1752" i="5"/>
  <c r="M1751" i="5" s="1"/>
  <c r="M1750" i="5" s="1"/>
  <c r="M1749" i="5" s="1"/>
  <c r="N1752" i="5"/>
  <c r="N1751" i="5" s="1"/>
  <c r="N1750" i="5" s="1"/>
  <c r="N1749" i="5" s="1"/>
  <c r="O1752" i="5"/>
  <c r="O1751" i="5" s="1"/>
  <c r="O1750" i="5" s="1"/>
  <c r="O1749" i="5" s="1"/>
  <c r="M1747" i="5"/>
  <c r="M1746" i="5" s="1"/>
  <c r="M1745" i="5" s="1"/>
  <c r="M1744" i="5" s="1"/>
  <c r="M1743" i="5" s="1"/>
  <c r="N1747" i="5"/>
  <c r="N1746" i="5" s="1"/>
  <c r="N1745" i="5" s="1"/>
  <c r="N1744" i="5" s="1"/>
  <c r="O1747" i="5"/>
  <c r="O1746" i="5" s="1"/>
  <c r="O1745" i="5" s="1"/>
  <c r="O1744" i="5" s="1"/>
  <c r="M1741" i="5"/>
  <c r="M1740" i="5" s="1"/>
  <c r="N1741" i="5"/>
  <c r="N1740" i="5" s="1"/>
  <c r="O1741" i="5"/>
  <c r="O1740" i="5" s="1"/>
  <c r="M1738" i="5"/>
  <c r="N1738" i="5"/>
  <c r="O1738" i="5"/>
  <c r="M1736" i="5"/>
  <c r="N1736" i="5"/>
  <c r="O1736" i="5"/>
  <c r="M1730" i="5"/>
  <c r="N1730" i="5"/>
  <c r="O1730" i="5"/>
  <c r="K1728" i="5"/>
  <c r="L1728" i="5"/>
  <c r="M1728" i="5"/>
  <c r="N1728" i="5"/>
  <c r="O1728" i="5"/>
  <c r="M1722" i="5"/>
  <c r="M1721" i="5" s="1"/>
  <c r="N1722" i="5"/>
  <c r="N1721" i="5" s="1"/>
  <c r="O1722" i="5"/>
  <c r="O1721" i="5" s="1"/>
  <c r="M1719" i="5"/>
  <c r="N1719" i="5"/>
  <c r="O1719" i="5"/>
  <c r="M1715" i="5"/>
  <c r="N1715" i="5"/>
  <c r="O1715" i="5"/>
  <c r="M1713" i="5"/>
  <c r="N1713" i="5"/>
  <c r="O1713" i="5"/>
  <c r="M1706" i="5"/>
  <c r="M1705" i="5" s="1"/>
  <c r="N1706" i="5"/>
  <c r="N1705" i="5" s="1"/>
  <c r="O1706" i="5"/>
  <c r="O1705" i="5" s="1"/>
  <c r="M1703" i="5"/>
  <c r="M1702" i="5" s="1"/>
  <c r="N1703" i="5"/>
  <c r="N1702" i="5" s="1"/>
  <c r="O1703" i="5"/>
  <c r="O1702" i="5" s="1"/>
  <c r="M1699" i="5"/>
  <c r="M1698" i="5" s="1"/>
  <c r="M1697" i="5" s="1"/>
  <c r="N1699" i="5"/>
  <c r="N1698" i="5" s="1"/>
  <c r="N1697" i="5" s="1"/>
  <c r="O1699" i="5"/>
  <c r="O1698" i="5" s="1"/>
  <c r="O1697" i="5" s="1"/>
  <c r="M1694" i="5"/>
  <c r="M1693" i="5" s="1"/>
  <c r="M1692" i="5" s="1"/>
  <c r="N1694" i="5"/>
  <c r="N1693" i="5" s="1"/>
  <c r="N1692" i="5" s="1"/>
  <c r="O1694" i="5"/>
  <c r="O1693" i="5" s="1"/>
  <c r="O1692" i="5" s="1"/>
  <c r="M1690" i="5"/>
  <c r="M1689" i="5" s="1"/>
  <c r="M1688" i="5" s="1"/>
  <c r="N1690" i="5"/>
  <c r="N1689" i="5" s="1"/>
  <c r="N1688" i="5" s="1"/>
  <c r="O1690" i="5"/>
  <c r="O1689" i="5" s="1"/>
  <c r="O1688" i="5" s="1"/>
  <c r="M1684" i="5"/>
  <c r="M1683" i="5" s="1"/>
  <c r="M1682" i="5" s="1"/>
  <c r="M1681" i="5" s="1"/>
  <c r="M1680" i="5" s="1"/>
  <c r="N1684" i="5"/>
  <c r="N1683" i="5" s="1"/>
  <c r="N1682" i="5" s="1"/>
  <c r="N1681" i="5" s="1"/>
  <c r="N1680" i="5" s="1"/>
  <c r="O1684" i="5"/>
  <c r="O1683" i="5" s="1"/>
  <c r="O1682" i="5" s="1"/>
  <c r="O1681" i="5" s="1"/>
  <c r="O1680" i="5" s="1"/>
  <c r="M1678" i="5"/>
  <c r="M1677" i="5" s="1"/>
  <c r="N1678" i="5"/>
  <c r="N1677" i="5" s="1"/>
  <c r="O1678" i="5"/>
  <c r="O1677" i="5" s="1"/>
  <c r="M1675" i="5"/>
  <c r="M1674" i="5" s="1"/>
  <c r="N1675" i="5"/>
  <c r="N1674" i="5" s="1"/>
  <c r="O1675" i="5"/>
  <c r="O1674" i="5" s="1"/>
  <c r="M1669" i="5"/>
  <c r="N1669" i="5"/>
  <c r="O1669" i="5"/>
  <c r="M1667" i="5"/>
  <c r="N1667" i="5"/>
  <c r="O1667" i="5"/>
  <c r="M1656" i="5"/>
  <c r="M1655" i="5" s="1"/>
  <c r="N1656" i="5"/>
  <c r="N1655" i="5" s="1"/>
  <c r="O1656" i="5"/>
  <c r="O1655" i="5" s="1"/>
  <c r="M1653" i="5"/>
  <c r="N1653" i="5"/>
  <c r="O1653" i="5"/>
  <c r="M1651" i="5"/>
  <c r="N1651" i="5"/>
  <c r="O1651" i="5"/>
  <c r="M1649" i="5"/>
  <c r="N1649" i="5"/>
  <c r="O1649" i="5"/>
  <c r="M1642" i="5"/>
  <c r="M1641" i="5" s="1"/>
  <c r="M1640" i="5" s="1"/>
  <c r="M1639" i="5" s="1"/>
  <c r="M1638" i="5" s="1"/>
  <c r="N1642" i="5"/>
  <c r="N1641" i="5" s="1"/>
  <c r="N1640" i="5" s="1"/>
  <c r="N1639" i="5" s="1"/>
  <c r="N1638" i="5" s="1"/>
  <c r="O1642" i="5"/>
  <c r="O1641" i="5" s="1"/>
  <c r="O1640" i="5" s="1"/>
  <c r="O1639" i="5" s="1"/>
  <c r="O1638" i="5" s="1"/>
  <c r="M1636" i="5"/>
  <c r="M1635" i="5" s="1"/>
  <c r="N1636" i="5"/>
  <c r="N1635" i="5" s="1"/>
  <c r="O1636" i="5"/>
  <c r="O1635" i="5" s="1"/>
  <c r="M1633" i="5"/>
  <c r="M1632" i="5" s="1"/>
  <c r="N1633" i="5"/>
  <c r="N1632" i="5" s="1"/>
  <c r="O1633" i="5"/>
  <c r="O1632" i="5" s="1"/>
  <c r="M1629" i="5"/>
  <c r="M1628" i="5" s="1"/>
  <c r="M1627" i="5" s="1"/>
  <c r="N1629" i="5"/>
  <c r="N1628" i="5" s="1"/>
  <c r="N1627" i="5" s="1"/>
  <c r="O1629" i="5"/>
  <c r="O1628" i="5" s="1"/>
  <c r="O1627" i="5" s="1"/>
  <c r="M1623" i="5"/>
  <c r="M1622" i="5" s="1"/>
  <c r="M1621" i="5" s="1"/>
  <c r="M1616" i="5" s="1"/>
  <c r="N1623" i="5"/>
  <c r="N1622" i="5" s="1"/>
  <c r="N1621" i="5" s="1"/>
  <c r="N1616" i="5" s="1"/>
  <c r="O1623" i="5"/>
  <c r="O1622" i="5" s="1"/>
  <c r="O1621" i="5" s="1"/>
  <c r="O1616" i="5" s="1"/>
  <c r="M1614" i="5"/>
  <c r="M1613" i="5" s="1"/>
  <c r="M1612" i="5" s="1"/>
  <c r="M1611" i="5" s="1"/>
  <c r="N1614" i="5"/>
  <c r="N1613" i="5" s="1"/>
  <c r="N1612" i="5" s="1"/>
  <c r="N1611" i="5" s="1"/>
  <c r="O1614" i="5"/>
  <c r="O1613" i="5" s="1"/>
  <c r="O1612" i="5" s="1"/>
  <c r="O1611" i="5" s="1"/>
  <c r="M1608" i="5"/>
  <c r="M1607" i="5" s="1"/>
  <c r="M1606" i="5" s="1"/>
  <c r="M1605" i="5" s="1"/>
  <c r="M1604" i="5" s="1"/>
  <c r="N1608" i="5"/>
  <c r="N1607" i="5" s="1"/>
  <c r="N1606" i="5" s="1"/>
  <c r="N1605" i="5" s="1"/>
  <c r="N1604" i="5" s="1"/>
  <c r="O1608" i="5"/>
  <c r="O1607" i="5" s="1"/>
  <c r="O1606" i="5" s="1"/>
  <c r="O1605" i="5" s="1"/>
  <c r="O1604" i="5" s="1"/>
  <c r="M1602" i="5"/>
  <c r="N1602" i="5"/>
  <c r="O1602" i="5"/>
  <c r="M1600" i="5"/>
  <c r="N1600" i="5"/>
  <c r="O1600" i="5"/>
  <c r="M1584" i="5"/>
  <c r="M1583" i="5" s="1"/>
  <c r="N1584" i="5"/>
  <c r="N1583" i="5" s="1"/>
  <c r="O1584" i="5"/>
  <c r="O1583" i="5" s="1"/>
  <c r="M1581" i="5"/>
  <c r="N1581" i="5"/>
  <c r="O1581" i="5"/>
  <c r="M1579" i="5"/>
  <c r="N1579" i="5"/>
  <c r="O1579" i="5"/>
  <c r="M1577" i="5"/>
  <c r="N1577" i="5"/>
  <c r="O1577" i="5"/>
  <c r="M1570" i="5"/>
  <c r="N1570" i="5"/>
  <c r="O1570" i="5"/>
  <c r="M1564" i="5"/>
  <c r="M1563" i="5" s="1"/>
  <c r="N1564" i="5"/>
  <c r="N1563" i="5" s="1"/>
  <c r="O1564" i="5"/>
  <c r="O1563" i="5" s="1"/>
  <c r="M1561" i="5"/>
  <c r="M1560" i="5" s="1"/>
  <c r="N1561" i="5"/>
  <c r="N1560" i="5" s="1"/>
  <c r="O1561" i="5"/>
  <c r="O1560" i="5" s="1"/>
  <c r="M1557" i="5"/>
  <c r="M1556" i="5" s="1"/>
  <c r="M1555" i="5" s="1"/>
  <c r="N1557" i="5"/>
  <c r="N1556" i="5" s="1"/>
  <c r="N1555" i="5" s="1"/>
  <c r="O1557" i="5"/>
  <c r="O1556" i="5" s="1"/>
  <c r="O1555" i="5" s="1"/>
  <c r="M1551" i="5"/>
  <c r="M1550" i="5" s="1"/>
  <c r="M1549" i="5" s="1"/>
  <c r="M1548" i="5" s="1"/>
  <c r="N1551" i="5"/>
  <c r="N1550" i="5" s="1"/>
  <c r="N1549" i="5" s="1"/>
  <c r="N1548" i="5" s="1"/>
  <c r="O1551" i="5"/>
  <c r="O1550" i="5" s="1"/>
  <c r="O1549" i="5" s="1"/>
  <c r="O1548" i="5" s="1"/>
  <c r="M1546" i="5"/>
  <c r="M1545" i="5" s="1"/>
  <c r="M1544" i="5" s="1"/>
  <c r="M1543" i="5" s="1"/>
  <c r="N1546" i="5"/>
  <c r="N1545" i="5" s="1"/>
  <c r="N1544" i="5" s="1"/>
  <c r="N1543" i="5" s="1"/>
  <c r="O1546" i="5"/>
  <c r="O1545" i="5" s="1"/>
  <c r="O1544" i="5" s="1"/>
  <c r="O1543" i="5" s="1"/>
  <c r="M1540" i="5"/>
  <c r="M1539" i="5" s="1"/>
  <c r="M1538" i="5" s="1"/>
  <c r="M1537" i="5" s="1"/>
  <c r="M1536" i="5" s="1"/>
  <c r="N1540" i="5"/>
  <c r="N1539" i="5" s="1"/>
  <c r="N1538" i="5" s="1"/>
  <c r="N1537" i="5" s="1"/>
  <c r="N1536" i="5" s="1"/>
  <c r="O1540" i="5"/>
  <c r="O1539" i="5" s="1"/>
  <c r="O1538" i="5" s="1"/>
  <c r="O1537" i="5" s="1"/>
  <c r="O1536" i="5" s="1"/>
  <c r="M1534" i="5"/>
  <c r="N1534" i="5"/>
  <c r="O1534" i="5"/>
  <c r="M1532" i="5"/>
  <c r="N1532" i="5"/>
  <c r="O1532" i="5"/>
  <c r="M1526" i="5"/>
  <c r="M1525" i="5" s="1"/>
  <c r="N1526" i="5"/>
  <c r="N1525" i="5" s="1"/>
  <c r="O1526" i="5"/>
  <c r="O1525" i="5" s="1"/>
  <c r="M1523" i="5"/>
  <c r="N1523" i="5"/>
  <c r="O1523" i="5"/>
  <c r="M1519" i="5"/>
  <c r="N1519" i="5"/>
  <c r="O1519" i="5"/>
  <c r="M1517" i="5"/>
  <c r="N1517" i="5"/>
  <c r="O1517" i="5"/>
  <c r="M1510" i="5"/>
  <c r="M1509" i="5" s="1"/>
  <c r="N1510" i="5"/>
  <c r="N1509" i="5" s="1"/>
  <c r="O1510" i="5"/>
  <c r="O1509" i="5" s="1"/>
  <c r="M1507" i="5"/>
  <c r="M1506" i="5" s="1"/>
  <c r="N1507" i="5"/>
  <c r="N1506" i="5" s="1"/>
  <c r="O1507" i="5"/>
  <c r="O1506" i="5" s="1"/>
  <c r="M1501" i="5"/>
  <c r="M1500" i="5" s="1"/>
  <c r="M1499" i="5" s="1"/>
  <c r="M1498" i="5" s="1"/>
  <c r="M1492" i="5" s="1"/>
  <c r="N1501" i="5"/>
  <c r="N1500" i="5" s="1"/>
  <c r="N1499" i="5" s="1"/>
  <c r="N1498" i="5" s="1"/>
  <c r="N1492" i="5" s="1"/>
  <c r="O1501" i="5"/>
  <c r="O1500" i="5" s="1"/>
  <c r="O1499" i="5" s="1"/>
  <c r="O1498" i="5" s="1"/>
  <c r="O1492" i="5" s="1"/>
  <c r="M1490" i="5"/>
  <c r="M1489" i="5" s="1"/>
  <c r="M1488" i="5" s="1"/>
  <c r="M1487" i="5" s="1"/>
  <c r="M1486" i="5" s="1"/>
  <c r="N1490" i="5"/>
  <c r="N1489" i="5" s="1"/>
  <c r="N1488" i="5" s="1"/>
  <c r="N1487" i="5" s="1"/>
  <c r="N1486" i="5" s="1"/>
  <c r="O1490" i="5"/>
  <c r="O1489" i="5" s="1"/>
  <c r="O1488" i="5" s="1"/>
  <c r="O1487" i="5" s="1"/>
  <c r="O1486" i="5" s="1"/>
  <c r="M1484" i="5"/>
  <c r="N1484" i="5"/>
  <c r="O1484" i="5"/>
  <c r="M1482" i="5"/>
  <c r="N1482" i="5"/>
  <c r="O1482" i="5"/>
  <c r="M1476" i="5"/>
  <c r="M1475" i="5" s="1"/>
  <c r="N1476" i="5"/>
  <c r="N1475" i="5" s="1"/>
  <c r="O1476" i="5"/>
  <c r="O1475" i="5" s="1"/>
  <c r="M1473" i="5"/>
  <c r="N1473" i="5"/>
  <c r="O1473" i="5"/>
  <c r="M1471" i="5"/>
  <c r="N1471" i="5"/>
  <c r="O1471" i="5"/>
  <c r="M1469" i="5"/>
  <c r="N1469" i="5"/>
  <c r="O1469" i="5"/>
  <c r="M1462" i="5"/>
  <c r="M1461" i="5" s="1"/>
  <c r="N1462" i="5"/>
  <c r="N1461" i="5" s="1"/>
  <c r="O1462" i="5"/>
  <c r="O1461" i="5" s="1"/>
  <c r="M1459" i="5"/>
  <c r="M1458" i="5" s="1"/>
  <c r="N1459" i="5"/>
  <c r="N1458" i="5" s="1"/>
  <c r="O1459" i="5"/>
  <c r="O1458" i="5" s="1"/>
  <c r="M1450" i="5"/>
  <c r="M1449" i="5" s="1"/>
  <c r="M1448" i="5" s="1"/>
  <c r="M1447" i="5" s="1"/>
  <c r="N1450" i="5"/>
  <c r="N1449" i="5" s="1"/>
  <c r="N1448" i="5" s="1"/>
  <c r="N1447" i="5" s="1"/>
  <c r="O1450" i="5"/>
  <c r="O1449" i="5" s="1"/>
  <c r="O1448" i="5" s="1"/>
  <c r="O1447" i="5" s="1"/>
  <c r="M1444" i="5"/>
  <c r="M1443" i="5" s="1"/>
  <c r="M1442" i="5" s="1"/>
  <c r="M1441" i="5" s="1"/>
  <c r="N1444" i="5"/>
  <c r="N1443" i="5" s="1"/>
  <c r="N1442" i="5" s="1"/>
  <c r="N1441" i="5" s="1"/>
  <c r="O1444" i="5"/>
  <c r="O1443" i="5" s="1"/>
  <c r="O1442" i="5" s="1"/>
  <c r="O1441" i="5" s="1"/>
  <c r="M1439" i="5"/>
  <c r="M1438" i="5" s="1"/>
  <c r="M1437" i="5" s="1"/>
  <c r="M1436" i="5" s="1"/>
  <c r="N1439" i="5"/>
  <c r="N1438" i="5" s="1"/>
  <c r="N1437" i="5" s="1"/>
  <c r="N1436" i="5" s="1"/>
  <c r="O1439" i="5"/>
  <c r="O1438" i="5" s="1"/>
  <c r="O1437" i="5" s="1"/>
  <c r="O1436" i="5" s="1"/>
  <c r="M1433" i="5"/>
  <c r="M1432" i="5" s="1"/>
  <c r="M1431" i="5" s="1"/>
  <c r="M1430" i="5" s="1"/>
  <c r="M1429" i="5" s="1"/>
  <c r="N1433" i="5"/>
  <c r="N1432" i="5" s="1"/>
  <c r="N1431" i="5" s="1"/>
  <c r="N1430" i="5" s="1"/>
  <c r="N1429" i="5" s="1"/>
  <c r="O1433" i="5"/>
  <c r="O1432" i="5" s="1"/>
  <c r="O1431" i="5" s="1"/>
  <c r="O1430" i="5" s="1"/>
  <c r="O1429" i="5" s="1"/>
  <c r="M1427" i="5"/>
  <c r="N1427" i="5"/>
  <c r="O1427" i="5"/>
  <c r="M1425" i="5"/>
  <c r="N1425" i="5"/>
  <c r="O1425" i="5"/>
  <c r="M1409" i="5"/>
  <c r="M1408" i="5" s="1"/>
  <c r="N1409" i="5"/>
  <c r="N1408" i="5" s="1"/>
  <c r="O1409" i="5"/>
  <c r="O1408" i="5" s="1"/>
  <c r="M1406" i="5"/>
  <c r="N1406" i="5"/>
  <c r="O1406" i="5"/>
  <c r="M1404" i="5"/>
  <c r="N1404" i="5"/>
  <c r="O1404" i="5"/>
  <c r="M1402" i="5"/>
  <c r="N1402" i="5"/>
  <c r="O1402" i="5"/>
  <c r="M1395" i="5"/>
  <c r="M1394" i="5" s="1"/>
  <c r="N1395" i="5"/>
  <c r="N1394" i="5" s="1"/>
  <c r="O1395" i="5"/>
  <c r="O1394" i="5" s="1"/>
  <c r="M1392" i="5"/>
  <c r="M1391" i="5" s="1"/>
  <c r="N1392" i="5"/>
  <c r="N1391" i="5" s="1"/>
  <c r="O1392" i="5"/>
  <c r="O1391" i="5" s="1"/>
  <c r="M1379" i="5"/>
  <c r="M1378" i="5" s="1"/>
  <c r="M1377" i="5" s="1"/>
  <c r="N1379" i="5"/>
  <c r="N1378" i="5" s="1"/>
  <c r="N1377" i="5" s="1"/>
  <c r="O1379" i="5"/>
  <c r="O1378" i="5" s="1"/>
  <c r="O1377" i="5" s="1"/>
  <c r="M1374" i="5"/>
  <c r="M1373" i="5" s="1"/>
  <c r="M1372" i="5" s="1"/>
  <c r="M1371" i="5" s="1"/>
  <c r="N1374" i="5"/>
  <c r="N1373" i="5" s="1"/>
  <c r="N1372" i="5" s="1"/>
  <c r="N1371" i="5" s="1"/>
  <c r="O1374" i="5"/>
  <c r="O1373" i="5" s="1"/>
  <c r="O1372" i="5" s="1"/>
  <c r="O1371" i="5" s="1"/>
  <c r="M1360" i="5"/>
  <c r="M1359" i="5" s="1"/>
  <c r="M1358" i="5" s="1"/>
  <c r="N1360" i="5"/>
  <c r="N1359" i="5" s="1"/>
  <c r="N1358" i="5" s="1"/>
  <c r="O1360" i="5"/>
  <c r="O1359" i="5" s="1"/>
  <c r="O1358" i="5" s="1"/>
  <c r="M1356" i="5"/>
  <c r="M1355" i="5" s="1"/>
  <c r="M1354" i="5" s="1"/>
  <c r="N1356" i="5"/>
  <c r="N1355" i="5" s="1"/>
  <c r="N1354" i="5" s="1"/>
  <c r="O1356" i="5"/>
  <c r="O1355" i="5" s="1"/>
  <c r="O1354" i="5" s="1"/>
  <c r="M1351" i="5"/>
  <c r="M1350" i="5" s="1"/>
  <c r="M1349" i="5" s="1"/>
  <c r="M1348" i="5" s="1"/>
  <c r="N1351" i="5"/>
  <c r="N1350" i="5" s="1"/>
  <c r="N1349" i="5" s="1"/>
  <c r="N1348" i="5" s="1"/>
  <c r="O1351" i="5"/>
  <c r="O1350" i="5" s="1"/>
  <c r="O1349" i="5" s="1"/>
  <c r="O1348" i="5" s="1"/>
  <c r="M1345" i="5"/>
  <c r="M1344" i="5" s="1"/>
  <c r="N1345" i="5"/>
  <c r="N1344" i="5" s="1"/>
  <c r="O1345" i="5"/>
  <c r="O1344" i="5" s="1"/>
  <c r="M1342" i="5"/>
  <c r="M1341" i="5" s="1"/>
  <c r="N1342" i="5"/>
  <c r="N1341" i="5" s="1"/>
  <c r="O1342" i="5"/>
  <c r="O1341" i="5" s="1"/>
  <c r="M1336" i="5"/>
  <c r="N1336" i="5"/>
  <c r="O1336" i="5"/>
  <c r="M1334" i="5"/>
  <c r="N1334" i="5"/>
  <c r="O1334" i="5"/>
  <c r="M1328" i="5"/>
  <c r="M1327" i="5" s="1"/>
  <c r="N1328" i="5"/>
  <c r="N1327" i="5" s="1"/>
  <c r="O1328" i="5"/>
  <c r="O1327" i="5" s="1"/>
  <c r="M1325" i="5"/>
  <c r="N1325" i="5"/>
  <c r="O1325" i="5"/>
  <c r="M1323" i="5"/>
  <c r="N1323" i="5"/>
  <c r="O1323" i="5"/>
  <c r="M1321" i="5"/>
  <c r="N1321" i="5"/>
  <c r="O1321" i="5"/>
  <c r="M1314" i="5"/>
  <c r="M1313" i="5" s="1"/>
  <c r="N1314" i="5"/>
  <c r="N1313" i="5" s="1"/>
  <c r="O1314" i="5"/>
  <c r="O1313" i="5" s="1"/>
  <c r="M1311" i="5"/>
  <c r="M1310" i="5" s="1"/>
  <c r="N1311" i="5"/>
  <c r="N1310" i="5" s="1"/>
  <c r="O1311" i="5"/>
  <c r="O1310" i="5" s="1"/>
  <c r="M1297" i="5"/>
  <c r="M1296" i="5" s="1"/>
  <c r="M1295" i="5" s="1"/>
  <c r="M1294" i="5" s="1"/>
  <c r="N1297" i="5"/>
  <c r="N1296" i="5" s="1"/>
  <c r="N1295" i="5" s="1"/>
  <c r="N1294" i="5" s="1"/>
  <c r="O1297" i="5"/>
  <c r="O1296" i="5" s="1"/>
  <c r="O1295" i="5" s="1"/>
  <c r="O1294" i="5" s="1"/>
  <c r="M1291" i="5"/>
  <c r="M1290" i="5" s="1"/>
  <c r="M1289" i="5" s="1"/>
  <c r="M1288" i="5" s="1"/>
  <c r="M1282" i="5" s="1"/>
  <c r="N1291" i="5"/>
  <c r="N1290" i="5" s="1"/>
  <c r="N1289" i="5" s="1"/>
  <c r="N1288" i="5" s="1"/>
  <c r="N1282" i="5" s="1"/>
  <c r="O1291" i="5"/>
  <c r="O1290" i="5" s="1"/>
  <c r="O1289" i="5" s="1"/>
  <c r="O1288" i="5" s="1"/>
  <c r="O1282" i="5" s="1"/>
  <c r="M1280" i="5"/>
  <c r="M1279" i="5" s="1"/>
  <c r="M1278" i="5" s="1"/>
  <c r="M1277" i="5" s="1"/>
  <c r="M1276" i="5" s="1"/>
  <c r="N1280" i="5"/>
  <c r="N1279" i="5" s="1"/>
  <c r="N1278" i="5" s="1"/>
  <c r="N1277" i="5" s="1"/>
  <c r="N1276" i="5" s="1"/>
  <c r="O1280" i="5"/>
  <c r="O1279" i="5" s="1"/>
  <c r="O1278" i="5" s="1"/>
  <c r="O1277" i="5" s="1"/>
  <c r="O1276" i="5" s="1"/>
  <c r="M1274" i="5"/>
  <c r="N1274" i="5"/>
  <c r="O1274" i="5"/>
  <c r="M1272" i="5"/>
  <c r="N1272" i="5"/>
  <c r="O1272" i="5"/>
  <c r="M1266" i="5"/>
  <c r="M1265" i="5" s="1"/>
  <c r="N1266" i="5"/>
  <c r="N1265" i="5" s="1"/>
  <c r="O1266" i="5"/>
  <c r="O1265" i="5" s="1"/>
  <c r="M1262" i="5"/>
  <c r="N1262" i="5"/>
  <c r="O1262" i="5"/>
  <c r="M1260" i="5"/>
  <c r="N1260" i="5"/>
  <c r="O1260" i="5"/>
  <c r="M1258" i="5"/>
  <c r="N1258" i="5"/>
  <c r="O1258" i="5"/>
  <c r="M1251" i="5"/>
  <c r="M1250" i="5" s="1"/>
  <c r="N1251" i="5"/>
  <c r="N1250" i="5" s="1"/>
  <c r="O1251" i="5"/>
  <c r="O1250" i="5" s="1"/>
  <c r="M1248" i="5"/>
  <c r="M1247" i="5" s="1"/>
  <c r="N1248" i="5"/>
  <c r="N1247" i="5" s="1"/>
  <c r="O1248" i="5"/>
  <c r="O1247" i="5" s="1"/>
  <c r="M1227" i="5"/>
  <c r="M1226" i="5" s="1"/>
  <c r="M1225" i="5" s="1"/>
  <c r="M1224" i="5" s="1"/>
  <c r="N1227" i="5"/>
  <c r="N1226" i="5" s="1"/>
  <c r="N1225" i="5" s="1"/>
  <c r="N1224" i="5" s="1"/>
  <c r="O1227" i="5"/>
  <c r="O1226" i="5" s="1"/>
  <c r="O1225" i="5" s="1"/>
  <c r="O1224" i="5" s="1"/>
  <c r="M1222" i="5"/>
  <c r="M1221" i="5" s="1"/>
  <c r="M1220" i="5" s="1"/>
  <c r="M1219" i="5" s="1"/>
  <c r="N1222" i="5"/>
  <c r="N1221" i="5" s="1"/>
  <c r="N1220" i="5" s="1"/>
  <c r="N1219" i="5" s="1"/>
  <c r="O1222" i="5"/>
  <c r="O1221" i="5" s="1"/>
  <c r="O1220" i="5" s="1"/>
  <c r="O1219" i="5" s="1"/>
  <c r="M1216" i="5"/>
  <c r="M1215" i="5" s="1"/>
  <c r="M1214" i="5" s="1"/>
  <c r="M1213" i="5" s="1"/>
  <c r="M1207" i="5" s="1"/>
  <c r="N1216" i="5"/>
  <c r="N1215" i="5" s="1"/>
  <c r="N1214" i="5" s="1"/>
  <c r="N1213" i="5" s="1"/>
  <c r="N1207" i="5" s="1"/>
  <c r="O1216" i="5"/>
  <c r="O1215" i="5" s="1"/>
  <c r="O1214" i="5" s="1"/>
  <c r="O1213" i="5" s="1"/>
  <c r="O1207" i="5" s="1"/>
  <c r="M1211" i="5"/>
  <c r="M1210" i="5" s="1"/>
  <c r="M1209" i="5" s="1"/>
  <c r="M1208" i="5" s="1"/>
  <c r="N1211" i="5"/>
  <c r="N1210" i="5" s="1"/>
  <c r="N1209" i="5" s="1"/>
  <c r="N1208" i="5" s="1"/>
  <c r="O1211" i="5"/>
  <c r="O1210" i="5" s="1"/>
  <c r="O1209" i="5" s="1"/>
  <c r="O1208" i="5" s="1"/>
  <c r="M1200" i="5"/>
  <c r="M1199" i="5" s="1"/>
  <c r="M1198" i="5" s="1"/>
  <c r="M1197" i="5" s="1"/>
  <c r="M1196" i="5" s="1"/>
  <c r="N1200" i="5"/>
  <c r="N1199" i="5" s="1"/>
  <c r="N1198" i="5" s="1"/>
  <c r="N1197" i="5" s="1"/>
  <c r="N1196" i="5" s="1"/>
  <c r="O1200" i="5"/>
  <c r="O1199" i="5" s="1"/>
  <c r="O1198" i="5" s="1"/>
  <c r="O1197" i="5" s="1"/>
  <c r="O1196" i="5" s="1"/>
  <c r="M1194" i="5"/>
  <c r="N1194" i="5"/>
  <c r="O1194" i="5"/>
  <c r="M1192" i="5"/>
  <c r="N1192" i="5"/>
  <c r="O1192" i="5"/>
  <c r="M1186" i="5"/>
  <c r="M1185" i="5" s="1"/>
  <c r="N1186" i="5"/>
  <c r="N1185" i="5" s="1"/>
  <c r="O1186" i="5"/>
  <c r="O1185" i="5" s="1"/>
  <c r="M1183" i="5"/>
  <c r="N1183" i="5"/>
  <c r="O1183" i="5"/>
  <c r="M1181" i="5"/>
  <c r="N1181" i="5"/>
  <c r="O1181" i="5"/>
  <c r="M1179" i="5"/>
  <c r="N1179" i="5"/>
  <c r="O1179" i="5"/>
  <c r="M1172" i="5"/>
  <c r="M1171" i="5" s="1"/>
  <c r="M1170" i="5" s="1"/>
  <c r="M1169" i="5" s="1"/>
  <c r="M1168" i="5" s="1"/>
  <c r="M1167" i="5" s="1"/>
  <c r="N1172" i="5"/>
  <c r="N1171" i="5" s="1"/>
  <c r="N1170" i="5" s="1"/>
  <c r="N1169" i="5" s="1"/>
  <c r="N1168" i="5" s="1"/>
  <c r="N1167" i="5" s="1"/>
  <c r="O1172" i="5"/>
  <c r="O1171" i="5" s="1"/>
  <c r="O1170" i="5" s="1"/>
  <c r="O1169" i="5" s="1"/>
  <c r="O1168" i="5" s="1"/>
  <c r="O1167" i="5" s="1"/>
  <c r="M1165" i="5"/>
  <c r="M1164" i="5" s="1"/>
  <c r="M1163" i="5" s="1"/>
  <c r="M1162" i="5" s="1"/>
  <c r="N1165" i="5"/>
  <c r="N1164" i="5" s="1"/>
  <c r="N1163" i="5" s="1"/>
  <c r="N1162" i="5" s="1"/>
  <c r="O1165" i="5"/>
  <c r="O1164" i="5" s="1"/>
  <c r="O1163" i="5" s="1"/>
  <c r="O1162" i="5" s="1"/>
  <c r="M1157" i="5"/>
  <c r="M1156" i="5" s="1"/>
  <c r="N1157" i="5"/>
  <c r="N1156" i="5" s="1"/>
  <c r="O1157" i="5"/>
  <c r="O1156" i="5" s="1"/>
  <c r="M1154" i="5"/>
  <c r="M1153" i="5" s="1"/>
  <c r="N1154" i="5"/>
  <c r="N1153" i="5" s="1"/>
  <c r="O1154" i="5"/>
  <c r="O1153" i="5" s="1"/>
  <c r="M1151" i="5"/>
  <c r="M1150" i="5" s="1"/>
  <c r="N1151" i="5"/>
  <c r="N1150" i="5" s="1"/>
  <c r="O1151" i="5"/>
  <c r="O1150" i="5" s="1"/>
  <c r="M1147" i="5"/>
  <c r="M1146" i="5" s="1"/>
  <c r="N1147" i="5"/>
  <c r="N1146" i="5" s="1"/>
  <c r="O1147" i="5"/>
  <c r="O1146" i="5" s="1"/>
  <c r="M1144" i="5"/>
  <c r="M1143" i="5" s="1"/>
  <c r="N1144" i="5"/>
  <c r="N1143" i="5" s="1"/>
  <c r="O1144" i="5"/>
  <c r="O1143" i="5" s="1"/>
  <c r="M1136" i="5"/>
  <c r="M1135" i="5" s="1"/>
  <c r="M1134" i="5" s="1"/>
  <c r="N1136" i="5"/>
  <c r="N1135" i="5" s="1"/>
  <c r="N1134" i="5" s="1"/>
  <c r="O1136" i="5"/>
  <c r="O1135" i="5" s="1"/>
  <c r="O1134" i="5" s="1"/>
  <c r="M1131" i="5"/>
  <c r="M1130" i="5" s="1"/>
  <c r="M1129" i="5" s="1"/>
  <c r="M1128" i="5" s="1"/>
  <c r="N1131" i="5"/>
  <c r="N1130" i="5" s="1"/>
  <c r="N1129" i="5" s="1"/>
  <c r="N1128" i="5" s="1"/>
  <c r="O1131" i="5"/>
  <c r="O1130" i="5" s="1"/>
  <c r="O1129" i="5" s="1"/>
  <c r="O1128" i="5" s="1"/>
  <c r="M1125" i="5"/>
  <c r="M1124" i="5" s="1"/>
  <c r="M1123" i="5" s="1"/>
  <c r="M1122" i="5" s="1"/>
  <c r="M1121" i="5" s="1"/>
  <c r="N1125" i="5"/>
  <c r="N1124" i="5" s="1"/>
  <c r="N1123" i="5" s="1"/>
  <c r="N1122" i="5" s="1"/>
  <c r="N1121" i="5" s="1"/>
  <c r="O1125" i="5"/>
  <c r="O1124" i="5" s="1"/>
  <c r="O1123" i="5" s="1"/>
  <c r="O1122" i="5" s="1"/>
  <c r="O1121" i="5" s="1"/>
  <c r="M1112" i="5"/>
  <c r="M1111" i="5" s="1"/>
  <c r="N1112" i="5"/>
  <c r="N1111" i="5" s="1"/>
  <c r="O1112" i="5"/>
  <c r="O1111" i="5" s="1"/>
  <c r="M1109" i="5"/>
  <c r="M1108" i="5" s="1"/>
  <c r="N1109" i="5"/>
  <c r="N1108" i="5" s="1"/>
  <c r="O1109" i="5"/>
  <c r="O1108" i="5" s="1"/>
  <c r="M1103" i="5"/>
  <c r="M1102" i="5" s="1"/>
  <c r="M1101" i="5" s="1"/>
  <c r="N1103" i="5"/>
  <c r="N1102" i="5" s="1"/>
  <c r="N1101" i="5" s="1"/>
  <c r="O1103" i="5"/>
  <c r="O1102" i="5" s="1"/>
  <c r="O1101" i="5" s="1"/>
  <c r="M1093" i="5"/>
  <c r="M1092" i="5" s="1"/>
  <c r="M1091" i="5" s="1"/>
  <c r="N1093" i="5"/>
  <c r="N1092" i="5" s="1"/>
  <c r="N1091" i="5" s="1"/>
  <c r="O1093" i="5"/>
  <c r="O1092" i="5" s="1"/>
  <c r="O1091" i="5" s="1"/>
  <c r="M1088" i="5"/>
  <c r="M1087" i="5" s="1"/>
  <c r="N1088" i="5"/>
  <c r="N1087" i="5" s="1"/>
  <c r="O1088" i="5"/>
  <c r="O1087" i="5" s="1"/>
  <c r="M1085" i="5"/>
  <c r="M1084" i="5" s="1"/>
  <c r="N1085" i="5"/>
  <c r="N1084" i="5" s="1"/>
  <c r="O1085" i="5"/>
  <c r="O1084" i="5" s="1"/>
  <c r="M1081" i="5"/>
  <c r="M1080" i="5" s="1"/>
  <c r="N1081" i="5"/>
  <c r="N1080" i="5" s="1"/>
  <c r="O1081" i="5"/>
  <c r="O1080" i="5" s="1"/>
  <c r="M1078" i="5"/>
  <c r="M1077" i="5" s="1"/>
  <c r="N1078" i="5"/>
  <c r="N1077" i="5" s="1"/>
  <c r="O1078" i="5"/>
  <c r="O1077" i="5" s="1"/>
  <c r="M1049" i="5"/>
  <c r="M1048" i="5" s="1"/>
  <c r="M1047" i="5" s="1"/>
  <c r="N1049" i="5"/>
  <c r="N1048" i="5" s="1"/>
  <c r="O1049" i="5"/>
  <c r="O1048" i="5" s="1"/>
  <c r="M1045" i="5"/>
  <c r="M1044" i="5" s="1"/>
  <c r="N1045" i="5"/>
  <c r="N1044" i="5" s="1"/>
  <c r="O1045" i="5"/>
  <c r="O1044" i="5" s="1"/>
  <c r="M1042" i="5"/>
  <c r="M1041" i="5" s="1"/>
  <c r="N1042" i="5"/>
  <c r="N1041" i="5" s="1"/>
  <c r="O1042" i="5"/>
  <c r="O1041" i="5" s="1"/>
  <c r="M1037" i="5"/>
  <c r="M1036" i="5" s="1"/>
  <c r="M1035" i="5" s="1"/>
  <c r="M1034" i="5" s="1"/>
  <c r="N1037" i="5"/>
  <c r="N1036" i="5" s="1"/>
  <c r="N1035" i="5" s="1"/>
  <c r="O1037" i="5"/>
  <c r="O1036" i="5" s="1"/>
  <c r="M1032" i="5"/>
  <c r="M1031" i="5" s="1"/>
  <c r="N1032" i="5"/>
  <c r="N1031" i="5" s="1"/>
  <c r="O1032" i="5"/>
  <c r="O1031" i="5" s="1"/>
  <c r="M1026" i="5"/>
  <c r="M1025" i="5" s="1"/>
  <c r="N1026" i="5"/>
  <c r="N1025" i="5" s="1"/>
  <c r="O1026" i="5"/>
  <c r="O1025" i="5" s="1"/>
  <c r="M1023" i="5"/>
  <c r="M1022" i="5" s="1"/>
  <c r="N1023" i="5"/>
  <c r="N1022" i="5" s="1"/>
  <c r="O1023" i="5"/>
  <c r="O1022" i="5" s="1"/>
  <c r="M1014" i="5"/>
  <c r="N1014" i="5"/>
  <c r="O1014" i="5"/>
  <c r="M1012" i="5"/>
  <c r="N1012" i="5"/>
  <c r="O1012" i="5"/>
  <c r="M1009" i="5"/>
  <c r="M1008" i="5" s="1"/>
  <c r="N1009" i="5"/>
  <c r="N1008" i="5" s="1"/>
  <c r="O1009" i="5"/>
  <c r="O1008" i="5" s="1"/>
  <c r="M1003" i="5"/>
  <c r="N1003" i="5"/>
  <c r="O1003" i="5"/>
  <c r="M1001" i="5"/>
  <c r="N1001" i="5"/>
  <c r="O1001" i="5"/>
  <c r="M997" i="5"/>
  <c r="M996" i="5" s="1"/>
  <c r="M995" i="5" s="1"/>
  <c r="N997" i="5"/>
  <c r="N996" i="5" s="1"/>
  <c r="N995" i="5" s="1"/>
  <c r="O997" i="5"/>
  <c r="O996" i="5" s="1"/>
  <c r="M992" i="5"/>
  <c r="M991" i="5" s="1"/>
  <c r="N992" i="5"/>
  <c r="N991" i="5" s="1"/>
  <c r="O992" i="5"/>
  <c r="O991" i="5" s="1"/>
  <c r="M989" i="5"/>
  <c r="M988" i="5" s="1"/>
  <c r="N989" i="5"/>
  <c r="N988" i="5" s="1"/>
  <c r="O989" i="5"/>
  <c r="O988" i="5" s="1"/>
  <c r="M986" i="5"/>
  <c r="M985" i="5" s="1"/>
  <c r="N986" i="5"/>
  <c r="N985" i="5" s="1"/>
  <c r="O986" i="5"/>
  <c r="O985" i="5" s="1"/>
  <c r="M983" i="5"/>
  <c r="M982" i="5" s="1"/>
  <c r="N983" i="5"/>
  <c r="N982" i="5" s="1"/>
  <c r="O983" i="5"/>
  <c r="O982" i="5" s="1"/>
  <c r="M980" i="5"/>
  <c r="M979" i="5" s="1"/>
  <c r="N980" i="5"/>
  <c r="N979" i="5" s="1"/>
  <c r="O980" i="5"/>
  <c r="O979" i="5" s="1"/>
  <c r="M974" i="5"/>
  <c r="N974" i="5"/>
  <c r="O974" i="5"/>
  <c r="M972" i="5"/>
  <c r="N972" i="5"/>
  <c r="O972" i="5"/>
  <c r="M963" i="5"/>
  <c r="O963" i="5"/>
  <c r="M957" i="5"/>
  <c r="M956" i="5" s="1"/>
  <c r="N957" i="5"/>
  <c r="N956" i="5" s="1"/>
  <c r="N955" i="5" s="1"/>
  <c r="O957" i="5"/>
  <c r="O956" i="5" s="1"/>
  <c r="M952" i="5"/>
  <c r="M951" i="5" s="1"/>
  <c r="M950" i="5" s="1"/>
  <c r="N952" i="5"/>
  <c r="N951" i="5" s="1"/>
  <c r="N950" i="5" s="1"/>
  <c r="O952" i="5"/>
  <c r="O951" i="5" s="1"/>
  <c r="M947" i="5"/>
  <c r="M946" i="5" s="1"/>
  <c r="M945" i="5" s="1"/>
  <c r="M944" i="5" s="1"/>
  <c r="N947" i="5"/>
  <c r="N946" i="5" s="1"/>
  <c r="N945" i="5" s="1"/>
  <c r="O947" i="5"/>
  <c r="O946" i="5" s="1"/>
  <c r="M942" i="5"/>
  <c r="M941" i="5" s="1"/>
  <c r="M940" i="5" s="1"/>
  <c r="M939" i="5" s="1"/>
  <c r="N942" i="5"/>
  <c r="N941" i="5" s="1"/>
  <c r="N940" i="5" s="1"/>
  <c r="O942" i="5"/>
  <c r="O941" i="5" s="1"/>
  <c r="M937" i="5"/>
  <c r="N937" i="5"/>
  <c r="O937" i="5"/>
  <c r="M935" i="5"/>
  <c r="N935" i="5"/>
  <c r="O935" i="5"/>
  <c r="M932" i="5"/>
  <c r="N932" i="5"/>
  <c r="O932" i="5"/>
  <c r="M930" i="5"/>
  <c r="N930" i="5"/>
  <c r="O930" i="5"/>
  <c r="M927" i="5"/>
  <c r="M926" i="5" s="1"/>
  <c r="N927" i="5"/>
  <c r="N926" i="5" s="1"/>
  <c r="O927" i="5"/>
  <c r="O926" i="5" s="1"/>
  <c r="M924" i="5"/>
  <c r="N924" i="5"/>
  <c r="O924" i="5"/>
  <c r="M920" i="5"/>
  <c r="N920" i="5"/>
  <c r="O920" i="5"/>
  <c r="M918" i="5"/>
  <c r="N918" i="5"/>
  <c r="O918" i="5"/>
  <c r="M914" i="5"/>
  <c r="N914" i="5"/>
  <c r="O914" i="5"/>
  <c r="M912" i="5"/>
  <c r="N912" i="5"/>
  <c r="O912" i="5"/>
  <c r="M909" i="5"/>
  <c r="M908" i="5" s="1"/>
  <c r="N909" i="5"/>
  <c r="N908" i="5" s="1"/>
  <c r="O909" i="5"/>
  <c r="O908" i="5" s="1"/>
  <c r="M905" i="5"/>
  <c r="M904" i="5" s="1"/>
  <c r="M903" i="5" s="1"/>
  <c r="N905" i="5"/>
  <c r="N904" i="5" s="1"/>
  <c r="N903" i="5" s="1"/>
  <c r="O905" i="5"/>
  <c r="O904" i="5" s="1"/>
  <c r="O903" i="5" s="1"/>
  <c r="M900" i="5"/>
  <c r="M899" i="5" s="1"/>
  <c r="M898" i="5" s="1"/>
  <c r="M897" i="5" s="1"/>
  <c r="N900" i="5"/>
  <c r="N899" i="5" s="1"/>
  <c r="N898" i="5" s="1"/>
  <c r="N897" i="5" s="1"/>
  <c r="O900" i="5"/>
  <c r="O899" i="5" s="1"/>
  <c r="O898" i="5" s="1"/>
  <c r="O894" i="5"/>
  <c r="O893" i="5" s="1"/>
  <c r="O892" i="5" s="1"/>
  <c r="O891" i="5" s="1"/>
  <c r="O890" i="5" s="1"/>
  <c r="O889" i="5" s="1"/>
  <c r="I81" i="6" s="1"/>
  <c r="I80" i="6" s="1"/>
  <c r="N894" i="5"/>
  <c r="N893" i="5" s="1"/>
  <c r="N892" i="5" s="1"/>
  <c r="N891" i="5" s="1"/>
  <c r="N890" i="5" s="1"/>
  <c r="N889" i="5" s="1"/>
  <c r="N888" i="5" s="1"/>
  <c r="M894" i="5"/>
  <c r="M893" i="5" s="1"/>
  <c r="M892" i="5" s="1"/>
  <c r="M891" i="5" s="1"/>
  <c r="M890" i="5" s="1"/>
  <c r="M889" i="5" s="1"/>
  <c r="M888" i="5" s="1"/>
  <c r="O886" i="5"/>
  <c r="O885" i="5" s="1"/>
  <c r="O884" i="5" s="1"/>
  <c r="O883" i="5" s="1"/>
  <c r="O882" i="5" s="1"/>
  <c r="O881" i="5" s="1"/>
  <c r="N886" i="5"/>
  <c r="N885" i="5" s="1"/>
  <c r="N884" i="5" s="1"/>
  <c r="N883" i="5" s="1"/>
  <c r="N882" i="5" s="1"/>
  <c r="N881" i="5" s="1"/>
  <c r="M886" i="5"/>
  <c r="M885" i="5" s="1"/>
  <c r="M884" i="5" s="1"/>
  <c r="M883" i="5" s="1"/>
  <c r="M882" i="5" s="1"/>
  <c r="M881" i="5" s="1"/>
  <c r="O879" i="5"/>
  <c r="O878" i="5" s="1"/>
  <c r="O877" i="5" s="1"/>
  <c r="O876" i="5" s="1"/>
  <c r="O875" i="5" s="1"/>
  <c r="N879" i="5"/>
  <c r="N878" i="5" s="1"/>
  <c r="N877" i="5" s="1"/>
  <c r="N876" i="5" s="1"/>
  <c r="N875" i="5" s="1"/>
  <c r="M879" i="5"/>
  <c r="M878" i="5" s="1"/>
  <c r="M877" i="5" s="1"/>
  <c r="O870" i="5"/>
  <c r="O869" i="5" s="1"/>
  <c r="O868" i="5" s="1"/>
  <c r="N870" i="5"/>
  <c r="N869" i="5" s="1"/>
  <c r="N868" i="5" s="1"/>
  <c r="M870" i="5"/>
  <c r="M869" i="5" s="1"/>
  <c r="M868" i="5" s="1"/>
  <c r="O867" i="5"/>
  <c r="O866" i="5" s="1"/>
  <c r="O865" i="5" s="1"/>
  <c r="N867" i="5"/>
  <c r="N866" i="5" s="1"/>
  <c r="N865" i="5" s="1"/>
  <c r="M867" i="5"/>
  <c r="M866" i="5" s="1"/>
  <c r="M865" i="5" s="1"/>
  <c r="O864" i="5"/>
  <c r="O863" i="5" s="1"/>
  <c r="O862" i="5" s="1"/>
  <c r="N864" i="5"/>
  <c r="N863" i="5" s="1"/>
  <c r="N862" i="5" s="1"/>
  <c r="M864" i="5"/>
  <c r="M863" i="5" s="1"/>
  <c r="M862" i="5" s="1"/>
  <c r="O860" i="5"/>
  <c r="O859" i="5" s="1"/>
  <c r="O858" i="5" s="1"/>
  <c r="N860" i="5"/>
  <c r="N859" i="5" s="1"/>
  <c r="N858" i="5" s="1"/>
  <c r="M860" i="5"/>
  <c r="M859" i="5" s="1"/>
  <c r="M858" i="5" s="1"/>
  <c r="O857" i="5"/>
  <c r="O856" i="5" s="1"/>
  <c r="O855" i="5" s="1"/>
  <c r="N857" i="5"/>
  <c r="N856" i="5" s="1"/>
  <c r="N855" i="5" s="1"/>
  <c r="M857" i="5"/>
  <c r="M856" i="5" s="1"/>
  <c r="M855" i="5" s="1"/>
  <c r="O849" i="5"/>
  <c r="O848" i="5" s="1"/>
  <c r="O847" i="5" s="1"/>
  <c r="O846" i="5" s="1"/>
  <c r="N849" i="5"/>
  <c r="N848" i="5" s="1"/>
  <c r="N847" i="5" s="1"/>
  <c r="N846" i="5" s="1"/>
  <c r="M849" i="5"/>
  <c r="M848" i="5" s="1"/>
  <c r="M847" i="5" s="1"/>
  <c r="M846" i="5" s="1"/>
  <c r="O843" i="5"/>
  <c r="O842" i="5" s="1"/>
  <c r="O841" i="5" s="1"/>
  <c r="O840" i="5" s="1"/>
  <c r="O839" i="5" s="1"/>
  <c r="I67" i="6" s="1"/>
  <c r="N843" i="5"/>
  <c r="N842" i="5" s="1"/>
  <c r="N841" i="5" s="1"/>
  <c r="N840" i="5" s="1"/>
  <c r="N839" i="5" s="1"/>
  <c r="H67" i="6" s="1"/>
  <c r="M843" i="5"/>
  <c r="M842" i="5" s="1"/>
  <c r="M841" i="5" s="1"/>
  <c r="M840" i="5" s="1"/>
  <c r="M839" i="5" s="1"/>
  <c r="G67" i="6" s="1"/>
  <c r="O836" i="5"/>
  <c r="O835" i="5" s="1"/>
  <c r="O834" i="5" s="1"/>
  <c r="O833" i="5" s="1"/>
  <c r="O832" i="5" s="1"/>
  <c r="O831" i="5" s="1"/>
  <c r="N836" i="5"/>
  <c r="N835" i="5" s="1"/>
  <c r="N834" i="5" s="1"/>
  <c r="N833" i="5" s="1"/>
  <c r="N832" i="5" s="1"/>
  <c r="N831" i="5" s="1"/>
  <c r="M836" i="5"/>
  <c r="M835" i="5" s="1"/>
  <c r="M834" i="5" s="1"/>
  <c r="M833" i="5" s="1"/>
  <c r="M832" i="5" s="1"/>
  <c r="M831" i="5" s="1"/>
  <c r="O821" i="5"/>
  <c r="O820" i="5" s="1"/>
  <c r="O819" i="5" s="1"/>
  <c r="N821" i="5"/>
  <c r="N820" i="5" s="1"/>
  <c r="N819" i="5" s="1"/>
  <c r="M821" i="5"/>
  <c r="M820" i="5" s="1"/>
  <c r="M819" i="5" s="1"/>
  <c r="N817" i="5"/>
  <c r="N816" i="5" s="1"/>
  <c r="O811" i="5"/>
  <c r="O810" i="5" s="1"/>
  <c r="N811" i="5"/>
  <c r="N810" i="5" s="1"/>
  <c r="M811" i="5"/>
  <c r="M810" i="5" s="1"/>
  <c r="O809" i="5"/>
  <c r="O808" i="5" s="1"/>
  <c r="N809" i="5"/>
  <c r="N808" i="5" s="1"/>
  <c r="M809" i="5"/>
  <c r="M808" i="5" s="1"/>
  <c r="O807" i="5"/>
  <c r="O806" i="5" s="1"/>
  <c r="N807" i="5"/>
  <c r="N806" i="5" s="1"/>
  <c r="N410" i="5" s="1"/>
  <c r="M807" i="5"/>
  <c r="M806" i="5" s="1"/>
  <c r="M410" i="5" s="1"/>
  <c r="O804" i="5"/>
  <c r="O803" i="5" s="1"/>
  <c r="O802" i="5" s="1"/>
  <c r="N804" i="5"/>
  <c r="N803" i="5" s="1"/>
  <c r="N802" i="5" s="1"/>
  <c r="M804" i="5"/>
  <c r="M803" i="5" s="1"/>
  <c r="M802" i="5" s="1"/>
  <c r="N772" i="5"/>
  <c r="N771" i="5" s="1"/>
  <c r="N770" i="5" s="1"/>
  <c r="O768" i="5"/>
  <c r="O767" i="5" s="1"/>
  <c r="O766" i="5" s="1"/>
  <c r="N768" i="5"/>
  <c r="N767" i="5" s="1"/>
  <c r="N766" i="5" s="1"/>
  <c r="M768" i="5"/>
  <c r="M767" i="5" s="1"/>
  <c r="M766" i="5" s="1"/>
  <c r="O763" i="5"/>
  <c r="O762" i="5" s="1"/>
  <c r="O761" i="5" s="1"/>
  <c r="N763" i="5"/>
  <c r="N762" i="5" s="1"/>
  <c r="N761" i="5" s="1"/>
  <c r="M763" i="5"/>
  <c r="M762" i="5" s="1"/>
  <c r="M761" i="5" s="1"/>
  <c r="O760" i="5"/>
  <c r="O759" i="5" s="1"/>
  <c r="O758" i="5" s="1"/>
  <c r="N760" i="5"/>
  <c r="N759" i="5" s="1"/>
  <c r="N758" i="5" s="1"/>
  <c r="M760" i="5"/>
  <c r="M759" i="5" s="1"/>
  <c r="M758" i="5" s="1"/>
  <c r="O756" i="5"/>
  <c r="O755" i="5" s="1"/>
  <c r="O754" i="5" s="1"/>
  <c r="N756" i="5"/>
  <c r="N755" i="5" s="1"/>
  <c r="N754" i="5" s="1"/>
  <c r="M756" i="5"/>
  <c r="M755" i="5" s="1"/>
  <c r="M754" i="5" s="1"/>
  <c r="O753" i="5"/>
  <c r="O752" i="5" s="1"/>
  <c r="O751" i="5" s="1"/>
  <c r="N753" i="5"/>
  <c r="N752" i="5" s="1"/>
  <c r="N751" i="5" s="1"/>
  <c r="M753" i="5"/>
  <c r="M752" i="5" s="1"/>
  <c r="M751" i="5" s="1"/>
  <c r="O745" i="5"/>
  <c r="O744" i="5" s="1"/>
  <c r="O743" i="5" s="1"/>
  <c r="O742" i="5" s="1"/>
  <c r="N745" i="5"/>
  <c r="N744" i="5" s="1"/>
  <c r="N743" i="5" s="1"/>
  <c r="N742" i="5" s="1"/>
  <c r="M745" i="5"/>
  <c r="M744" i="5" s="1"/>
  <c r="M743" i="5" s="1"/>
  <c r="M742" i="5" s="1"/>
  <c r="O739" i="5"/>
  <c r="O738" i="5" s="1"/>
  <c r="O737" i="5" s="1"/>
  <c r="O736" i="5" s="1"/>
  <c r="O717" i="5" s="1"/>
  <c r="N739" i="5"/>
  <c r="N738" i="5" s="1"/>
  <c r="N737" i="5" s="1"/>
  <c r="N736" i="5" s="1"/>
  <c r="N717" i="5" s="1"/>
  <c r="M739" i="5"/>
  <c r="M738" i="5" s="1"/>
  <c r="M737" i="5" s="1"/>
  <c r="M736" i="5" s="1"/>
  <c r="M717" i="5" s="1"/>
  <c r="O706" i="5"/>
  <c r="O705" i="5" s="1"/>
  <c r="O704" i="5" s="1"/>
  <c r="N706" i="5"/>
  <c r="N705" i="5" s="1"/>
  <c r="N704" i="5" s="1"/>
  <c r="M706" i="5"/>
  <c r="M705" i="5" s="1"/>
  <c r="M704" i="5" s="1"/>
  <c r="O703" i="5"/>
  <c r="O702" i="5" s="1"/>
  <c r="O701" i="5" s="1"/>
  <c r="N703" i="5"/>
  <c r="N702" i="5" s="1"/>
  <c r="N701" i="5" s="1"/>
  <c r="M703" i="5"/>
  <c r="M702" i="5" s="1"/>
  <c r="M701" i="5" s="1"/>
  <c r="O697" i="5"/>
  <c r="O696" i="5" s="1"/>
  <c r="O695" i="5" s="1"/>
  <c r="N697" i="5"/>
  <c r="N696" i="5" s="1"/>
  <c r="N695" i="5" s="1"/>
  <c r="M697" i="5"/>
  <c r="M696" i="5" s="1"/>
  <c r="M695" i="5" s="1"/>
  <c r="O691" i="5"/>
  <c r="O690" i="5" s="1"/>
  <c r="O689" i="5" s="1"/>
  <c r="O688" i="5" s="1"/>
  <c r="N691" i="5"/>
  <c r="N690" i="5" s="1"/>
  <c r="N689" i="5" s="1"/>
  <c r="N688" i="5" s="1"/>
  <c r="M691" i="5"/>
  <c r="M690" i="5" s="1"/>
  <c r="M689" i="5" s="1"/>
  <c r="M688" i="5" s="1"/>
  <c r="O687" i="5"/>
  <c r="O686" i="5" s="1"/>
  <c r="O685" i="5" s="1"/>
  <c r="N687" i="5"/>
  <c r="N686" i="5" s="1"/>
  <c r="N685" i="5" s="1"/>
  <c r="M687" i="5"/>
  <c r="M686" i="5" s="1"/>
  <c r="M685" i="5" s="1"/>
  <c r="O684" i="5"/>
  <c r="O683" i="5" s="1"/>
  <c r="N684" i="5"/>
  <c r="N683" i="5" s="1"/>
  <c r="M684" i="5"/>
  <c r="M683" i="5" s="1"/>
  <c r="O682" i="5"/>
  <c r="O681" i="5" s="1"/>
  <c r="N682" i="5"/>
  <c r="N681" i="5" s="1"/>
  <c r="M682" i="5"/>
  <c r="M681" i="5" s="1"/>
  <c r="O680" i="5"/>
  <c r="O679" i="5" s="1"/>
  <c r="N680" i="5"/>
  <c r="N679" i="5" s="1"/>
  <c r="M680" i="5"/>
  <c r="M679" i="5" s="1"/>
  <c r="O670" i="5"/>
  <c r="O669" i="5" s="1"/>
  <c r="O668" i="5" s="1"/>
  <c r="N670" i="5"/>
  <c r="N669" i="5" s="1"/>
  <c r="N668" i="5" s="1"/>
  <c r="M670" i="5"/>
  <c r="M669" i="5" s="1"/>
  <c r="M668" i="5" s="1"/>
  <c r="O664" i="5"/>
  <c r="O663" i="5" s="1"/>
  <c r="N664" i="5"/>
  <c r="N663" i="5" s="1"/>
  <c r="M664" i="5"/>
  <c r="M663" i="5" s="1"/>
  <c r="O662" i="5"/>
  <c r="O661" i="5" s="1"/>
  <c r="N662" i="5"/>
  <c r="N661" i="5" s="1"/>
  <c r="M662" i="5"/>
  <c r="M661" i="5" s="1"/>
  <c r="O660" i="5"/>
  <c r="O659" i="5" s="1"/>
  <c r="N660" i="5"/>
  <c r="N659" i="5" s="1"/>
  <c r="M660" i="5"/>
  <c r="M659" i="5" s="1"/>
  <c r="O657" i="5"/>
  <c r="O656" i="5" s="1"/>
  <c r="O655" i="5" s="1"/>
  <c r="N657" i="5"/>
  <c r="N656" i="5" s="1"/>
  <c r="N655" i="5" s="1"/>
  <c r="M657" i="5"/>
  <c r="M656" i="5" s="1"/>
  <c r="M655" i="5" s="1"/>
  <c r="O642" i="5"/>
  <c r="O641" i="5" s="1"/>
  <c r="N642" i="5"/>
  <c r="N641" i="5" s="1"/>
  <c r="M642" i="5"/>
  <c r="M641" i="5" s="1"/>
  <c r="O640" i="5"/>
  <c r="O639" i="5" s="1"/>
  <c r="N640" i="5"/>
  <c r="N639" i="5" s="1"/>
  <c r="M640" i="5"/>
  <c r="M639" i="5" s="1"/>
  <c r="O637" i="5"/>
  <c r="O636" i="5" s="1"/>
  <c r="O635" i="5" s="1"/>
  <c r="N637" i="5"/>
  <c r="N636" i="5" s="1"/>
  <c r="N635" i="5" s="1"/>
  <c r="M637" i="5"/>
  <c r="M636" i="5" s="1"/>
  <c r="M635" i="5" s="1"/>
  <c r="O627" i="5"/>
  <c r="O626" i="5" s="1"/>
  <c r="N627" i="5"/>
  <c r="N626" i="5" s="1"/>
  <c r="M627" i="5"/>
  <c r="M626" i="5" s="1"/>
  <c r="O625" i="5"/>
  <c r="O624" i="5" s="1"/>
  <c r="N625" i="5"/>
  <c r="N624" i="5" s="1"/>
  <c r="M625" i="5"/>
  <c r="M624" i="5" s="1"/>
  <c r="O621" i="5"/>
  <c r="O620" i="5" s="1"/>
  <c r="O619" i="5" s="1"/>
  <c r="O618" i="5" s="1"/>
  <c r="N621" i="5"/>
  <c r="N620" i="5" s="1"/>
  <c r="N619" i="5" s="1"/>
  <c r="N618" i="5" s="1"/>
  <c r="M621" i="5"/>
  <c r="M620" i="5" s="1"/>
  <c r="M619" i="5" s="1"/>
  <c r="M618" i="5" s="1"/>
  <c r="O615" i="5"/>
  <c r="O614" i="5" s="1"/>
  <c r="O613" i="5" s="1"/>
  <c r="N615" i="5"/>
  <c r="N614" i="5" s="1"/>
  <c r="N613" i="5" s="1"/>
  <c r="M615" i="5"/>
  <c r="M614" i="5" s="1"/>
  <c r="M613" i="5" s="1"/>
  <c r="O612" i="5"/>
  <c r="O611" i="5" s="1"/>
  <c r="O610" i="5" s="1"/>
  <c r="N612" i="5"/>
  <c r="N611" i="5" s="1"/>
  <c r="N610" i="5" s="1"/>
  <c r="M612" i="5"/>
  <c r="M611" i="5" s="1"/>
  <c r="M610" i="5" s="1"/>
  <c r="O609" i="5"/>
  <c r="O608" i="5" s="1"/>
  <c r="O607" i="5" s="1"/>
  <c r="N609" i="5"/>
  <c r="N608" i="5" s="1"/>
  <c r="N607" i="5" s="1"/>
  <c r="M609" i="5"/>
  <c r="M608" i="5" s="1"/>
  <c r="M607" i="5" s="1"/>
  <c r="O606" i="5"/>
  <c r="O605" i="5" s="1"/>
  <c r="O604" i="5" s="1"/>
  <c r="N606" i="5"/>
  <c r="N605" i="5" s="1"/>
  <c r="N604" i="5" s="1"/>
  <c r="M606" i="5"/>
  <c r="M605" i="5" s="1"/>
  <c r="M604" i="5" s="1"/>
  <c r="O603" i="5"/>
  <c r="O602" i="5" s="1"/>
  <c r="O601" i="5" s="1"/>
  <c r="N603" i="5"/>
  <c r="N602" i="5" s="1"/>
  <c r="N601" i="5" s="1"/>
  <c r="M603" i="5"/>
  <c r="M602" i="5" s="1"/>
  <c r="M601" i="5" s="1"/>
  <c r="O600" i="5"/>
  <c r="O599" i="5" s="1"/>
  <c r="O598" i="5" s="1"/>
  <c r="N600" i="5"/>
  <c r="N599" i="5" s="1"/>
  <c r="N598" i="5" s="1"/>
  <c r="M600" i="5"/>
  <c r="M599" i="5" s="1"/>
  <c r="M598" i="5" s="1"/>
  <c r="O593" i="5"/>
  <c r="O592" i="5" s="1"/>
  <c r="N593" i="5"/>
  <c r="N592" i="5" s="1"/>
  <c r="M593" i="5"/>
  <c r="M592" i="5" s="1"/>
  <c r="O591" i="5"/>
  <c r="O590" i="5" s="1"/>
  <c r="N591" i="5"/>
  <c r="N590" i="5" s="1"/>
  <c r="M591" i="5"/>
  <c r="M590" i="5" s="1"/>
  <c r="O581" i="5"/>
  <c r="O580" i="5" s="1"/>
  <c r="N581" i="5"/>
  <c r="N580" i="5" s="1"/>
  <c r="M581" i="5"/>
  <c r="M580" i="5" s="1"/>
  <c r="O579" i="5"/>
  <c r="O578" i="5" s="1"/>
  <c r="N579" i="5"/>
  <c r="N578" i="5" s="1"/>
  <c r="M579" i="5"/>
  <c r="M578" i="5" s="1"/>
  <c r="O577" i="5"/>
  <c r="O576" i="5" s="1"/>
  <c r="N577" i="5"/>
  <c r="N576" i="5" s="1"/>
  <c r="M577" i="5"/>
  <c r="M576" i="5" s="1"/>
  <c r="O574" i="5"/>
  <c r="O572" i="5" s="1"/>
  <c r="O571" i="5" s="1"/>
  <c r="N574" i="5"/>
  <c r="N572" i="5" s="1"/>
  <c r="N571" i="5" s="1"/>
  <c r="M574" i="5"/>
  <c r="M572" i="5" s="1"/>
  <c r="M571" i="5" s="1"/>
  <c r="O562" i="5"/>
  <c r="O561" i="5" s="1"/>
  <c r="O560" i="5" s="1"/>
  <c r="O559" i="5" s="1"/>
  <c r="O558" i="5" s="1"/>
  <c r="N562" i="5"/>
  <c r="N561" i="5" s="1"/>
  <c r="N560" i="5" s="1"/>
  <c r="N559" i="5" s="1"/>
  <c r="N558" i="5" s="1"/>
  <c r="M562" i="5"/>
  <c r="M561" i="5" s="1"/>
  <c r="M560" i="5" s="1"/>
  <c r="M559" i="5" s="1"/>
  <c r="M558" i="5" s="1"/>
  <c r="O557" i="5"/>
  <c r="O556" i="5" s="1"/>
  <c r="O555" i="5" s="1"/>
  <c r="O554" i="5" s="1"/>
  <c r="N557" i="5"/>
  <c r="N556" i="5" s="1"/>
  <c r="N555" i="5" s="1"/>
  <c r="N554" i="5" s="1"/>
  <c r="M557" i="5"/>
  <c r="M556" i="5" s="1"/>
  <c r="M555" i="5" s="1"/>
  <c r="M554" i="5" s="1"/>
  <c r="O550" i="5"/>
  <c r="O549" i="5" s="1"/>
  <c r="O548" i="5" s="1"/>
  <c r="O547" i="5" s="1"/>
  <c r="I22" i="6" s="1"/>
  <c r="N550" i="5"/>
  <c r="N549" i="5" s="1"/>
  <c r="N548" i="5" s="1"/>
  <c r="N547" i="5" s="1"/>
  <c r="H22" i="6" s="1"/>
  <c r="M550" i="5"/>
  <c r="M549" i="5" s="1"/>
  <c r="M548" i="5" s="1"/>
  <c r="M547" i="5" s="1"/>
  <c r="G22" i="6" s="1"/>
  <c r="O545" i="5"/>
  <c r="O544" i="5" s="1"/>
  <c r="O543" i="5" s="1"/>
  <c r="O542" i="5" s="1"/>
  <c r="O541" i="5" s="1"/>
  <c r="I21" i="6" s="1"/>
  <c r="N545" i="5"/>
  <c r="N544" i="5" s="1"/>
  <c r="N543" i="5" s="1"/>
  <c r="N542" i="5" s="1"/>
  <c r="N541" i="5" s="1"/>
  <c r="H21" i="6" s="1"/>
  <c r="M545" i="5"/>
  <c r="M544" i="5" s="1"/>
  <c r="M543" i="5" s="1"/>
  <c r="M542" i="5" s="1"/>
  <c r="M541" i="5" s="1"/>
  <c r="G21" i="6" s="1"/>
  <c r="O539" i="5"/>
  <c r="O538" i="5" s="1"/>
  <c r="N539" i="5"/>
  <c r="N538" i="5" s="1"/>
  <c r="M539" i="5"/>
  <c r="M538" i="5" s="1"/>
  <c r="O537" i="5"/>
  <c r="O536" i="5" s="1"/>
  <c r="N537" i="5"/>
  <c r="N536" i="5" s="1"/>
  <c r="M537" i="5"/>
  <c r="M536" i="5" s="1"/>
  <c r="O534" i="5"/>
  <c r="O533" i="5" s="1"/>
  <c r="N534" i="5"/>
  <c r="N533" i="5" s="1"/>
  <c r="M534" i="5"/>
  <c r="M533" i="5" s="1"/>
  <c r="O532" i="5"/>
  <c r="O531" i="5" s="1"/>
  <c r="N532" i="5"/>
  <c r="N531" i="5" s="1"/>
  <c r="M532" i="5"/>
  <c r="M531" i="5" s="1"/>
  <c r="O529" i="5"/>
  <c r="O528" i="5" s="1"/>
  <c r="O527" i="5" s="1"/>
  <c r="N529" i="5"/>
  <c r="N528" i="5" s="1"/>
  <c r="N527" i="5" s="1"/>
  <c r="M529" i="5"/>
  <c r="M528" i="5" s="1"/>
  <c r="M527" i="5" s="1"/>
  <c r="O526" i="5"/>
  <c r="O524" i="5" s="1"/>
  <c r="N526" i="5"/>
  <c r="N524" i="5" s="1"/>
  <c r="M526" i="5"/>
  <c r="M524" i="5" s="1"/>
  <c r="O521" i="5"/>
  <c r="O520" i="5" s="1"/>
  <c r="N521" i="5"/>
  <c r="N520" i="5" s="1"/>
  <c r="M521" i="5"/>
  <c r="M520" i="5" s="1"/>
  <c r="O519" i="5"/>
  <c r="O518" i="5" s="1"/>
  <c r="N519" i="5"/>
  <c r="N518" i="5" s="1"/>
  <c r="M519" i="5"/>
  <c r="M518" i="5" s="1"/>
  <c r="O515" i="5"/>
  <c r="O514" i="5" s="1"/>
  <c r="N515" i="5"/>
  <c r="N514" i="5" s="1"/>
  <c r="M515" i="5"/>
  <c r="M514" i="5" s="1"/>
  <c r="O513" i="5"/>
  <c r="O512" i="5" s="1"/>
  <c r="N513" i="5"/>
  <c r="N512" i="5" s="1"/>
  <c r="M513" i="5"/>
  <c r="M512" i="5" s="1"/>
  <c r="O510" i="5"/>
  <c r="O509" i="5" s="1"/>
  <c r="O508" i="5" s="1"/>
  <c r="N510" i="5"/>
  <c r="N509" i="5" s="1"/>
  <c r="N508" i="5" s="1"/>
  <c r="M510" i="5"/>
  <c r="M509" i="5" s="1"/>
  <c r="M508" i="5" s="1"/>
  <c r="O506" i="5"/>
  <c r="O505" i="5" s="1"/>
  <c r="O504" i="5" s="1"/>
  <c r="O503" i="5" s="1"/>
  <c r="N506" i="5"/>
  <c r="N505" i="5" s="1"/>
  <c r="N504" i="5" s="1"/>
  <c r="N503" i="5" s="1"/>
  <c r="M506" i="5"/>
  <c r="M505" i="5" s="1"/>
  <c r="M504" i="5" s="1"/>
  <c r="M503" i="5" s="1"/>
  <c r="O500" i="5"/>
  <c r="O499" i="5" s="1"/>
  <c r="O498" i="5" s="1"/>
  <c r="O497" i="5" s="1"/>
  <c r="O496" i="5" s="1"/>
  <c r="I18" i="6" s="1"/>
  <c r="N500" i="5"/>
  <c r="N499" i="5" s="1"/>
  <c r="N498" i="5" s="1"/>
  <c r="N497" i="5" s="1"/>
  <c r="N496" i="5" s="1"/>
  <c r="H18" i="6" s="1"/>
  <c r="M500" i="5"/>
  <c r="M499" i="5" s="1"/>
  <c r="M498" i="5" s="1"/>
  <c r="M497" i="5" s="1"/>
  <c r="M496" i="5" s="1"/>
  <c r="G18" i="6" s="1"/>
  <c r="M488" i="5"/>
  <c r="M487" i="5" s="1"/>
  <c r="N488" i="5"/>
  <c r="N487" i="5" s="1"/>
  <c r="O488" i="5"/>
  <c r="O487" i="5" s="1"/>
  <c r="M485" i="5"/>
  <c r="M484" i="5" s="1"/>
  <c r="N485" i="5"/>
  <c r="N484" i="5" s="1"/>
  <c r="O485" i="5"/>
  <c r="O484" i="5" s="1"/>
  <c r="M479" i="5"/>
  <c r="M478" i="5" s="1"/>
  <c r="N479" i="5"/>
  <c r="N478" i="5" s="1"/>
  <c r="N477" i="5" s="1"/>
  <c r="O479" i="5"/>
  <c r="O478" i="5" s="1"/>
  <c r="M473" i="5"/>
  <c r="N473" i="5"/>
  <c r="O473" i="5"/>
  <c r="M471" i="5"/>
  <c r="N471" i="5"/>
  <c r="O471" i="5"/>
  <c r="M461" i="5"/>
  <c r="M460" i="5" s="1"/>
  <c r="N461" i="5"/>
  <c r="N460" i="5" s="1"/>
  <c r="N459" i="5" s="1"/>
  <c r="N458" i="5" s="1"/>
  <c r="O461" i="5"/>
  <c r="O460" i="5" s="1"/>
  <c r="O459" i="5" s="1"/>
  <c r="M454" i="5"/>
  <c r="M453" i="5" s="1"/>
  <c r="N454" i="5"/>
  <c r="N453" i="5" s="1"/>
  <c r="O454" i="5"/>
  <c r="O453" i="5" s="1"/>
  <c r="M451" i="5"/>
  <c r="M450" i="5" s="1"/>
  <c r="N451" i="5"/>
  <c r="N450" i="5" s="1"/>
  <c r="O451" i="5"/>
  <c r="O450" i="5" s="1"/>
  <c r="M448" i="5"/>
  <c r="M447" i="5" s="1"/>
  <c r="N448" i="5"/>
  <c r="N447" i="5" s="1"/>
  <c r="O448" i="5"/>
  <c r="O447" i="5" s="1"/>
  <c r="M444" i="5"/>
  <c r="M443" i="5" s="1"/>
  <c r="N444" i="5"/>
  <c r="N443" i="5" s="1"/>
  <c r="O444" i="5"/>
  <c r="O443" i="5" s="1"/>
  <c r="O442" i="5" s="1"/>
  <c r="O441" i="5" s="1"/>
  <c r="M433" i="5"/>
  <c r="M432" i="5" s="1"/>
  <c r="N433" i="5"/>
  <c r="N432" i="5" s="1"/>
  <c r="O433" i="5"/>
  <c r="O432" i="5" s="1"/>
  <c r="O431" i="5" s="1"/>
  <c r="M426" i="5"/>
  <c r="M423" i="5" s="1"/>
  <c r="N426" i="5"/>
  <c r="N423" i="5" s="1"/>
  <c r="O426" i="5"/>
  <c r="O423" i="5" s="1"/>
  <c r="M421" i="5"/>
  <c r="M420" i="5" s="1"/>
  <c r="N421" i="5"/>
  <c r="N420" i="5" s="1"/>
  <c r="O421" i="5"/>
  <c r="O420" i="5" s="1"/>
  <c r="M415" i="5"/>
  <c r="N415" i="5"/>
  <c r="O415" i="5"/>
  <c r="M413" i="5"/>
  <c r="N413" i="5"/>
  <c r="O413" i="5"/>
  <c r="M400" i="5"/>
  <c r="N400" i="5"/>
  <c r="O400" i="5"/>
  <c r="M398" i="5"/>
  <c r="N398" i="5"/>
  <c r="O398" i="5"/>
  <c r="M395" i="5"/>
  <c r="M394" i="5" s="1"/>
  <c r="N395" i="5"/>
  <c r="N394" i="5" s="1"/>
  <c r="O395" i="5"/>
  <c r="O394" i="5" s="1"/>
  <c r="M388" i="5"/>
  <c r="M387" i="5" s="1"/>
  <c r="N388" i="5"/>
  <c r="N387" i="5" s="1"/>
  <c r="O388" i="5"/>
  <c r="O387" i="5" s="1"/>
  <c r="M385" i="5"/>
  <c r="M384" i="5" s="1"/>
  <c r="N385" i="5"/>
  <c r="N384" i="5" s="1"/>
  <c r="O385" i="5"/>
  <c r="O384" i="5" s="1"/>
  <c r="M375" i="5"/>
  <c r="M374" i="5" s="1"/>
  <c r="M373" i="5" s="1"/>
  <c r="N375" i="5"/>
  <c r="N374" i="5" s="1"/>
  <c r="N373" i="5" s="1"/>
  <c r="O375" i="5"/>
  <c r="O374" i="5" s="1"/>
  <c r="O373" i="5" s="1"/>
  <c r="M367" i="5"/>
  <c r="N367" i="5"/>
  <c r="O367" i="5"/>
  <c r="M365" i="5"/>
  <c r="N365" i="5"/>
  <c r="O365" i="5"/>
  <c r="M361" i="5"/>
  <c r="M360" i="5" s="1"/>
  <c r="N361" i="5"/>
  <c r="N360" i="5" s="1"/>
  <c r="O361" i="5"/>
  <c r="O360" i="5" s="1"/>
  <c r="M358" i="5"/>
  <c r="M357" i="5" s="1"/>
  <c r="N358" i="5"/>
  <c r="N357" i="5" s="1"/>
  <c r="O358" i="5"/>
  <c r="O357" i="5" s="1"/>
  <c r="M355" i="5"/>
  <c r="M354" i="5" s="1"/>
  <c r="N355" i="5"/>
  <c r="N354" i="5" s="1"/>
  <c r="O355" i="5"/>
  <c r="O354" i="5" s="1"/>
  <c r="M352" i="5"/>
  <c r="M351" i="5" s="1"/>
  <c r="N352" i="5"/>
  <c r="N351" i="5" s="1"/>
  <c r="O352" i="5"/>
  <c r="O351" i="5" s="1"/>
  <c r="M349" i="5"/>
  <c r="M348" i="5" s="1"/>
  <c r="N349" i="5"/>
  <c r="N348" i="5" s="1"/>
  <c r="O349" i="5"/>
  <c r="O348" i="5" s="1"/>
  <c r="M346" i="5"/>
  <c r="M345" i="5" s="1"/>
  <c r="N346" i="5"/>
  <c r="N345" i="5" s="1"/>
  <c r="O346" i="5"/>
  <c r="O345" i="5" s="1"/>
  <c r="M343" i="5"/>
  <c r="M342" i="5" s="1"/>
  <c r="N343" i="5"/>
  <c r="N342" i="5" s="1"/>
  <c r="O343" i="5"/>
  <c r="O342" i="5" s="1"/>
  <c r="M335" i="5"/>
  <c r="N335" i="5"/>
  <c r="O335" i="5"/>
  <c r="M333" i="5"/>
  <c r="N333" i="5"/>
  <c r="O333" i="5"/>
  <c r="M325" i="5"/>
  <c r="N325" i="5"/>
  <c r="O325" i="5"/>
  <c r="M323" i="5"/>
  <c r="N323" i="5"/>
  <c r="O323" i="5"/>
  <c r="M300" i="5"/>
  <c r="M299" i="5" s="1"/>
  <c r="M298" i="5" s="1"/>
  <c r="N300" i="5"/>
  <c r="N299" i="5" s="1"/>
  <c r="O300" i="5"/>
  <c r="O299" i="5" s="1"/>
  <c r="M296" i="5"/>
  <c r="M295" i="5" s="1"/>
  <c r="M294" i="5" s="1"/>
  <c r="N296" i="5"/>
  <c r="N295" i="5" s="1"/>
  <c r="O296" i="5"/>
  <c r="O295" i="5" s="1"/>
  <c r="O294" i="5" s="1"/>
  <c r="M289" i="5"/>
  <c r="M288" i="5" s="1"/>
  <c r="N289" i="5"/>
  <c r="N288" i="5" s="1"/>
  <c r="O289" i="5"/>
  <c r="O288" i="5" s="1"/>
  <c r="M286" i="5"/>
  <c r="M285" i="5" s="1"/>
  <c r="N286" i="5"/>
  <c r="N285" i="5" s="1"/>
  <c r="O286" i="5"/>
  <c r="O285" i="5" s="1"/>
  <c r="M283" i="5"/>
  <c r="M282" i="5" s="1"/>
  <c r="N283" i="5"/>
  <c r="N282" i="5" s="1"/>
  <c r="O283" i="5"/>
  <c r="O282" i="5" s="1"/>
  <c r="M274" i="5"/>
  <c r="M273" i="5" s="1"/>
  <c r="N274" i="5"/>
  <c r="N273" i="5" s="1"/>
  <c r="O274" i="5"/>
  <c r="O273" i="5" s="1"/>
  <c r="M271" i="5"/>
  <c r="N271" i="5"/>
  <c r="O271" i="5"/>
  <c r="M267" i="5"/>
  <c r="N267" i="5"/>
  <c r="O267" i="5"/>
  <c r="M260" i="5"/>
  <c r="M259" i="5" s="1"/>
  <c r="M258" i="5" s="1"/>
  <c r="N260" i="5"/>
  <c r="N259" i="5" s="1"/>
  <c r="O260" i="5"/>
  <c r="O259" i="5" s="1"/>
  <c r="O258" i="5" s="1"/>
  <c r="M253" i="5"/>
  <c r="M252" i="5" s="1"/>
  <c r="M251" i="5" s="1"/>
  <c r="N253" i="5"/>
  <c r="N252" i="5" s="1"/>
  <c r="O253" i="5"/>
  <c r="O252" i="5" s="1"/>
  <c r="M234" i="5"/>
  <c r="M233" i="5" s="1"/>
  <c r="N234" i="5"/>
  <c r="N233" i="5" s="1"/>
  <c r="O234" i="5"/>
  <c r="O233" i="5" s="1"/>
  <c r="M231" i="5"/>
  <c r="M230" i="5" s="1"/>
  <c r="N231" i="5"/>
  <c r="N230" i="5" s="1"/>
  <c r="O231" i="5"/>
  <c r="O230" i="5" s="1"/>
  <c r="M225" i="5"/>
  <c r="M224" i="5" s="1"/>
  <c r="N225" i="5"/>
  <c r="N224" i="5" s="1"/>
  <c r="O225" i="5"/>
  <c r="O224" i="5" s="1"/>
  <c r="M219" i="5"/>
  <c r="M218" i="5" s="1"/>
  <c r="N219" i="5"/>
  <c r="N218" i="5" s="1"/>
  <c r="O219" i="5"/>
  <c r="O218" i="5" s="1"/>
  <c r="M216" i="5"/>
  <c r="M215" i="5" s="1"/>
  <c r="N216" i="5"/>
  <c r="N215" i="5" s="1"/>
  <c r="O216" i="5"/>
  <c r="O215" i="5" s="1"/>
  <c r="M213" i="5"/>
  <c r="M212" i="5" s="1"/>
  <c r="N213" i="5"/>
  <c r="N212" i="5" s="1"/>
  <c r="O213" i="5"/>
  <c r="O212" i="5" s="1"/>
  <c r="M203" i="5"/>
  <c r="M202" i="5" s="1"/>
  <c r="N203" i="5"/>
  <c r="N202" i="5" s="1"/>
  <c r="O203" i="5"/>
  <c r="O202" i="5" s="1"/>
  <c r="M200" i="5"/>
  <c r="M199" i="5" s="1"/>
  <c r="N200" i="5"/>
  <c r="N199" i="5" s="1"/>
  <c r="O200" i="5"/>
  <c r="O199" i="5" s="1"/>
  <c r="M197" i="5"/>
  <c r="M196" i="5" s="1"/>
  <c r="N197" i="5"/>
  <c r="N196" i="5" s="1"/>
  <c r="O197" i="5"/>
  <c r="O196" i="5" s="1"/>
  <c r="M194" i="5"/>
  <c r="M193" i="5" s="1"/>
  <c r="N194" i="5"/>
  <c r="N193" i="5" s="1"/>
  <c r="O194" i="5"/>
  <c r="O193" i="5" s="1"/>
  <c r="M180" i="5"/>
  <c r="N180" i="5"/>
  <c r="O180" i="5"/>
  <c r="M178" i="5"/>
  <c r="N178" i="5"/>
  <c r="O178" i="5"/>
  <c r="M175" i="5"/>
  <c r="N175" i="5"/>
  <c r="O175" i="5"/>
  <c r="M173" i="5"/>
  <c r="N173" i="5"/>
  <c r="O173" i="5"/>
  <c r="M163" i="5"/>
  <c r="M162" i="5" s="1"/>
  <c r="M161" i="5" s="1"/>
  <c r="M160" i="5" s="1"/>
  <c r="M159" i="5" s="1"/>
  <c r="N163" i="5"/>
  <c r="N162" i="5" s="1"/>
  <c r="N161" i="5" s="1"/>
  <c r="N160" i="5" s="1"/>
  <c r="O163" i="5"/>
  <c r="O162" i="5" s="1"/>
  <c r="O161" i="5" s="1"/>
  <c r="M156" i="5"/>
  <c r="N156" i="5"/>
  <c r="O156" i="5"/>
  <c r="M154" i="5"/>
  <c r="N154" i="5"/>
  <c r="O154" i="5"/>
  <c r="M152" i="5"/>
  <c r="N152" i="5"/>
  <c r="O152" i="5"/>
  <c r="M128" i="5"/>
  <c r="M127" i="5" s="1"/>
  <c r="N128" i="5"/>
  <c r="N127" i="5" s="1"/>
  <c r="O128" i="5"/>
  <c r="O127" i="5" s="1"/>
  <c r="M125" i="5"/>
  <c r="M124" i="5" s="1"/>
  <c r="N125" i="5"/>
  <c r="N124" i="5" s="1"/>
  <c r="O125" i="5"/>
  <c r="O124" i="5" s="1"/>
  <c r="M122" i="5"/>
  <c r="M121" i="5" s="1"/>
  <c r="N122" i="5"/>
  <c r="N121" i="5" s="1"/>
  <c r="O122" i="5"/>
  <c r="O121" i="5" s="1"/>
  <c r="M118" i="5"/>
  <c r="M117" i="5" s="1"/>
  <c r="N118" i="5"/>
  <c r="N117" i="5" s="1"/>
  <c r="O118" i="5"/>
  <c r="O117" i="5" s="1"/>
  <c r="M115" i="5"/>
  <c r="M114" i="5" s="1"/>
  <c r="N115" i="5"/>
  <c r="N114" i="5" s="1"/>
  <c r="O115" i="5"/>
  <c r="O114" i="5" s="1"/>
  <c r="M112" i="5"/>
  <c r="M111" i="5" s="1"/>
  <c r="N112" i="5"/>
  <c r="N111" i="5" s="1"/>
  <c r="O112" i="5"/>
  <c r="O111" i="5" s="1"/>
  <c r="M106" i="5"/>
  <c r="M105" i="5" s="1"/>
  <c r="N106" i="5"/>
  <c r="N105" i="5" s="1"/>
  <c r="O106" i="5"/>
  <c r="O105" i="5" s="1"/>
  <c r="M103" i="5"/>
  <c r="M102" i="5" s="1"/>
  <c r="N103" i="5"/>
  <c r="N102" i="5" s="1"/>
  <c r="O103" i="5"/>
  <c r="O102" i="5" s="1"/>
  <c r="M100" i="5"/>
  <c r="M99" i="5" s="1"/>
  <c r="N100" i="5"/>
  <c r="N99" i="5" s="1"/>
  <c r="O100" i="5"/>
  <c r="O99" i="5" s="1"/>
  <c r="M97" i="5"/>
  <c r="M96" i="5" s="1"/>
  <c r="N97" i="5"/>
  <c r="N96" i="5" s="1"/>
  <c r="O97" i="5"/>
  <c r="O96" i="5" s="1"/>
  <c r="M87" i="5"/>
  <c r="M86" i="5" s="1"/>
  <c r="N87" i="5"/>
  <c r="N86" i="5" s="1"/>
  <c r="O87" i="5"/>
  <c r="O86" i="5" s="1"/>
  <c r="M81" i="5"/>
  <c r="M80" i="5" s="1"/>
  <c r="N81" i="5"/>
  <c r="N80" i="5" s="1"/>
  <c r="O81" i="5"/>
  <c r="O80" i="5" s="1"/>
  <c r="M78" i="5"/>
  <c r="M77" i="5" s="1"/>
  <c r="N78" i="5"/>
  <c r="N77" i="5" s="1"/>
  <c r="O78" i="5"/>
  <c r="O77" i="5" s="1"/>
  <c r="M75" i="5"/>
  <c r="M74" i="5" s="1"/>
  <c r="N75" i="5"/>
  <c r="N74" i="5" s="1"/>
  <c r="O75" i="5"/>
  <c r="O74" i="5" s="1"/>
  <c r="M72" i="5"/>
  <c r="M71" i="5" s="1"/>
  <c r="N72" i="5"/>
  <c r="N71" i="5" s="1"/>
  <c r="O72" i="5"/>
  <c r="O71" i="5" s="1"/>
  <c r="O69" i="5"/>
  <c r="O68" i="5" s="1"/>
  <c r="M69" i="5"/>
  <c r="M68" i="5" s="1"/>
  <c r="N69" i="5"/>
  <c r="N68" i="5" s="1"/>
  <c r="M61" i="5"/>
  <c r="M60" i="5" s="1"/>
  <c r="M59" i="5" s="1"/>
  <c r="M58" i="5" s="1"/>
  <c r="G56" i="6" s="1"/>
  <c r="N61" i="5"/>
  <c r="N60" i="5" s="1"/>
  <c r="N59" i="5" s="1"/>
  <c r="O61" i="5"/>
  <c r="O60" i="5" s="1"/>
  <c r="M55" i="5"/>
  <c r="M54" i="5" s="1"/>
  <c r="N55" i="5"/>
  <c r="N54" i="5" s="1"/>
  <c r="O55" i="5"/>
  <c r="O54" i="5" s="1"/>
  <c r="M52" i="5"/>
  <c r="M51" i="5" s="1"/>
  <c r="N52" i="5"/>
  <c r="N51" i="5" s="1"/>
  <c r="O52" i="5"/>
  <c r="O51" i="5" s="1"/>
  <c r="M49" i="5"/>
  <c r="M48" i="5" s="1"/>
  <c r="N49" i="5"/>
  <c r="N48" i="5" s="1"/>
  <c r="O49" i="5"/>
  <c r="O48" i="5" s="1"/>
  <c r="M46" i="5"/>
  <c r="M45" i="5" s="1"/>
  <c r="N46" i="5"/>
  <c r="N45" i="5" s="1"/>
  <c r="O46" i="5"/>
  <c r="O45" i="5" s="1"/>
  <c r="M34" i="5"/>
  <c r="M33" i="5" s="1"/>
  <c r="M32" i="5" s="1"/>
  <c r="N34" i="5"/>
  <c r="N33" i="5" s="1"/>
  <c r="O34" i="5"/>
  <c r="O33" i="5" s="1"/>
  <c r="M30" i="5"/>
  <c r="M29" i="5" s="1"/>
  <c r="M28" i="5" s="1"/>
  <c r="N30" i="5"/>
  <c r="N29" i="5" s="1"/>
  <c r="O30" i="5"/>
  <c r="O29" i="5" s="1"/>
  <c r="M26" i="5"/>
  <c r="M25" i="5" s="1"/>
  <c r="M24" i="5" s="1"/>
  <c r="N26" i="5"/>
  <c r="N25" i="5" s="1"/>
  <c r="O26" i="5"/>
  <c r="O25" i="5" s="1"/>
  <c r="M22" i="5"/>
  <c r="M21" i="5" s="1"/>
  <c r="N22" i="5"/>
  <c r="N21" i="5" s="1"/>
  <c r="O22" i="5"/>
  <c r="O21" i="5" s="1"/>
  <c r="R1869" i="5"/>
  <c r="X1869" i="5" s="1"/>
  <c r="Q1869" i="5"/>
  <c r="W1869" i="5" s="1"/>
  <c r="P1869" i="5"/>
  <c r="V1869" i="5" s="1"/>
  <c r="R1865" i="5"/>
  <c r="X1865" i="5" s="1"/>
  <c r="Q1865" i="5"/>
  <c r="W1865" i="5" s="1"/>
  <c r="P1865" i="5"/>
  <c r="V1865" i="5" s="1"/>
  <c r="R1863" i="5"/>
  <c r="X1863" i="5" s="1"/>
  <c r="Q1863" i="5"/>
  <c r="W1863" i="5" s="1"/>
  <c r="P1863" i="5"/>
  <c r="V1863" i="5" s="1"/>
  <c r="R1855" i="5"/>
  <c r="X1855" i="5" s="1"/>
  <c r="Q1855" i="5"/>
  <c r="W1855" i="5" s="1"/>
  <c r="P1855" i="5"/>
  <c r="V1855" i="5" s="1"/>
  <c r="R1853" i="5"/>
  <c r="X1853" i="5" s="1"/>
  <c r="Q1853" i="5"/>
  <c r="W1853" i="5" s="1"/>
  <c r="P1853" i="5"/>
  <c r="V1853" i="5" s="1"/>
  <c r="R1850" i="5"/>
  <c r="X1850" i="5" s="1"/>
  <c r="Q1850" i="5"/>
  <c r="W1850" i="5" s="1"/>
  <c r="P1850" i="5"/>
  <c r="V1850" i="5" s="1"/>
  <c r="R1843" i="5"/>
  <c r="Q1843" i="5"/>
  <c r="P1843" i="5"/>
  <c r="R1842" i="5"/>
  <c r="X1842" i="5" s="1"/>
  <c r="Q1842" i="5"/>
  <c r="W1842" i="5" s="1"/>
  <c r="P1842" i="5"/>
  <c r="V1842" i="5" s="1"/>
  <c r="R1840" i="5"/>
  <c r="X1840" i="5" s="1"/>
  <c r="Q1840" i="5"/>
  <c r="W1840" i="5" s="1"/>
  <c r="P1840" i="5"/>
  <c r="V1840" i="5" s="1"/>
  <c r="R1838" i="5"/>
  <c r="X1838" i="5" s="1"/>
  <c r="Q1838" i="5"/>
  <c r="W1838" i="5" s="1"/>
  <c r="P1838" i="5"/>
  <c r="V1838" i="5" s="1"/>
  <c r="R1835" i="5"/>
  <c r="X1835" i="5" s="1"/>
  <c r="Q1835" i="5"/>
  <c r="W1835" i="5" s="1"/>
  <c r="P1835" i="5"/>
  <c r="V1835" i="5" s="1"/>
  <c r="R1829" i="5"/>
  <c r="X1829" i="5" s="1"/>
  <c r="Q1829" i="5"/>
  <c r="W1829" i="5" s="1"/>
  <c r="P1829" i="5"/>
  <c r="V1829" i="5" s="1"/>
  <c r="R1825" i="5"/>
  <c r="X1825" i="5" s="1"/>
  <c r="Q1825" i="5"/>
  <c r="W1825" i="5" s="1"/>
  <c r="P1825" i="5"/>
  <c r="V1825" i="5" s="1"/>
  <c r="R1823" i="5"/>
  <c r="X1823" i="5" s="1"/>
  <c r="Q1823" i="5"/>
  <c r="W1823" i="5" s="1"/>
  <c r="P1823" i="5"/>
  <c r="V1823" i="5" s="1"/>
  <c r="R1821" i="5"/>
  <c r="X1821" i="5" s="1"/>
  <c r="Q1821" i="5"/>
  <c r="W1821" i="5" s="1"/>
  <c r="P1821" i="5"/>
  <c r="V1821" i="5" s="1"/>
  <c r="R1816" i="5"/>
  <c r="X1816" i="5" s="1"/>
  <c r="Q1816" i="5"/>
  <c r="W1816" i="5" s="1"/>
  <c r="P1816" i="5"/>
  <c r="V1816" i="5" s="1"/>
  <c r="R1814" i="5"/>
  <c r="X1814" i="5" s="1"/>
  <c r="Q1814" i="5"/>
  <c r="W1814" i="5" s="1"/>
  <c r="P1814" i="5"/>
  <c r="V1814" i="5" s="1"/>
  <c r="R1812" i="5"/>
  <c r="X1812" i="5" s="1"/>
  <c r="Q1812" i="5"/>
  <c r="W1812" i="5" s="1"/>
  <c r="P1812" i="5"/>
  <c r="V1812" i="5" s="1"/>
  <c r="R1801" i="5"/>
  <c r="X1801" i="5" s="1"/>
  <c r="Q1801" i="5"/>
  <c r="W1801" i="5" s="1"/>
  <c r="P1801" i="5"/>
  <c r="V1801" i="5" s="1"/>
  <c r="R1795" i="5"/>
  <c r="X1795" i="5" s="1"/>
  <c r="Q1795" i="5"/>
  <c r="W1795" i="5" s="1"/>
  <c r="P1795" i="5"/>
  <c r="V1795" i="5" s="1"/>
  <c r="R1793" i="5"/>
  <c r="X1793" i="5" s="1"/>
  <c r="Q1793" i="5"/>
  <c r="W1793" i="5" s="1"/>
  <c r="P1793" i="5"/>
  <c r="V1793" i="5" s="1"/>
  <c r="R1791" i="5"/>
  <c r="X1791" i="5" s="1"/>
  <c r="Q1791" i="5"/>
  <c r="W1791" i="5" s="1"/>
  <c r="P1791" i="5"/>
  <c r="V1791" i="5" s="1"/>
  <c r="R1787" i="5"/>
  <c r="X1787" i="5" s="1"/>
  <c r="Q1787" i="5"/>
  <c r="W1787" i="5" s="1"/>
  <c r="P1787" i="5"/>
  <c r="V1787" i="5" s="1"/>
  <c r="R1779" i="5"/>
  <c r="X1779" i="5" s="1"/>
  <c r="Q1779" i="5"/>
  <c r="W1779" i="5" s="1"/>
  <c r="P1779" i="5"/>
  <c r="V1779" i="5" s="1"/>
  <c r="R1776" i="5"/>
  <c r="X1776" i="5" s="1"/>
  <c r="Q1776" i="5"/>
  <c r="W1776" i="5" s="1"/>
  <c r="P1776" i="5"/>
  <c r="V1776" i="5" s="1"/>
  <c r="R1772" i="5"/>
  <c r="X1772" i="5" s="1"/>
  <c r="Q1772" i="5"/>
  <c r="W1772" i="5" s="1"/>
  <c r="P1772" i="5"/>
  <c r="V1772" i="5" s="1"/>
  <c r="R1767" i="5"/>
  <c r="X1767" i="5" s="1"/>
  <c r="Q1767" i="5"/>
  <c r="W1767" i="5" s="1"/>
  <c r="P1767" i="5"/>
  <c r="V1767" i="5" s="1"/>
  <c r="R1763" i="5"/>
  <c r="X1763" i="5" s="1"/>
  <c r="Q1763" i="5"/>
  <c r="W1763" i="5" s="1"/>
  <c r="R1753" i="5"/>
  <c r="X1753" i="5" s="1"/>
  <c r="Q1753" i="5"/>
  <c r="W1753" i="5" s="1"/>
  <c r="R1748" i="5"/>
  <c r="X1748" i="5" s="1"/>
  <c r="Q1748" i="5"/>
  <c r="W1748" i="5" s="1"/>
  <c r="P1748" i="5"/>
  <c r="V1748" i="5" s="1"/>
  <c r="R1742" i="5"/>
  <c r="X1742" i="5" s="1"/>
  <c r="Q1742" i="5"/>
  <c r="W1742" i="5" s="1"/>
  <c r="P1742" i="5"/>
  <c r="V1742" i="5" s="1"/>
  <c r="R1739" i="5"/>
  <c r="X1739" i="5" s="1"/>
  <c r="Q1739" i="5"/>
  <c r="W1739" i="5" s="1"/>
  <c r="P1739" i="5"/>
  <c r="V1739" i="5" s="1"/>
  <c r="R1737" i="5"/>
  <c r="X1737" i="5" s="1"/>
  <c r="Q1737" i="5"/>
  <c r="W1737" i="5" s="1"/>
  <c r="P1737" i="5"/>
  <c r="V1737" i="5" s="1"/>
  <c r="R1731" i="5"/>
  <c r="X1731" i="5" s="1"/>
  <c r="Q1731" i="5"/>
  <c r="W1731" i="5" s="1"/>
  <c r="P1731" i="5"/>
  <c r="V1731" i="5" s="1"/>
  <c r="R1729" i="5"/>
  <c r="X1729" i="5" s="1"/>
  <c r="Q1729" i="5"/>
  <c r="W1729" i="5" s="1"/>
  <c r="P1729" i="5"/>
  <c r="V1729" i="5" s="1"/>
  <c r="R1723" i="5"/>
  <c r="X1723" i="5" s="1"/>
  <c r="Q1723" i="5"/>
  <c r="W1723" i="5" s="1"/>
  <c r="P1723" i="5"/>
  <c r="V1723" i="5" s="1"/>
  <c r="R1720" i="5"/>
  <c r="X1720" i="5" s="1"/>
  <c r="Q1720" i="5"/>
  <c r="W1720" i="5" s="1"/>
  <c r="P1720" i="5"/>
  <c r="V1720" i="5" s="1"/>
  <c r="R1716" i="5"/>
  <c r="X1716" i="5" s="1"/>
  <c r="Q1716" i="5"/>
  <c r="W1716" i="5" s="1"/>
  <c r="P1716" i="5"/>
  <c r="V1716" i="5" s="1"/>
  <c r="P1714" i="5"/>
  <c r="V1714" i="5" s="1"/>
  <c r="R1707" i="5"/>
  <c r="X1707" i="5" s="1"/>
  <c r="Q1707" i="5"/>
  <c r="W1707" i="5" s="1"/>
  <c r="P1707" i="5"/>
  <c r="V1707" i="5" s="1"/>
  <c r="R1704" i="5"/>
  <c r="X1704" i="5" s="1"/>
  <c r="Q1704" i="5"/>
  <c r="W1704" i="5" s="1"/>
  <c r="P1704" i="5"/>
  <c r="V1704" i="5" s="1"/>
  <c r="R1700" i="5"/>
  <c r="X1700" i="5" s="1"/>
  <c r="Q1700" i="5"/>
  <c r="W1700" i="5" s="1"/>
  <c r="R1695" i="5"/>
  <c r="X1695" i="5" s="1"/>
  <c r="Q1695" i="5"/>
  <c r="W1695" i="5" s="1"/>
  <c r="P1695" i="5"/>
  <c r="V1695" i="5" s="1"/>
  <c r="R1691" i="5"/>
  <c r="X1691" i="5" s="1"/>
  <c r="Q1691" i="5"/>
  <c r="W1691" i="5" s="1"/>
  <c r="P1691" i="5"/>
  <c r="V1691" i="5" s="1"/>
  <c r="R1685" i="5"/>
  <c r="X1685" i="5" s="1"/>
  <c r="Q1685" i="5"/>
  <c r="W1685" i="5" s="1"/>
  <c r="P1685" i="5"/>
  <c r="V1685" i="5" s="1"/>
  <c r="R1679" i="5"/>
  <c r="X1679" i="5" s="1"/>
  <c r="Q1679" i="5"/>
  <c r="W1679" i="5" s="1"/>
  <c r="R1676" i="5"/>
  <c r="X1676" i="5" s="1"/>
  <c r="Q1676" i="5"/>
  <c r="W1676" i="5" s="1"/>
  <c r="P1676" i="5"/>
  <c r="V1676" i="5" s="1"/>
  <c r="R1670" i="5"/>
  <c r="X1670" i="5" s="1"/>
  <c r="Q1670" i="5"/>
  <c r="W1670" i="5" s="1"/>
  <c r="P1670" i="5"/>
  <c r="V1670" i="5" s="1"/>
  <c r="R1668" i="5"/>
  <c r="X1668" i="5" s="1"/>
  <c r="Q1668" i="5"/>
  <c r="W1668" i="5" s="1"/>
  <c r="P1668" i="5"/>
  <c r="V1668" i="5" s="1"/>
  <c r="R1657" i="5"/>
  <c r="X1657" i="5" s="1"/>
  <c r="Q1657" i="5"/>
  <c r="W1657" i="5" s="1"/>
  <c r="P1657" i="5"/>
  <c r="V1657" i="5" s="1"/>
  <c r="R1654" i="5"/>
  <c r="X1654" i="5" s="1"/>
  <c r="Q1654" i="5"/>
  <c r="W1654" i="5" s="1"/>
  <c r="P1654" i="5"/>
  <c r="V1654" i="5" s="1"/>
  <c r="R1652" i="5"/>
  <c r="X1652" i="5" s="1"/>
  <c r="Q1652" i="5"/>
  <c r="W1652" i="5" s="1"/>
  <c r="P1652" i="5"/>
  <c r="V1652" i="5" s="1"/>
  <c r="P1650" i="5"/>
  <c r="V1650" i="5" s="1"/>
  <c r="R1643" i="5"/>
  <c r="X1643" i="5" s="1"/>
  <c r="Q1643" i="5"/>
  <c r="W1643" i="5" s="1"/>
  <c r="P1643" i="5"/>
  <c r="V1643" i="5" s="1"/>
  <c r="R1637" i="5"/>
  <c r="X1637" i="5" s="1"/>
  <c r="Q1637" i="5"/>
  <c r="W1637" i="5" s="1"/>
  <c r="P1637" i="5"/>
  <c r="V1637" i="5" s="1"/>
  <c r="R1634" i="5"/>
  <c r="X1634" i="5" s="1"/>
  <c r="Q1634" i="5"/>
  <c r="W1634" i="5" s="1"/>
  <c r="P1634" i="5"/>
  <c r="V1634" i="5" s="1"/>
  <c r="R1630" i="5"/>
  <c r="X1630" i="5" s="1"/>
  <c r="Q1630" i="5"/>
  <c r="W1630" i="5" s="1"/>
  <c r="P1630" i="5"/>
  <c r="V1630" i="5" s="1"/>
  <c r="R1624" i="5"/>
  <c r="X1624" i="5" s="1"/>
  <c r="Q1624" i="5"/>
  <c r="W1624" i="5" s="1"/>
  <c r="P1624" i="5"/>
  <c r="V1624" i="5" s="1"/>
  <c r="R1615" i="5"/>
  <c r="X1615" i="5" s="1"/>
  <c r="Q1615" i="5"/>
  <c r="W1615" i="5" s="1"/>
  <c r="P1615" i="5"/>
  <c r="V1615" i="5" s="1"/>
  <c r="R1609" i="5"/>
  <c r="X1609" i="5" s="1"/>
  <c r="Q1609" i="5"/>
  <c r="W1609" i="5" s="1"/>
  <c r="P1609" i="5"/>
  <c r="V1609" i="5" s="1"/>
  <c r="R1603" i="5"/>
  <c r="X1603" i="5" s="1"/>
  <c r="Q1603" i="5"/>
  <c r="W1603" i="5" s="1"/>
  <c r="P1603" i="5"/>
  <c r="V1603" i="5" s="1"/>
  <c r="R1601" i="5"/>
  <c r="X1601" i="5" s="1"/>
  <c r="Q1601" i="5"/>
  <c r="W1601" i="5" s="1"/>
  <c r="P1601" i="5"/>
  <c r="V1601" i="5" s="1"/>
  <c r="R1585" i="5"/>
  <c r="X1585" i="5" s="1"/>
  <c r="Q1585" i="5"/>
  <c r="W1585" i="5" s="1"/>
  <c r="P1585" i="5"/>
  <c r="V1585" i="5" s="1"/>
  <c r="R1582" i="5"/>
  <c r="X1582" i="5" s="1"/>
  <c r="Q1582" i="5"/>
  <c r="W1582" i="5" s="1"/>
  <c r="P1582" i="5"/>
  <c r="V1582" i="5" s="1"/>
  <c r="R1580" i="5"/>
  <c r="X1580" i="5" s="1"/>
  <c r="Q1580" i="5"/>
  <c r="W1580" i="5" s="1"/>
  <c r="P1580" i="5"/>
  <c r="V1580" i="5" s="1"/>
  <c r="P1578" i="5"/>
  <c r="V1578" i="5" s="1"/>
  <c r="R1571" i="5"/>
  <c r="X1571" i="5" s="1"/>
  <c r="Q1571" i="5"/>
  <c r="W1571" i="5" s="1"/>
  <c r="P1571" i="5"/>
  <c r="V1571" i="5" s="1"/>
  <c r="R1565" i="5"/>
  <c r="X1565" i="5" s="1"/>
  <c r="Q1565" i="5"/>
  <c r="W1565" i="5" s="1"/>
  <c r="P1565" i="5"/>
  <c r="V1565" i="5" s="1"/>
  <c r="R1562" i="5"/>
  <c r="X1562" i="5" s="1"/>
  <c r="Q1562" i="5"/>
  <c r="W1562" i="5" s="1"/>
  <c r="P1562" i="5"/>
  <c r="V1562" i="5" s="1"/>
  <c r="R1558" i="5"/>
  <c r="X1558" i="5" s="1"/>
  <c r="Q1558" i="5"/>
  <c r="W1558" i="5" s="1"/>
  <c r="R1552" i="5"/>
  <c r="X1552" i="5" s="1"/>
  <c r="Q1552" i="5"/>
  <c r="W1552" i="5" s="1"/>
  <c r="P1552" i="5"/>
  <c r="V1552" i="5" s="1"/>
  <c r="R1547" i="5"/>
  <c r="X1547" i="5" s="1"/>
  <c r="Q1547" i="5"/>
  <c r="W1547" i="5" s="1"/>
  <c r="R1541" i="5"/>
  <c r="X1541" i="5" s="1"/>
  <c r="Q1541" i="5"/>
  <c r="W1541" i="5" s="1"/>
  <c r="P1541" i="5"/>
  <c r="V1541" i="5" s="1"/>
  <c r="R1535" i="5"/>
  <c r="X1535" i="5" s="1"/>
  <c r="Q1535" i="5"/>
  <c r="W1535" i="5" s="1"/>
  <c r="P1535" i="5"/>
  <c r="V1535" i="5" s="1"/>
  <c r="R1533" i="5"/>
  <c r="X1533" i="5" s="1"/>
  <c r="Q1533" i="5"/>
  <c r="W1533" i="5" s="1"/>
  <c r="P1533" i="5"/>
  <c r="V1533" i="5" s="1"/>
  <c r="R1527" i="5"/>
  <c r="X1527" i="5" s="1"/>
  <c r="Q1527" i="5"/>
  <c r="W1527" i="5" s="1"/>
  <c r="P1527" i="5"/>
  <c r="V1527" i="5" s="1"/>
  <c r="R1524" i="5"/>
  <c r="X1524" i="5" s="1"/>
  <c r="Q1524" i="5"/>
  <c r="W1524" i="5" s="1"/>
  <c r="P1524" i="5"/>
  <c r="V1524" i="5" s="1"/>
  <c r="R1520" i="5"/>
  <c r="X1520" i="5" s="1"/>
  <c r="Q1520" i="5"/>
  <c r="W1520" i="5" s="1"/>
  <c r="P1520" i="5"/>
  <c r="V1520" i="5" s="1"/>
  <c r="P1518" i="5"/>
  <c r="V1518" i="5" s="1"/>
  <c r="R1511" i="5"/>
  <c r="X1511" i="5" s="1"/>
  <c r="Q1511" i="5"/>
  <c r="W1511" i="5" s="1"/>
  <c r="P1511" i="5"/>
  <c r="V1511" i="5" s="1"/>
  <c r="R1508" i="5"/>
  <c r="X1508" i="5" s="1"/>
  <c r="Q1508" i="5"/>
  <c r="W1508" i="5" s="1"/>
  <c r="P1508" i="5"/>
  <c r="V1508" i="5" s="1"/>
  <c r="R1502" i="5"/>
  <c r="X1502" i="5" s="1"/>
  <c r="Q1502" i="5"/>
  <c r="W1502" i="5" s="1"/>
  <c r="P1502" i="5"/>
  <c r="V1502" i="5" s="1"/>
  <c r="R1491" i="5"/>
  <c r="X1491" i="5" s="1"/>
  <c r="Q1491" i="5"/>
  <c r="W1491" i="5" s="1"/>
  <c r="P1491" i="5"/>
  <c r="V1491" i="5" s="1"/>
  <c r="R1485" i="5"/>
  <c r="X1485" i="5" s="1"/>
  <c r="Q1485" i="5"/>
  <c r="W1485" i="5" s="1"/>
  <c r="P1485" i="5"/>
  <c r="V1485" i="5" s="1"/>
  <c r="R1483" i="5"/>
  <c r="X1483" i="5" s="1"/>
  <c r="Q1483" i="5"/>
  <c r="W1483" i="5" s="1"/>
  <c r="P1483" i="5"/>
  <c r="V1483" i="5" s="1"/>
  <c r="R1477" i="5"/>
  <c r="X1477" i="5" s="1"/>
  <c r="Q1477" i="5"/>
  <c r="W1477" i="5" s="1"/>
  <c r="P1477" i="5"/>
  <c r="V1477" i="5" s="1"/>
  <c r="R1474" i="5"/>
  <c r="X1474" i="5" s="1"/>
  <c r="Q1474" i="5"/>
  <c r="W1474" i="5" s="1"/>
  <c r="P1474" i="5"/>
  <c r="V1474" i="5" s="1"/>
  <c r="R1472" i="5"/>
  <c r="X1472" i="5" s="1"/>
  <c r="Q1472" i="5"/>
  <c r="W1472" i="5" s="1"/>
  <c r="P1472" i="5"/>
  <c r="V1472" i="5" s="1"/>
  <c r="P1470" i="5"/>
  <c r="V1470" i="5" s="1"/>
  <c r="R1463" i="5"/>
  <c r="X1463" i="5" s="1"/>
  <c r="Q1463" i="5"/>
  <c r="W1463" i="5" s="1"/>
  <c r="P1463" i="5"/>
  <c r="V1463" i="5" s="1"/>
  <c r="R1460" i="5"/>
  <c r="X1460" i="5" s="1"/>
  <c r="Q1460" i="5"/>
  <c r="W1460" i="5" s="1"/>
  <c r="P1460" i="5"/>
  <c r="V1460" i="5" s="1"/>
  <c r="R1451" i="5"/>
  <c r="X1451" i="5" s="1"/>
  <c r="Q1451" i="5"/>
  <c r="W1451" i="5" s="1"/>
  <c r="P1451" i="5"/>
  <c r="V1451" i="5" s="1"/>
  <c r="R1445" i="5"/>
  <c r="X1445" i="5" s="1"/>
  <c r="Q1445" i="5"/>
  <c r="W1445" i="5" s="1"/>
  <c r="P1445" i="5"/>
  <c r="V1445" i="5" s="1"/>
  <c r="R1440" i="5"/>
  <c r="X1440" i="5" s="1"/>
  <c r="Q1440" i="5"/>
  <c r="W1440" i="5" s="1"/>
  <c r="P1440" i="5"/>
  <c r="V1440" i="5" s="1"/>
  <c r="R1434" i="5"/>
  <c r="X1434" i="5" s="1"/>
  <c r="Q1434" i="5"/>
  <c r="W1434" i="5" s="1"/>
  <c r="P1434" i="5"/>
  <c r="V1434" i="5" s="1"/>
  <c r="R1428" i="5"/>
  <c r="X1428" i="5" s="1"/>
  <c r="Q1428" i="5"/>
  <c r="W1428" i="5" s="1"/>
  <c r="P1428" i="5"/>
  <c r="V1428" i="5" s="1"/>
  <c r="R1426" i="5"/>
  <c r="X1426" i="5" s="1"/>
  <c r="Q1426" i="5"/>
  <c r="W1426" i="5" s="1"/>
  <c r="P1426" i="5"/>
  <c r="V1426" i="5" s="1"/>
  <c r="R1410" i="5"/>
  <c r="X1410" i="5" s="1"/>
  <c r="Q1410" i="5"/>
  <c r="W1410" i="5" s="1"/>
  <c r="P1410" i="5"/>
  <c r="V1410" i="5" s="1"/>
  <c r="R1407" i="5"/>
  <c r="X1407" i="5" s="1"/>
  <c r="Q1407" i="5"/>
  <c r="W1407" i="5" s="1"/>
  <c r="P1407" i="5"/>
  <c r="V1407" i="5" s="1"/>
  <c r="R1405" i="5"/>
  <c r="X1405" i="5" s="1"/>
  <c r="Q1405" i="5"/>
  <c r="W1405" i="5" s="1"/>
  <c r="P1405" i="5"/>
  <c r="V1405" i="5" s="1"/>
  <c r="P1403" i="5"/>
  <c r="V1403" i="5" s="1"/>
  <c r="R1396" i="5"/>
  <c r="X1396" i="5" s="1"/>
  <c r="Q1396" i="5"/>
  <c r="W1396" i="5" s="1"/>
  <c r="P1396" i="5"/>
  <c r="V1396" i="5" s="1"/>
  <c r="R1393" i="5"/>
  <c r="X1393" i="5" s="1"/>
  <c r="Q1393" i="5"/>
  <c r="W1393" i="5" s="1"/>
  <c r="P1393" i="5"/>
  <c r="V1393" i="5" s="1"/>
  <c r="R1380" i="5"/>
  <c r="X1380" i="5" s="1"/>
  <c r="Q1380" i="5"/>
  <c r="W1380" i="5" s="1"/>
  <c r="P1380" i="5"/>
  <c r="V1380" i="5" s="1"/>
  <c r="R1375" i="5"/>
  <c r="X1375" i="5" s="1"/>
  <c r="Q1375" i="5"/>
  <c r="W1375" i="5" s="1"/>
  <c r="P1375" i="5"/>
  <c r="V1375" i="5" s="1"/>
  <c r="R1361" i="5"/>
  <c r="X1361" i="5" s="1"/>
  <c r="Q1361" i="5"/>
  <c r="W1361" i="5" s="1"/>
  <c r="P1361" i="5"/>
  <c r="V1361" i="5" s="1"/>
  <c r="R1357" i="5"/>
  <c r="X1357" i="5" s="1"/>
  <c r="Q1357" i="5"/>
  <c r="W1357" i="5" s="1"/>
  <c r="P1357" i="5"/>
  <c r="V1357" i="5" s="1"/>
  <c r="R1352" i="5"/>
  <c r="X1352" i="5" s="1"/>
  <c r="Q1352" i="5"/>
  <c r="W1352" i="5" s="1"/>
  <c r="R1346" i="5"/>
  <c r="X1346" i="5" s="1"/>
  <c r="Q1346" i="5"/>
  <c r="W1346" i="5" s="1"/>
  <c r="P1346" i="5"/>
  <c r="V1346" i="5" s="1"/>
  <c r="R1343" i="5"/>
  <c r="X1343" i="5" s="1"/>
  <c r="Q1343" i="5"/>
  <c r="W1343" i="5" s="1"/>
  <c r="P1343" i="5"/>
  <c r="V1343" i="5" s="1"/>
  <c r="R1337" i="5"/>
  <c r="X1337" i="5" s="1"/>
  <c r="Q1337" i="5"/>
  <c r="W1337" i="5" s="1"/>
  <c r="P1337" i="5"/>
  <c r="V1337" i="5" s="1"/>
  <c r="R1335" i="5"/>
  <c r="X1335" i="5" s="1"/>
  <c r="Q1335" i="5"/>
  <c r="W1335" i="5" s="1"/>
  <c r="P1335" i="5"/>
  <c r="V1335" i="5" s="1"/>
  <c r="R1329" i="5"/>
  <c r="X1329" i="5" s="1"/>
  <c r="Q1329" i="5"/>
  <c r="W1329" i="5" s="1"/>
  <c r="P1329" i="5"/>
  <c r="V1329" i="5" s="1"/>
  <c r="R1326" i="5"/>
  <c r="X1326" i="5" s="1"/>
  <c r="Q1326" i="5"/>
  <c r="W1326" i="5" s="1"/>
  <c r="P1326" i="5"/>
  <c r="V1326" i="5" s="1"/>
  <c r="R1324" i="5"/>
  <c r="X1324" i="5" s="1"/>
  <c r="Q1324" i="5"/>
  <c r="W1324" i="5" s="1"/>
  <c r="P1324" i="5"/>
  <c r="V1324" i="5" s="1"/>
  <c r="Q1322" i="5"/>
  <c r="W1322" i="5" s="1"/>
  <c r="P1322" i="5"/>
  <c r="V1322" i="5" s="1"/>
  <c r="R1315" i="5"/>
  <c r="X1315" i="5" s="1"/>
  <c r="Q1315" i="5"/>
  <c r="W1315" i="5" s="1"/>
  <c r="P1315" i="5"/>
  <c r="V1315" i="5" s="1"/>
  <c r="R1312" i="5"/>
  <c r="X1312" i="5" s="1"/>
  <c r="Q1312" i="5"/>
  <c r="W1312" i="5" s="1"/>
  <c r="P1312" i="5"/>
  <c r="V1312" i="5" s="1"/>
  <c r="R1298" i="5"/>
  <c r="X1298" i="5" s="1"/>
  <c r="Q1298" i="5"/>
  <c r="W1298" i="5" s="1"/>
  <c r="P1298" i="5"/>
  <c r="V1298" i="5" s="1"/>
  <c r="R1292" i="5"/>
  <c r="X1292" i="5" s="1"/>
  <c r="Q1292" i="5"/>
  <c r="W1292" i="5" s="1"/>
  <c r="P1292" i="5"/>
  <c r="V1292" i="5" s="1"/>
  <c r="R1281" i="5"/>
  <c r="X1281" i="5" s="1"/>
  <c r="Q1281" i="5"/>
  <c r="W1281" i="5" s="1"/>
  <c r="P1281" i="5"/>
  <c r="V1281" i="5" s="1"/>
  <c r="R1275" i="5"/>
  <c r="X1275" i="5" s="1"/>
  <c r="Q1275" i="5"/>
  <c r="W1275" i="5" s="1"/>
  <c r="P1275" i="5"/>
  <c r="V1275" i="5" s="1"/>
  <c r="R1273" i="5"/>
  <c r="X1273" i="5" s="1"/>
  <c r="Q1273" i="5"/>
  <c r="W1273" i="5" s="1"/>
  <c r="P1273" i="5"/>
  <c r="V1273" i="5" s="1"/>
  <c r="R1267" i="5"/>
  <c r="X1267" i="5" s="1"/>
  <c r="Q1267" i="5"/>
  <c r="W1267" i="5" s="1"/>
  <c r="P1267" i="5"/>
  <c r="V1267" i="5" s="1"/>
  <c r="R1264" i="5"/>
  <c r="X1264" i="5" s="1"/>
  <c r="Q1264" i="5"/>
  <c r="W1264" i="5" s="1"/>
  <c r="P1264" i="5"/>
  <c r="V1264" i="5" s="1"/>
  <c r="R1261" i="5"/>
  <c r="X1261" i="5" s="1"/>
  <c r="Q1261" i="5"/>
  <c r="W1261" i="5" s="1"/>
  <c r="P1261" i="5"/>
  <c r="V1261" i="5" s="1"/>
  <c r="P1259" i="5"/>
  <c r="V1259" i="5" s="1"/>
  <c r="Q1252" i="5"/>
  <c r="W1252" i="5" s="1"/>
  <c r="P1252" i="5"/>
  <c r="V1252" i="5" s="1"/>
  <c r="R1249" i="5"/>
  <c r="X1249" i="5" s="1"/>
  <c r="Q1249" i="5"/>
  <c r="W1249" i="5" s="1"/>
  <c r="P1249" i="5"/>
  <c r="V1249" i="5" s="1"/>
  <c r="R1228" i="5"/>
  <c r="X1228" i="5" s="1"/>
  <c r="Q1228" i="5"/>
  <c r="W1228" i="5" s="1"/>
  <c r="P1228" i="5"/>
  <c r="V1228" i="5" s="1"/>
  <c r="R1223" i="5"/>
  <c r="X1223" i="5" s="1"/>
  <c r="Q1223" i="5"/>
  <c r="W1223" i="5" s="1"/>
  <c r="P1223" i="5"/>
  <c r="V1223" i="5" s="1"/>
  <c r="R1217" i="5"/>
  <c r="X1217" i="5" s="1"/>
  <c r="Q1217" i="5"/>
  <c r="W1217" i="5" s="1"/>
  <c r="P1217" i="5"/>
  <c r="V1217" i="5" s="1"/>
  <c r="R1212" i="5"/>
  <c r="X1212" i="5" s="1"/>
  <c r="Q1212" i="5"/>
  <c r="W1212" i="5" s="1"/>
  <c r="P1212" i="5"/>
  <c r="V1212" i="5" s="1"/>
  <c r="R1201" i="5"/>
  <c r="X1201" i="5" s="1"/>
  <c r="Q1201" i="5"/>
  <c r="W1201" i="5" s="1"/>
  <c r="P1201" i="5"/>
  <c r="V1201" i="5" s="1"/>
  <c r="R1195" i="5"/>
  <c r="X1195" i="5" s="1"/>
  <c r="Q1195" i="5"/>
  <c r="W1195" i="5" s="1"/>
  <c r="P1195" i="5"/>
  <c r="V1195" i="5" s="1"/>
  <c r="R1193" i="5"/>
  <c r="X1193" i="5" s="1"/>
  <c r="Q1193" i="5"/>
  <c r="W1193" i="5" s="1"/>
  <c r="P1193" i="5"/>
  <c r="V1193" i="5" s="1"/>
  <c r="R1187" i="5"/>
  <c r="X1187" i="5" s="1"/>
  <c r="Q1187" i="5"/>
  <c r="W1187" i="5" s="1"/>
  <c r="P1187" i="5"/>
  <c r="V1187" i="5" s="1"/>
  <c r="R1184" i="5"/>
  <c r="X1184" i="5" s="1"/>
  <c r="Q1184" i="5"/>
  <c r="W1184" i="5" s="1"/>
  <c r="P1184" i="5"/>
  <c r="V1184" i="5" s="1"/>
  <c r="R1182" i="5"/>
  <c r="X1182" i="5" s="1"/>
  <c r="Q1182" i="5"/>
  <c r="W1182" i="5" s="1"/>
  <c r="P1182" i="5"/>
  <c r="V1182" i="5" s="1"/>
  <c r="P1180" i="5"/>
  <c r="V1180" i="5" s="1"/>
  <c r="R1173" i="5"/>
  <c r="X1173" i="5" s="1"/>
  <c r="Q1173" i="5"/>
  <c r="W1173" i="5" s="1"/>
  <c r="P1173" i="5"/>
  <c r="V1173" i="5" s="1"/>
  <c r="R1166" i="5"/>
  <c r="X1166" i="5" s="1"/>
  <c r="Q1166" i="5"/>
  <c r="W1166" i="5" s="1"/>
  <c r="P1166" i="5"/>
  <c r="V1166" i="5" s="1"/>
  <c r="R1158" i="5"/>
  <c r="X1158" i="5" s="1"/>
  <c r="Q1158" i="5"/>
  <c r="W1158" i="5" s="1"/>
  <c r="P1158" i="5"/>
  <c r="V1158" i="5" s="1"/>
  <c r="R1155" i="5"/>
  <c r="X1155" i="5" s="1"/>
  <c r="Q1155" i="5"/>
  <c r="W1155" i="5" s="1"/>
  <c r="P1155" i="5"/>
  <c r="V1155" i="5" s="1"/>
  <c r="R1152" i="5"/>
  <c r="X1152" i="5" s="1"/>
  <c r="Q1152" i="5"/>
  <c r="W1152" i="5" s="1"/>
  <c r="P1152" i="5"/>
  <c r="V1152" i="5" s="1"/>
  <c r="R1148" i="5"/>
  <c r="X1148" i="5" s="1"/>
  <c r="Q1148" i="5"/>
  <c r="W1148" i="5" s="1"/>
  <c r="P1148" i="5"/>
  <c r="V1148" i="5" s="1"/>
  <c r="R1145" i="5"/>
  <c r="X1145" i="5" s="1"/>
  <c r="Q1145" i="5"/>
  <c r="W1145" i="5" s="1"/>
  <c r="P1145" i="5"/>
  <c r="V1145" i="5" s="1"/>
  <c r="R1137" i="5"/>
  <c r="X1137" i="5" s="1"/>
  <c r="Q1137" i="5"/>
  <c r="W1137" i="5" s="1"/>
  <c r="P1137" i="5"/>
  <c r="V1137" i="5" s="1"/>
  <c r="R1132" i="5"/>
  <c r="X1132" i="5" s="1"/>
  <c r="Q1132" i="5"/>
  <c r="W1132" i="5" s="1"/>
  <c r="P1132" i="5"/>
  <c r="V1132" i="5" s="1"/>
  <c r="R1126" i="5"/>
  <c r="X1126" i="5" s="1"/>
  <c r="Q1126" i="5"/>
  <c r="W1126" i="5" s="1"/>
  <c r="P1126" i="5"/>
  <c r="V1126" i="5" s="1"/>
  <c r="R1113" i="5"/>
  <c r="X1113" i="5" s="1"/>
  <c r="Q1113" i="5"/>
  <c r="W1113" i="5" s="1"/>
  <c r="P1113" i="5"/>
  <c r="V1113" i="5" s="1"/>
  <c r="R1110" i="5"/>
  <c r="X1110" i="5" s="1"/>
  <c r="Q1110" i="5"/>
  <c r="W1110" i="5" s="1"/>
  <c r="P1110" i="5"/>
  <c r="V1110" i="5" s="1"/>
  <c r="R1104" i="5"/>
  <c r="X1104" i="5" s="1"/>
  <c r="Q1104" i="5"/>
  <c r="W1104" i="5" s="1"/>
  <c r="P1104" i="5"/>
  <c r="V1104" i="5" s="1"/>
  <c r="R1094" i="5"/>
  <c r="X1094" i="5" s="1"/>
  <c r="Q1094" i="5"/>
  <c r="W1094" i="5" s="1"/>
  <c r="P1094" i="5"/>
  <c r="V1094" i="5" s="1"/>
  <c r="R1089" i="5"/>
  <c r="X1089" i="5" s="1"/>
  <c r="Q1089" i="5"/>
  <c r="W1089" i="5" s="1"/>
  <c r="P1089" i="5"/>
  <c r="V1089" i="5" s="1"/>
  <c r="R1086" i="5"/>
  <c r="X1086" i="5" s="1"/>
  <c r="Q1086" i="5"/>
  <c r="W1086" i="5" s="1"/>
  <c r="P1086" i="5"/>
  <c r="V1086" i="5" s="1"/>
  <c r="R1082" i="5"/>
  <c r="X1082" i="5" s="1"/>
  <c r="Q1082" i="5"/>
  <c r="W1082" i="5" s="1"/>
  <c r="P1082" i="5"/>
  <c r="V1082" i="5" s="1"/>
  <c r="R1079" i="5"/>
  <c r="X1079" i="5" s="1"/>
  <c r="Q1079" i="5"/>
  <c r="W1079" i="5" s="1"/>
  <c r="P1079" i="5"/>
  <c r="V1079" i="5" s="1"/>
  <c r="R1050" i="5"/>
  <c r="Q1050" i="5"/>
  <c r="P1050" i="5"/>
  <c r="R1043" i="5"/>
  <c r="X1043" i="5" s="1"/>
  <c r="Q1043" i="5"/>
  <c r="W1043" i="5" s="1"/>
  <c r="P1043" i="5"/>
  <c r="V1043" i="5" s="1"/>
  <c r="R1038" i="5"/>
  <c r="X1038" i="5" s="1"/>
  <c r="Q1038" i="5"/>
  <c r="W1038" i="5" s="1"/>
  <c r="R1033" i="5"/>
  <c r="X1033" i="5" s="1"/>
  <c r="Q1033" i="5"/>
  <c r="W1033" i="5" s="1"/>
  <c r="P1033" i="5"/>
  <c r="V1033" i="5" s="1"/>
  <c r="R1027" i="5"/>
  <c r="X1027" i="5" s="1"/>
  <c r="P1027" i="5"/>
  <c r="V1027" i="5" s="1"/>
  <c r="R1024" i="5"/>
  <c r="X1024" i="5" s="1"/>
  <c r="Q1024" i="5"/>
  <c r="W1024" i="5" s="1"/>
  <c r="P1024" i="5"/>
  <c r="V1024" i="5" s="1"/>
  <c r="R1015" i="5"/>
  <c r="X1015" i="5" s="1"/>
  <c r="Q1015" i="5"/>
  <c r="W1015" i="5" s="1"/>
  <c r="P1015" i="5"/>
  <c r="V1015" i="5" s="1"/>
  <c r="R1013" i="5"/>
  <c r="X1013" i="5" s="1"/>
  <c r="Q1013" i="5"/>
  <c r="W1013" i="5" s="1"/>
  <c r="P1013" i="5"/>
  <c r="V1013" i="5" s="1"/>
  <c r="R1010" i="5"/>
  <c r="X1010" i="5" s="1"/>
  <c r="Q1010" i="5"/>
  <c r="W1010" i="5" s="1"/>
  <c r="P1010" i="5"/>
  <c r="V1010" i="5" s="1"/>
  <c r="R1004" i="5"/>
  <c r="X1004" i="5" s="1"/>
  <c r="Q1004" i="5"/>
  <c r="W1004" i="5" s="1"/>
  <c r="P1004" i="5"/>
  <c r="V1004" i="5" s="1"/>
  <c r="R1002" i="5"/>
  <c r="X1002" i="5" s="1"/>
  <c r="Q1002" i="5"/>
  <c r="W1002" i="5" s="1"/>
  <c r="P1002" i="5"/>
  <c r="V1002" i="5" s="1"/>
  <c r="R998" i="5"/>
  <c r="X998" i="5" s="1"/>
  <c r="Q998" i="5"/>
  <c r="W998" i="5" s="1"/>
  <c r="P998" i="5"/>
  <c r="V998" i="5" s="1"/>
  <c r="R993" i="5"/>
  <c r="X993" i="5" s="1"/>
  <c r="Q993" i="5"/>
  <c r="W993" i="5" s="1"/>
  <c r="P993" i="5"/>
  <c r="V993" i="5" s="1"/>
  <c r="R990" i="5"/>
  <c r="X990" i="5" s="1"/>
  <c r="Q990" i="5"/>
  <c r="W990" i="5" s="1"/>
  <c r="P990" i="5"/>
  <c r="V990" i="5" s="1"/>
  <c r="R987" i="5"/>
  <c r="X987" i="5" s="1"/>
  <c r="Q987" i="5"/>
  <c r="W987" i="5" s="1"/>
  <c r="P987" i="5"/>
  <c r="V987" i="5" s="1"/>
  <c r="Q984" i="5"/>
  <c r="W984" i="5" s="1"/>
  <c r="R981" i="5"/>
  <c r="X981" i="5" s="1"/>
  <c r="Q981" i="5"/>
  <c r="W981" i="5" s="1"/>
  <c r="P981" i="5"/>
  <c r="V981" i="5" s="1"/>
  <c r="R975" i="5"/>
  <c r="X975" i="5" s="1"/>
  <c r="Q975" i="5"/>
  <c r="W975" i="5" s="1"/>
  <c r="P975" i="5"/>
  <c r="V975" i="5" s="1"/>
  <c r="R973" i="5"/>
  <c r="X973" i="5" s="1"/>
  <c r="Q973" i="5"/>
  <c r="W973" i="5" s="1"/>
  <c r="P973" i="5"/>
  <c r="V973" i="5" s="1"/>
  <c r="R958" i="5"/>
  <c r="X958" i="5" s="1"/>
  <c r="Q958" i="5"/>
  <c r="W958" i="5" s="1"/>
  <c r="P958" i="5"/>
  <c r="V958" i="5" s="1"/>
  <c r="R948" i="5"/>
  <c r="X948" i="5" s="1"/>
  <c r="Q948" i="5"/>
  <c r="W948" i="5" s="1"/>
  <c r="P948" i="5"/>
  <c r="V948" i="5" s="1"/>
  <c r="R943" i="5"/>
  <c r="X943" i="5" s="1"/>
  <c r="Q943" i="5"/>
  <c r="W943" i="5" s="1"/>
  <c r="P943" i="5"/>
  <c r="V943" i="5" s="1"/>
  <c r="R938" i="5"/>
  <c r="X938" i="5" s="1"/>
  <c r="Q938" i="5"/>
  <c r="W938" i="5" s="1"/>
  <c r="R936" i="5"/>
  <c r="X936" i="5" s="1"/>
  <c r="Q936" i="5"/>
  <c r="W936" i="5" s="1"/>
  <c r="R933" i="5"/>
  <c r="X933" i="5" s="1"/>
  <c r="Q933" i="5"/>
  <c r="W933" i="5" s="1"/>
  <c r="P933" i="5"/>
  <c r="V933" i="5" s="1"/>
  <c r="R931" i="5"/>
  <c r="X931" i="5" s="1"/>
  <c r="Q931" i="5"/>
  <c r="W931" i="5" s="1"/>
  <c r="R928" i="5"/>
  <c r="X928" i="5" s="1"/>
  <c r="Q928" i="5"/>
  <c r="W928" i="5" s="1"/>
  <c r="P928" i="5"/>
  <c r="V928" i="5" s="1"/>
  <c r="R925" i="5"/>
  <c r="X925" i="5" s="1"/>
  <c r="Q925" i="5"/>
  <c r="W925" i="5" s="1"/>
  <c r="P925" i="5"/>
  <c r="V925" i="5" s="1"/>
  <c r="R921" i="5"/>
  <c r="X921" i="5" s="1"/>
  <c r="Q921" i="5"/>
  <c r="W921" i="5" s="1"/>
  <c r="P921" i="5"/>
  <c r="V921" i="5" s="1"/>
  <c r="P919" i="5"/>
  <c r="V919" i="5" s="1"/>
  <c r="R915" i="5"/>
  <c r="X915" i="5" s="1"/>
  <c r="Q915" i="5"/>
  <c r="W915" i="5" s="1"/>
  <c r="P915" i="5"/>
  <c r="V915" i="5" s="1"/>
  <c r="R913" i="5"/>
  <c r="X913" i="5" s="1"/>
  <c r="Q913" i="5"/>
  <c r="W913" i="5" s="1"/>
  <c r="R910" i="5"/>
  <c r="X910" i="5" s="1"/>
  <c r="Q910" i="5"/>
  <c r="W910" i="5" s="1"/>
  <c r="P910" i="5"/>
  <c r="V910" i="5" s="1"/>
  <c r="R906" i="5"/>
  <c r="X906" i="5" s="1"/>
  <c r="Q906" i="5"/>
  <c r="W906" i="5" s="1"/>
  <c r="P906" i="5"/>
  <c r="V906" i="5" s="1"/>
  <c r="R901" i="5"/>
  <c r="X901" i="5" s="1"/>
  <c r="Q901" i="5"/>
  <c r="W901" i="5" s="1"/>
  <c r="P901" i="5"/>
  <c r="V901" i="5" s="1"/>
  <c r="R551" i="5"/>
  <c r="X551" i="5" s="1"/>
  <c r="Q551" i="5"/>
  <c r="W551" i="5" s="1"/>
  <c r="R540" i="5"/>
  <c r="X540" i="5" s="1"/>
  <c r="Q540" i="5"/>
  <c r="W540" i="5" s="1"/>
  <c r="P540" i="5"/>
  <c r="V540" i="5" s="1"/>
  <c r="P489" i="5"/>
  <c r="V489" i="5" s="1"/>
  <c r="R486" i="5"/>
  <c r="X486" i="5" s="1"/>
  <c r="Q486" i="5"/>
  <c r="W486" i="5" s="1"/>
  <c r="R480" i="5"/>
  <c r="X480" i="5" s="1"/>
  <c r="Q480" i="5"/>
  <c r="W480" i="5" s="1"/>
  <c r="P480" i="5"/>
  <c r="V480" i="5" s="1"/>
  <c r="P472" i="5"/>
  <c r="V472" i="5" s="1"/>
  <c r="R462" i="5"/>
  <c r="X462" i="5" s="1"/>
  <c r="Q462" i="5"/>
  <c r="W462" i="5" s="1"/>
  <c r="P462" i="5"/>
  <c r="V462" i="5" s="1"/>
  <c r="R455" i="5"/>
  <c r="X455" i="5" s="1"/>
  <c r="Q455" i="5"/>
  <c r="W455" i="5" s="1"/>
  <c r="P455" i="5"/>
  <c r="V455" i="5" s="1"/>
  <c r="R452" i="5"/>
  <c r="X452" i="5" s="1"/>
  <c r="Q452" i="5"/>
  <c r="W452" i="5" s="1"/>
  <c r="P452" i="5"/>
  <c r="V452" i="5" s="1"/>
  <c r="R449" i="5"/>
  <c r="X449" i="5" s="1"/>
  <c r="Q449" i="5"/>
  <c r="W449" i="5" s="1"/>
  <c r="P449" i="5"/>
  <c r="V449" i="5" s="1"/>
  <c r="R445" i="5"/>
  <c r="X445" i="5" s="1"/>
  <c r="Q445" i="5"/>
  <c r="W445" i="5" s="1"/>
  <c r="P445" i="5"/>
  <c r="V445" i="5" s="1"/>
  <c r="R427" i="5"/>
  <c r="X427" i="5" s="1"/>
  <c r="Q427" i="5"/>
  <c r="W427" i="5" s="1"/>
  <c r="P427" i="5"/>
  <c r="V427" i="5" s="1"/>
  <c r="R422" i="5"/>
  <c r="X422" i="5" s="1"/>
  <c r="Q422" i="5"/>
  <c r="W422" i="5" s="1"/>
  <c r="P422" i="5"/>
  <c r="V422" i="5" s="1"/>
  <c r="R414" i="5"/>
  <c r="X414" i="5" s="1"/>
  <c r="P414" i="5"/>
  <c r="V414" i="5" s="1"/>
  <c r="R401" i="5"/>
  <c r="X401" i="5" s="1"/>
  <c r="Q401" i="5"/>
  <c r="W401" i="5" s="1"/>
  <c r="P401" i="5"/>
  <c r="V401" i="5" s="1"/>
  <c r="R399" i="5"/>
  <c r="X399" i="5" s="1"/>
  <c r="Q399" i="5"/>
  <c r="W399" i="5" s="1"/>
  <c r="R396" i="5"/>
  <c r="X396" i="5" s="1"/>
  <c r="Q396" i="5"/>
  <c r="W396" i="5" s="1"/>
  <c r="P396" i="5"/>
  <c r="V396" i="5" s="1"/>
  <c r="R376" i="5"/>
  <c r="X376" i="5" s="1"/>
  <c r="Q376" i="5"/>
  <c r="W376" i="5" s="1"/>
  <c r="P376" i="5"/>
  <c r="V376" i="5" s="1"/>
  <c r="R368" i="5"/>
  <c r="X368" i="5" s="1"/>
  <c r="Q368" i="5"/>
  <c r="W368" i="5" s="1"/>
  <c r="P368" i="5"/>
  <c r="V368" i="5" s="1"/>
  <c r="R362" i="5"/>
  <c r="X362" i="5" s="1"/>
  <c r="Q362" i="5"/>
  <c r="W362" i="5" s="1"/>
  <c r="P362" i="5"/>
  <c r="V362" i="5" s="1"/>
  <c r="R359" i="5"/>
  <c r="X359" i="5" s="1"/>
  <c r="Q359" i="5"/>
  <c r="W359" i="5" s="1"/>
  <c r="P359" i="5"/>
  <c r="V359" i="5" s="1"/>
  <c r="R356" i="5"/>
  <c r="X356" i="5" s="1"/>
  <c r="Q356" i="5"/>
  <c r="W356" i="5" s="1"/>
  <c r="P356" i="5"/>
  <c r="V356" i="5" s="1"/>
  <c r="R353" i="5"/>
  <c r="X353" i="5" s="1"/>
  <c r="Q353" i="5"/>
  <c r="W353" i="5" s="1"/>
  <c r="P353" i="5"/>
  <c r="V353" i="5" s="1"/>
  <c r="R350" i="5"/>
  <c r="X350" i="5" s="1"/>
  <c r="Q350" i="5"/>
  <c r="W350" i="5" s="1"/>
  <c r="P350" i="5"/>
  <c r="V350" i="5" s="1"/>
  <c r="R347" i="5"/>
  <c r="X347" i="5" s="1"/>
  <c r="Q347" i="5"/>
  <c r="W347" i="5" s="1"/>
  <c r="P347" i="5"/>
  <c r="V347" i="5" s="1"/>
  <c r="R344" i="5"/>
  <c r="X344" i="5" s="1"/>
  <c r="Q344" i="5"/>
  <c r="W344" i="5" s="1"/>
  <c r="P344" i="5"/>
  <c r="V344" i="5" s="1"/>
  <c r="R337" i="5"/>
  <c r="X337" i="5" s="1"/>
  <c r="Q337" i="5"/>
  <c r="W337" i="5" s="1"/>
  <c r="P337" i="5"/>
  <c r="V337" i="5" s="1"/>
  <c r="R336" i="5"/>
  <c r="X336" i="5" s="1"/>
  <c r="Q336" i="5"/>
  <c r="W336" i="5" s="1"/>
  <c r="P336" i="5"/>
  <c r="V336" i="5" s="1"/>
  <c r="R334" i="5"/>
  <c r="X334" i="5" s="1"/>
  <c r="Q334" i="5"/>
  <c r="W334" i="5" s="1"/>
  <c r="P334" i="5"/>
  <c r="V334" i="5" s="1"/>
  <c r="R327" i="5"/>
  <c r="X327" i="5" s="1"/>
  <c r="Q327" i="5"/>
  <c r="W327" i="5" s="1"/>
  <c r="P327" i="5"/>
  <c r="V327" i="5" s="1"/>
  <c r="R326" i="5"/>
  <c r="X326" i="5" s="1"/>
  <c r="Q326" i="5"/>
  <c r="W326" i="5" s="1"/>
  <c r="P326" i="5"/>
  <c r="V326" i="5" s="1"/>
  <c r="R324" i="5"/>
  <c r="X324" i="5" s="1"/>
  <c r="Q324" i="5"/>
  <c r="W324" i="5" s="1"/>
  <c r="P324" i="5"/>
  <c r="V324" i="5" s="1"/>
  <c r="R301" i="5"/>
  <c r="X301" i="5" s="1"/>
  <c r="Q301" i="5"/>
  <c r="W301" i="5" s="1"/>
  <c r="P301" i="5"/>
  <c r="V301" i="5" s="1"/>
  <c r="R297" i="5"/>
  <c r="X297" i="5" s="1"/>
  <c r="Q297" i="5"/>
  <c r="W297" i="5" s="1"/>
  <c r="P297" i="5"/>
  <c r="V297" i="5" s="1"/>
  <c r="R290" i="5"/>
  <c r="X290" i="5" s="1"/>
  <c r="Q290" i="5"/>
  <c r="W290" i="5" s="1"/>
  <c r="P290" i="5"/>
  <c r="V290" i="5" s="1"/>
  <c r="R287" i="5"/>
  <c r="X287" i="5" s="1"/>
  <c r="Q287" i="5"/>
  <c r="W287" i="5" s="1"/>
  <c r="P287" i="5"/>
  <c r="V287" i="5" s="1"/>
  <c r="R284" i="5"/>
  <c r="X284" i="5" s="1"/>
  <c r="Q284" i="5"/>
  <c r="W284" i="5" s="1"/>
  <c r="P284" i="5"/>
  <c r="V284" i="5" s="1"/>
  <c r="R261" i="5"/>
  <c r="X261" i="5" s="1"/>
  <c r="Q261" i="5"/>
  <c r="W261" i="5" s="1"/>
  <c r="P261" i="5"/>
  <c r="V261" i="5" s="1"/>
  <c r="R254" i="5"/>
  <c r="X254" i="5" s="1"/>
  <c r="Q254" i="5"/>
  <c r="W254" i="5" s="1"/>
  <c r="P254" i="5"/>
  <c r="V254" i="5" s="1"/>
  <c r="R235" i="5"/>
  <c r="X235" i="5" s="1"/>
  <c r="Q235" i="5"/>
  <c r="W235" i="5" s="1"/>
  <c r="P235" i="5"/>
  <c r="V235" i="5" s="1"/>
  <c r="R232" i="5"/>
  <c r="X232" i="5" s="1"/>
  <c r="Q232" i="5"/>
  <c r="W232" i="5" s="1"/>
  <c r="P232" i="5"/>
  <c r="V232" i="5" s="1"/>
  <c r="R226" i="5"/>
  <c r="X226" i="5" s="1"/>
  <c r="Q226" i="5"/>
  <c r="W226" i="5" s="1"/>
  <c r="P226" i="5"/>
  <c r="V226" i="5" s="1"/>
  <c r="R220" i="5"/>
  <c r="X220" i="5" s="1"/>
  <c r="Q220" i="5"/>
  <c r="W220" i="5" s="1"/>
  <c r="P220" i="5"/>
  <c r="V220" i="5" s="1"/>
  <c r="R217" i="5"/>
  <c r="X217" i="5" s="1"/>
  <c r="Q217" i="5"/>
  <c r="W217" i="5" s="1"/>
  <c r="P217" i="5"/>
  <c r="V217" i="5" s="1"/>
  <c r="R204" i="5"/>
  <c r="X204" i="5" s="1"/>
  <c r="Q204" i="5"/>
  <c r="W204" i="5" s="1"/>
  <c r="P204" i="5"/>
  <c r="V204" i="5" s="1"/>
  <c r="R201" i="5"/>
  <c r="X201" i="5" s="1"/>
  <c r="Q201" i="5"/>
  <c r="W201" i="5" s="1"/>
  <c r="P201" i="5"/>
  <c r="V201" i="5" s="1"/>
  <c r="R198" i="5"/>
  <c r="X198" i="5" s="1"/>
  <c r="Q198" i="5"/>
  <c r="W198" i="5" s="1"/>
  <c r="P198" i="5"/>
  <c r="V198" i="5" s="1"/>
  <c r="R181" i="5"/>
  <c r="X181" i="5" s="1"/>
  <c r="Q181" i="5"/>
  <c r="W181" i="5" s="1"/>
  <c r="P181" i="5"/>
  <c r="V181" i="5" s="1"/>
  <c r="R179" i="5"/>
  <c r="X179" i="5" s="1"/>
  <c r="Q179" i="5"/>
  <c r="W179" i="5" s="1"/>
  <c r="P179" i="5"/>
  <c r="V179" i="5" s="1"/>
  <c r="R176" i="5"/>
  <c r="X176" i="5" s="1"/>
  <c r="Q176" i="5"/>
  <c r="W176" i="5" s="1"/>
  <c r="P176" i="5"/>
  <c r="V176" i="5" s="1"/>
  <c r="R174" i="5"/>
  <c r="X174" i="5" s="1"/>
  <c r="Q174" i="5"/>
  <c r="W174" i="5" s="1"/>
  <c r="P174" i="5"/>
  <c r="V174" i="5" s="1"/>
  <c r="R164" i="5"/>
  <c r="X164" i="5" s="1"/>
  <c r="Q164" i="5"/>
  <c r="W164" i="5" s="1"/>
  <c r="P164" i="5"/>
  <c r="V164" i="5" s="1"/>
  <c r="R157" i="5"/>
  <c r="X157" i="5" s="1"/>
  <c r="Q157" i="5"/>
  <c r="W157" i="5" s="1"/>
  <c r="P157" i="5"/>
  <c r="V157" i="5" s="1"/>
  <c r="R155" i="5"/>
  <c r="X155" i="5" s="1"/>
  <c r="Q155" i="5"/>
  <c r="W155" i="5" s="1"/>
  <c r="P155" i="5"/>
  <c r="V155" i="5" s="1"/>
  <c r="R129" i="5"/>
  <c r="X129" i="5" s="1"/>
  <c r="Q129" i="5"/>
  <c r="W129" i="5" s="1"/>
  <c r="P129" i="5"/>
  <c r="V129" i="5" s="1"/>
  <c r="R126" i="5"/>
  <c r="X126" i="5" s="1"/>
  <c r="Q126" i="5"/>
  <c r="W126" i="5" s="1"/>
  <c r="P126" i="5"/>
  <c r="V126" i="5" s="1"/>
  <c r="R113" i="5"/>
  <c r="X113" i="5" s="1"/>
  <c r="Q113" i="5"/>
  <c r="W113" i="5" s="1"/>
  <c r="P113" i="5"/>
  <c r="V113" i="5" s="1"/>
  <c r="R107" i="5"/>
  <c r="X107" i="5" s="1"/>
  <c r="Q107" i="5"/>
  <c r="W107" i="5" s="1"/>
  <c r="P107" i="5"/>
  <c r="V107" i="5" s="1"/>
  <c r="R104" i="5"/>
  <c r="X104" i="5" s="1"/>
  <c r="Q104" i="5"/>
  <c r="W104" i="5" s="1"/>
  <c r="P104" i="5"/>
  <c r="V104" i="5" s="1"/>
  <c r="R98" i="5"/>
  <c r="X98" i="5" s="1"/>
  <c r="Q98" i="5"/>
  <c r="W98" i="5" s="1"/>
  <c r="P98" i="5"/>
  <c r="V98" i="5" s="1"/>
  <c r="R88" i="5"/>
  <c r="X88" i="5" s="1"/>
  <c r="Q88" i="5"/>
  <c r="W88" i="5" s="1"/>
  <c r="P88" i="5"/>
  <c r="V88" i="5" s="1"/>
  <c r="R82" i="5"/>
  <c r="X82" i="5" s="1"/>
  <c r="Q82" i="5"/>
  <c r="W82" i="5" s="1"/>
  <c r="P82" i="5"/>
  <c r="V82" i="5" s="1"/>
  <c r="R79" i="5"/>
  <c r="X79" i="5" s="1"/>
  <c r="Q79" i="5"/>
  <c r="W79" i="5" s="1"/>
  <c r="P79" i="5"/>
  <c r="V79" i="5" s="1"/>
  <c r="R73" i="5"/>
  <c r="X73" i="5" s="1"/>
  <c r="Q73" i="5"/>
  <c r="W73" i="5" s="1"/>
  <c r="P73" i="5"/>
  <c r="V73" i="5" s="1"/>
  <c r="R70" i="5"/>
  <c r="X70" i="5" s="1"/>
  <c r="Q70" i="5"/>
  <c r="W70" i="5" s="1"/>
  <c r="P70" i="5"/>
  <c r="V70" i="5" s="1"/>
  <c r="R62" i="5"/>
  <c r="X62" i="5" s="1"/>
  <c r="Q62" i="5"/>
  <c r="W62" i="5" s="1"/>
  <c r="P62" i="5"/>
  <c r="V62" i="5" s="1"/>
  <c r="R56" i="5"/>
  <c r="X56" i="5" s="1"/>
  <c r="Q56" i="5"/>
  <c r="W56" i="5" s="1"/>
  <c r="P56" i="5"/>
  <c r="V56" i="5" s="1"/>
  <c r="R50" i="5"/>
  <c r="X50" i="5" s="1"/>
  <c r="Q50" i="5"/>
  <c r="W50" i="5" s="1"/>
  <c r="P50" i="5"/>
  <c r="V50" i="5" s="1"/>
  <c r="R47" i="5"/>
  <c r="X47" i="5" s="1"/>
  <c r="Q47" i="5"/>
  <c r="W47" i="5" s="1"/>
  <c r="P47" i="5"/>
  <c r="V47" i="5" s="1"/>
  <c r="R35" i="5"/>
  <c r="X35" i="5" s="1"/>
  <c r="Q35" i="5"/>
  <c r="W35" i="5" s="1"/>
  <c r="P35" i="5"/>
  <c r="V35" i="5" s="1"/>
  <c r="R31" i="5"/>
  <c r="X31" i="5" s="1"/>
  <c r="Q31" i="5"/>
  <c r="W31" i="5" s="1"/>
  <c r="P31" i="5"/>
  <c r="V31" i="5" s="1"/>
  <c r="R23" i="5"/>
  <c r="X23" i="5" s="1"/>
  <c r="Q23" i="5"/>
  <c r="W23" i="5" s="1"/>
  <c r="P23" i="5"/>
  <c r="V23" i="5" s="1"/>
  <c r="O410" i="5" l="1"/>
  <c r="O1743" i="5"/>
  <c r="W1050" i="5"/>
  <c r="Q714" i="5"/>
  <c r="W714" i="5" s="1"/>
  <c r="X1050" i="5"/>
  <c r="R714" i="5"/>
  <c r="X714" i="5" s="1"/>
  <c r="M409" i="5"/>
  <c r="P410" i="5"/>
  <c r="V410" i="5" s="1"/>
  <c r="N409" i="5"/>
  <c r="Q410" i="5"/>
  <c r="W410" i="5" s="1"/>
  <c r="V1050" i="5"/>
  <c r="P714" i="5"/>
  <c r="V714" i="5" s="1"/>
  <c r="O409" i="5"/>
  <c r="R410" i="5"/>
  <c r="X410" i="5" s="1"/>
  <c r="N1743" i="5"/>
  <c r="O1712" i="5"/>
  <c r="O1711" i="5" s="1"/>
  <c r="O1710" i="5" s="1"/>
  <c r="O1709" i="5" s="1"/>
  <c r="N1481" i="5"/>
  <c r="N1480" i="5" s="1"/>
  <c r="N1479" i="5" s="1"/>
  <c r="N1478" i="5" s="1"/>
  <c r="N1666" i="5"/>
  <c r="N1665" i="5" s="1"/>
  <c r="N1664" i="5" s="1"/>
  <c r="N1663" i="5" s="1"/>
  <c r="M1021" i="5"/>
  <c r="M1020" i="5" s="1"/>
  <c r="O1599" i="5"/>
  <c r="O1598" i="5" s="1"/>
  <c r="O1597" i="5" s="1"/>
  <c r="O1596" i="5" s="1"/>
  <c r="Q1728" i="5"/>
  <c r="W1728" i="5" s="1"/>
  <c r="N1021" i="5"/>
  <c r="N1020" i="5" s="1"/>
  <c r="M1149" i="5"/>
  <c r="N1599" i="5"/>
  <c r="N1598" i="5" s="1"/>
  <c r="N1597" i="5" s="1"/>
  <c r="N1596" i="5" s="1"/>
  <c r="O1021" i="5"/>
  <c r="M861" i="5"/>
  <c r="N1149" i="5"/>
  <c r="O861" i="5"/>
  <c r="O1149" i="5"/>
  <c r="N861" i="5"/>
  <c r="O1178" i="5"/>
  <c r="O1177" i="5" s="1"/>
  <c r="O1176" i="5" s="1"/>
  <c r="O1175" i="5" s="1"/>
  <c r="N1531" i="5"/>
  <c r="N1530" i="5" s="1"/>
  <c r="N1529" i="5" s="1"/>
  <c r="N1528" i="5" s="1"/>
  <c r="O1727" i="5"/>
  <c r="O1726" i="5" s="1"/>
  <c r="O1725" i="5" s="1"/>
  <c r="O1724" i="5" s="1"/>
  <c r="R1728" i="5"/>
  <c r="X1728" i="5" s="1"/>
  <c r="O208" i="5"/>
  <c r="N208" i="5"/>
  <c r="M208" i="5"/>
  <c r="M332" i="5"/>
  <c r="M331" i="5" s="1"/>
  <c r="M1819" i="5"/>
  <c r="M1818" i="5" s="1"/>
  <c r="M1817" i="5" s="1"/>
  <c r="O1481" i="5"/>
  <c r="O1480" i="5" s="1"/>
  <c r="O1479" i="5" s="1"/>
  <c r="O1478" i="5" s="1"/>
  <c r="N1333" i="5"/>
  <c r="N1332" i="5" s="1"/>
  <c r="N1331" i="5" s="1"/>
  <c r="N1330" i="5" s="1"/>
  <c r="O1424" i="5"/>
  <c r="O1423" i="5" s="1"/>
  <c r="O1422" i="5" s="1"/>
  <c r="O1421" i="5" s="1"/>
  <c r="M1599" i="5"/>
  <c r="M1598" i="5" s="1"/>
  <c r="M1597" i="5" s="1"/>
  <c r="M1596" i="5" s="1"/>
  <c r="N1851" i="5"/>
  <c r="N1847" i="5" s="1"/>
  <c r="N1846" i="5" s="1"/>
  <c r="O1861" i="5"/>
  <c r="O1860" i="5" s="1"/>
  <c r="O1859" i="5" s="1"/>
  <c r="O1858" i="5" s="1"/>
  <c r="O1857" i="5" s="1"/>
  <c r="N1320" i="5"/>
  <c r="N1319" i="5" s="1"/>
  <c r="N1318" i="5" s="1"/>
  <c r="N1317" i="5" s="1"/>
  <c r="O1333" i="5"/>
  <c r="O1332" i="5" s="1"/>
  <c r="O1331" i="5" s="1"/>
  <c r="O1330" i="5" s="1"/>
  <c r="N332" i="5"/>
  <c r="N331" i="5" s="1"/>
  <c r="M364" i="5"/>
  <c r="M363" i="5" s="1"/>
  <c r="O470" i="5"/>
  <c r="O469" i="5" s="1"/>
  <c r="N929" i="5"/>
  <c r="N1178" i="5"/>
  <c r="N1177" i="5" s="1"/>
  <c r="N1176" i="5" s="1"/>
  <c r="N1175" i="5" s="1"/>
  <c r="N1271" i="5"/>
  <c r="N1270" i="5" s="1"/>
  <c r="N1269" i="5" s="1"/>
  <c r="N1268" i="5" s="1"/>
  <c r="M1468" i="5"/>
  <c r="M1467" i="5" s="1"/>
  <c r="M1466" i="5" s="1"/>
  <c r="M1465" i="5" s="1"/>
  <c r="M1481" i="5"/>
  <c r="M1480" i="5" s="1"/>
  <c r="M1479" i="5" s="1"/>
  <c r="M1478" i="5" s="1"/>
  <c r="O1836" i="5"/>
  <c r="O1832" i="5" s="1"/>
  <c r="O1831" i="5" s="1"/>
  <c r="O1830" i="5" s="1"/>
  <c r="O1401" i="5"/>
  <c r="O1400" i="5" s="1"/>
  <c r="O1399" i="5" s="1"/>
  <c r="O1398" i="5" s="1"/>
  <c r="N1810" i="5"/>
  <c r="N1804" i="5" s="1"/>
  <c r="N1803" i="5" s="1"/>
  <c r="M1320" i="5"/>
  <c r="M1319" i="5" s="1"/>
  <c r="M1318" i="5" s="1"/>
  <c r="M1317" i="5" s="1"/>
  <c r="O1773" i="5"/>
  <c r="O1768" i="5" s="1"/>
  <c r="N1819" i="5"/>
  <c r="N1818" i="5" s="1"/>
  <c r="N1817" i="5" s="1"/>
  <c r="M1851" i="5"/>
  <c r="M1847" i="5" s="1"/>
  <c r="M1846" i="5" s="1"/>
  <c r="N266" i="5"/>
  <c r="N265" i="5" s="1"/>
  <c r="N322" i="5"/>
  <c r="N321" i="5" s="1"/>
  <c r="N470" i="5"/>
  <c r="M623" i="5"/>
  <c r="M622" i="5" s="1"/>
  <c r="M617" i="5" s="1"/>
  <c r="G34" i="6" s="1"/>
  <c r="M1333" i="5"/>
  <c r="M1332" i="5" s="1"/>
  <c r="M1331" i="5" s="1"/>
  <c r="M1330" i="5" s="1"/>
  <c r="N1401" i="5"/>
  <c r="N1400" i="5" s="1"/>
  <c r="N1399" i="5" s="1"/>
  <c r="N1398" i="5" s="1"/>
  <c r="N1424" i="5"/>
  <c r="N1423" i="5" s="1"/>
  <c r="N1422" i="5" s="1"/>
  <c r="N1421" i="5" s="1"/>
  <c r="O1666" i="5"/>
  <c r="O1665" i="5" s="1"/>
  <c r="O1664" i="5" s="1"/>
  <c r="O1663" i="5" s="1"/>
  <c r="N1735" i="5"/>
  <c r="N1734" i="5" s="1"/>
  <c r="N1733" i="5" s="1"/>
  <c r="N1732" i="5" s="1"/>
  <c r="M1861" i="5"/>
  <c r="M1860" i="5" s="1"/>
  <c r="M1859" i="5" s="1"/>
  <c r="M1858" i="5" s="1"/>
  <c r="M1857" i="5" s="1"/>
  <c r="M1401" i="5"/>
  <c r="M1400" i="5" s="1"/>
  <c r="M1399" i="5" s="1"/>
  <c r="M1398" i="5" s="1"/>
  <c r="N177" i="5"/>
  <c r="M483" i="5"/>
  <c r="M482" i="5" s="1"/>
  <c r="N1191" i="5"/>
  <c r="N1190" i="5" s="1"/>
  <c r="N1189" i="5" s="1"/>
  <c r="N1188" i="5" s="1"/>
  <c r="M1257" i="5"/>
  <c r="M1256" i="5" s="1"/>
  <c r="M1255" i="5" s="1"/>
  <c r="M1254" i="5" s="1"/>
  <c r="M1271" i="5"/>
  <c r="M1270" i="5" s="1"/>
  <c r="M1269" i="5" s="1"/>
  <c r="M1268" i="5" s="1"/>
  <c r="M1666" i="5"/>
  <c r="M1665" i="5" s="1"/>
  <c r="M1664" i="5" s="1"/>
  <c r="M1663" i="5" s="1"/>
  <c r="M1727" i="5"/>
  <c r="M1726" i="5" s="1"/>
  <c r="M1725" i="5" s="1"/>
  <c r="M1724" i="5" s="1"/>
  <c r="M1735" i="5"/>
  <c r="M1734" i="5" s="1"/>
  <c r="M1733" i="5" s="1"/>
  <c r="M1732" i="5" s="1"/>
  <c r="M1789" i="5"/>
  <c r="M1788" i="5" s="1"/>
  <c r="M1782" i="5" s="1"/>
  <c r="M1781" i="5" s="1"/>
  <c r="O483" i="5"/>
  <c r="N483" i="5"/>
  <c r="O1687" i="5"/>
  <c r="N1673" i="5"/>
  <c r="N1672" i="5" s="1"/>
  <c r="N1671" i="5" s="1"/>
  <c r="M1457" i="5"/>
  <c r="M1452" i="5" s="1"/>
  <c r="M1446" i="5" s="1"/>
  <c r="O1457" i="5"/>
  <c r="N67" i="5"/>
  <c r="N380" i="5"/>
  <c r="M380" i="5"/>
  <c r="H81" i="6"/>
  <c r="H80" i="6" s="1"/>
  <c r="O67" i="5"/>
  <c r="O854" i="5"/>
  <c r="O853" i="5" s="1"/>
  <c r="H64" i="6"/>
  <c r="H63" i="6" s="1"/>
  <c r="M67" i="5"/>
  <c r="O380" i="5"/>
  <c r="O372" i="5" s="1"/>
  <c r="O371" i="5" s="1"/>
  <c r="N431" i="5"/>
  <c r="N430" i="5" s="1"/>
  <c r="N530" i="5"/>
  <c r="N694" i="5"/>
  <c r="N693" i="5" s="1"/>
  <c r="M1424" i="5"/>
  <c r="M1423" i="5" s="1"/>
  <c r="M1422" i="5" s="1"/>
  <c r="M1421" i="5" s="1"/>
  <c r="M1516" i="5"/>
  <c r="M1515" i="5" s="1"/>
  <c r="M1514" i="5" s="1"/>
  <c r="M1513" i="5" s="1"/>
  <c r="O1531" i="5"/>
  <c r="O1530" i="5" s="1"/>
  <c r="O1529" i="5" s="1"/>
  <c r="O1528" i="5" s="1"/>
  <c r="N1648" i="5"/>
  <c r="N1647" i="5" s="1"/>
  <c r="N1646" i="5" s="1"/>
  <c r="N1645" i="5" s="1"/>
  <c r="N1759" i="5"/>
  <c r="M1836" i="5"/>
  <c r="M1832" i="5" s="1"/>
  <c r="M1831" i="5" s="1"/>
  <c r="M1830" i="5" s="1"/>
  <c r="O1851" i="5"/>
  <c r="O1847" i="5" s="1"/>
  <c r="O1846" i="5" s="1"/>
  <c r="N1861" i="5"/>
  <c r="N1860" i="5" s="1"/>
  <c r="N1859" i="5" s="1"/>
  <c r="N1858" i="5" s="1"/>
  <c r="N1857" i="5" s="1"/>
  <c r="N1468" i="5"/>
  <c r="N1467" i="5" s="1"/>
  <c r="N1466" i="5" s="1"/>
  <c r="N1465" i="5" s="1"/>
  <c r="M1531" i="5"/>
  <c r="M1530" i="5" s="1"/>
  <c r="M1529" i="5" s="1"/>
  <c r="M1528" i="5" s="1"/>
  <c r="O1576" i="5"/>
  <c r="O1575" i="5" s="1"/>
  <c r="O1574" i="5" s="1"/>
  <c r="O1573" i="5" s="1"/>
  <c r="M1648" i="5"/>
  <c r="M1647" i="5" s="1"/>
  <c r="M1646" i="5" s="1"/>
  <c r="M1645" i="5" s="1"/>
  <c r="N1701" i="5"/>
  <c r="N1696" i="5" s="1"/>
  <c r="O1735" i="5"/>
  <c r="O1734" i="5" s="1"/>
  <c r="O1733" i="5" s="1"/>
  <c r="O1732" i="5" s="1"/>
  <c r="I64" i="6"/>
  <c r="I63" i="6" s="1"/>
  <c r="O172" i="5"/>
  <c r="M177" i="5"/>
  <c r="O177" i="5"/>
  <c r="N1340" i="5"/>
  <c r="N1339" i="5" s="1"/>
  <c r="N1338" i="5" s="1"/>
  <c r="O1468" i="5"/>
  <c r="O1467" i="5" s="1"/>
  <c r="O1466" i="5" s="1"/>
  <c r="O1465" i="5" s="1"/>
  <c r="N1505" i="5"/>
  <c r="N1504" i="5" s="1"/>
  <c r="N1503" i="5" s="1"/>
  <c r="N1516" i="5"/>
  <c r="N1515" i="5" s="1"/>
  <c r="N1514" i="5" s="1"/>
  <c r="N1513" i="5" s="1"/>
  <c r="N1576" i="5"/>
  <c r="N1575" i="5" s="1"/>
  <c r="N1574" i="5" s="1"/>
  <c r="N1573" i="5" s="1"/>
  <c r="M1712" i="5"/>
  <c r="M1711" i="5" s="1"/>
  <c r="M1710" i="5" s="1"/>
  <c r="M1709" i="5" s="1"/>
  <c r="M1810" i="5"/>
  <c r="M1804" i="5" s="1"/>
  <c r="M1803" i="5" s="1"/>
  <c r="N1836" i="5"/>
  <c r="N1832" i="5" s="1"/>
  <c r="N1831" i="5" s="1"/>
  <c r="N1830" i="5" s="1"/>
  <c r="G81" i="6"/>
  <c r="G80" i="6" s="1"/>
  <c r="G64" i="6"/>
  <c r="G63" i="6" s="1"/>
  <c r="M431" i="5"/>
  <c r="M430" i="5" s="1"/>
  <c r="M589" i="5"/>
  <c r="M588" i="5" s="1"/>
  <c r="M587" i="5" s="1"/>
  <c r="M1191" i="5"/>
  <c r="M1190" i="5" s="1"/>
  <c r="M1189" i="5" s="1"/>
  <c r="M1188" i="5" s="1"/>
  <c r="O1819" i="5"/>
  <c r="O1818" i="5" s="1"/>
  <c r="O1817" i="5" s="1"/>
  <c r="O1810" i="5"/>
  <c r="O1804" i="5" s="1"/>
  <c r="O1803" i="5" s="1"/>
  <c r="N1789" i="5"/>
  <c r="N1788" i="5" s="1"/>
  <c r="N1782" i="5" s="1"/>
  <c r="N1781" i="5" s="1"/>
  <c r="O1789" i="5"/>
  <c r="O1788" i="5" s="1"/>
  <c r="O1782" i="5" s="1"/>
  <c r="O1781" i="5" s="1"/>
  <c r="M1773" i="5"/>
  <c r="M1768" i="5" s="1"/>
  <c r="N1773" i="5"/>
  <c r="N1768" i="5" s="1"/>
  <c r="M1759" i="5"/>
  <c r="O1759" i="5"/>
  <c r="N1727" i="5"/>
  <c r="N1726" i="5" s="1"/>
  <c r="N1725" i="5" s="1"/>
  <c r="N1724" i="5" s="1"/>
  <c r="N1712" i="5"/>
  <c r="N1711" i="5" s="1"/>
  <c r="N1710" i="5" s="1"/>
  <c r="N1709" i="5" s="1"/>
  <c r="M1701" i="5"/>
  <c r="M1696" i="5" s="1"/>
  <c r="O1701" i="5"/>
  <c r="O1696" i="5" s="1"/>
  <c r="N1687" i="5"/>
  <c r="M1687" i="5"/>
  <c r="M1673" i="5"/>
  <c r="M1672" i="5" s="1"/>
  <c r="M1671" i="5" s="1"/>
  <c r="O1673" i="5"/>
  <c r="O1672" i="5" s="1"/>
  <c r="O1671" i="5" s="1"/>
  <c r="O1648" i="5"/>
  <c r="O1647" i="5" s="1"/>
  <c r="O1646" i="5" s="1"/>
  <c r="O1645" i="5" s="1"/>
  <c r="M1631" i="5"/>
  <c r="M1626" i="5" s="1"/>
  <c r="M1625" i="5" s="1"/>
  <c r="O1631" i="5"/>
  <c r="O1626" i="5" s="1"/>
  <c r="O1625" i="5" s="1"/>
  <c r="N1631" i="5"/>
  <c r="N1626" i="5" s="1"/>
  <c r="N1625" i="5" s="1"/>
  <c r="N1610" i="5"/>
  <c r="O1610" i="5"/>
  <c r="M1610" i="5"/>
  <c r="M1576" i="5"/>
  <c r="M1575" i="5" s="1"/>
  <c r="M1574" i="5" s="1"/>
  <c r="M1573" i="5" s="1"/>
  <c r="N1559" i="5"/>
  <c r="N1554" i="5" s="1"/>
  <c r="N1553" i="5" s="1"/>
  <c r="M1559" i="5"/>
  <c r="M1554" i="5" s="1"/>
  <c r="M1553" i="5" s="1"/>
  <c r="O1559" i="5"/>
  <c r="O1554" i="5" s="1"/>
  <c r="O1553" i="5" s="1"/>
  <c r="M1542" i="5"/>
  <c r="O1542" i="5"/>
  <c r="N1542" i="5"/>
  <c r="O1516" i="5"/>
  <c r="O1515" i="5" s="1"/>
  <c r="O1514" i="5" s="1"/>
  <c r="O1513" i="5" s="1"/>
  <c r="M1505" i="5"/>
  <c r="M1504" i="5" s="1"/>
  <c r="M1503" i="5" s="1"/>
  <c r="O1505" i="5"/>
  <c r="O1504" i="5" s="1"/>
  <c r="O1503" i="5" s="1"/>
  <c r="N1457" i="5"/>
  <c r="O1435" i="5"/>
  <c r="M1435" i="5"/>
  <c r="N1435" i="5"/>
  <c r="M1390" i="5"/>
  <c r="M1376" i="5" s="1"/>
  <c r="O1390" i="5"/>
  <c r="O1376" i="5" s="1"/>
  <c r="N1390" i="5"/>
  <c r="O1353" i="5"/>
  <c r="O1347" i="5" s="1"/>
  <c r="M1353" i="5"/>
  <c r="M1347" i="5" s="1"/>
  <c r="N1353" i="5"/>
  <c r="N1347" i="5" s="1"/>
  <c r="M1340" i="5"/>
  <c r="M1339" i="5" s="1"/>
  <c r="M1338" i="5" s="1"/>
  <c r="O1340" i="5"/>
  <c r="O1339" i="5" s="1"/>
  <c r="O1338" i="5" s="1"/>
  <c r="O1320" i="5"/>
  <c r="O1319" i="5" s="1"/>
  <c r="O1318" i="5" s="1"/>
  <c r="O1317" i="5" s="1"/>
  <c r="M911" i="5"/>
  <c r="M907" i="5" s="1"/>
  <c r="O929" i="5"/>
  <c r="M934" i="5"/>
  <c r="O1011" i="5"/>
  <c r="O1007" i="5" s="1"/>
  <c r="O1006" i="5" s="1"/>
  <c r="M1142" i="5"/>
  <c r="M1141" i="5" s="1"/>
  <c r="N1246" i="5"/>
  <c r="O151" i="5"/>
  <c r="N1257" i="5"/>
  <c r="N1256" i="5" s="1"/>
  <c r="N1255" i="5" s="1"/>
  <c r="N1254" i="5" s="1"/>
  <c r="M1309" i="5"/>
  <c r="O1271" i="5"/>
  <c r="O1270" i="5" s="1"/>
  <c r="O1269" i="5" s="1"/>
  <c r="O1268" i="5" s="1"/>
  <c r="O1309" i="5"/>
  <c r="N1309" i="5"/>
  <c r="O1257" i="5"/>
  <c r="O1256" i="5" s="1"/>
  <c r="O1255" i="5" s="1"/>
  <c r="O1254" i="5" s="1"/>
  <c r="M1246" i="5"/>
  <c r="O1246" i="5"/>
  <c r="O1229" i="5" s="1"/>
  <c r="O1083" i="5"/>
  <c r="O1191" i="5"/>
  <c r="O1190" i="5" s="1"/>
  <c r="O1189" i="5" s="1"/>
  <c r="O1188" i="5" s="1"/>
  <c r="M750" i="5"/>
  <c r="O805" i="5"/>
  <c r="O801" i="5" s="1"/>
  <c r="N1107" i="5"/>
  <c r="N1106" i="5" s="1"/>
  <c r="N1105" i="5" s="1"/>
  <c r="O1142" i="5"/>
  <c r="O1141" i="5" s="1"/>
  <c r="M1178" i="5"/>
  <c r="M1177" i="5" s="1"/>
  <c r="M1176" i="5" s="1"/>
  <c r="M1175" i="5" s="1"/>
  <c r="N1142" i="5"/>
  <c r="N1141" i="5" s="1"/>
  <c r="M1107" i="5"/>
  <c r="M1106" i="5" s="1"/>
  <c r="M1105" i="5" s="1"/>
  <c r="O1107" i="5"/>
  <c r="O1106" i="5" s="1"/>
  <c r="O1105" i="5" s="1"/>
  <c r="M1090" i="5"/>
  <c r="N1090" i="5"/>
  <c r="O1090" i="5"/>
  <c r="N1083" i="5"/>
  <c r="M1083" i="5"/>
  <c r="N1076" i="5"/>
  <c r="M1076" i="5"/>
  <c r="O1076" i="5"/>
  <c r="M658" i="5"/>
  <c r="M266" i="5"/>
  <c r="M265" i="5" s="1"/>
  <c r="M264" i="5" s="1"/>
  <c r="M263" i="5" s="1"/>
  <c r="M397" i="5"/>
  <c r="M393" i="5" s="1"/>
  <c r="O517" i="5"/>
  <c r="O911" i="5"/>
  <c r="O907" i="5" s="1"/>
  <c r="M929" i="5"/>
  <c r="N151" i="5"/>
  <c r="N150" i="5" s="1"/>
  <c r="N149" i="5" s="1"/>
  <c r="H61" i="6" s="1"/>
  <c r="N172" i="5"/>
  <c r="M322" i="5"/>
  <c r="M321" i="5" s="1"/>
  <c r="M151" i="5"/>
  <c r="M150" i="5" s="1"/>
  <c r="M149" i="5" s="1"/>
  <c r="G61" i="6" s="1"/>
  <c r="N364" i="5"/>
  <c r="N363" i="5" s="1"/>
  <c r="N412" i="5"/>
  <c r="N411" i="5" s="1"/>
  <c r="N805" i="5"/>
  <c r="N801" i="5" s="1"/>
  <c r="N911" i="5"/>
  <c r="N907" i="5" s="1"/>
  <c r="N934" i="5"/>
  <c r="O364" i="5"/>
  <c r="O363" i="5" s="1"/>
  <c r="M511" i="5"/>
  <c r="M507" i="5" s="1"/>
  <c r="O44" i="5"/>
  <c r="O43" i="5" s="1"/>
  <c r="O42" i="5" s="1"/>
  <c r="O192" i="5"/>
  <c r="O191" i="5" s="1"/>
  <c r="O190" i="5" s="1"/>
  <c r="M412" i="5"/>
  <c r="M411" i="5" s="1"/>
  <c r="O511" i="5"/>
  <c r="O507" i="5" s="1"/>
  <c r="N658" i="5"/>
  <c r="N649" i="5" s="1"/>
  <c r="M917" i="5"/>
  <c r="M1011" i="5"/>
  <c r="M1007" i="5" s="1"/>
  <c r="N1000" i="5"/>
  <c r="N999" i="5" s="1"/>
  <c r="O535" i="5"/>
  <c r="N757" i="5"/>
  <c r="O815" i="5"/>
  <c r="O814" i="5" s="1"/>
  <c r="M470" i="5"/>
  <c r="M469" i="5" s="1"/>
  <c r="M468" i="5" s="1"/>
  <c r="N575" i="5"/>
  <c r="N570" i="5" s="1"/>
  <c r="N553" i="5" s="1"/>
  <c r="N750" i="5"/>
  <c r="N815" i="5"/>
  <c r="N814" i="5" s="1"/>
  <c r="M1000" i="5"/>
  <c r="M999" i="5" s="1"/>
  <c r="M172" i="5"/>
  <c r="O332" i="5"/>
  <c r="O331" i="5" s="1"/>
  <c r="N854" i="5"/>
  <c r="N853" i="5" s="1"/>
  <c r="O934" i="5"/>
  <c r="N1011" i="5"/>
  <c r="N1007" i="5" s="1"/>
  <c r="O322" i="5"/>
  <c r="O321" i="5" s="1"/>
  <c r="O412" i="5"/>
  <c r="O411" i="5" s="1"/>
  <c r="O446" i="5"/>
  <c r="O440" i="5" s="1"/>
  <c r="I43" i="6" s="1"/>
  <c r="N511" i="5"/>
  <c r="N507" i="5" s="1"/>
  <c r="M530" i="5"/>
  <c r="N589" i="5"/>
  <c r="N588" i="5" s="1"/>
  <c r="N587" i="5" s="1"/>
  <c r="O638" i="5"/>
  <c r="O634" i="5" s="1"/>
  <c r="N678" i="5"/>
  <c r="N677" i="5" s="1"/>
  <c r="N676" i="5" s="1"/>
  <c r="H39" i="6" s="1"/>
  <c r="O757" i="5"/>
  <c r="M971" i="5"/>
  <c r="M970" i="5" s="1"/>
  <c r="O266" i="5"/>
  <c r="O265" i="5" s="1"/>
  <c r="O264" i="5" s="1"/>
  <c r="M535" i="5"/>
  <c r="O589" i="5"/>
  <c r="O588" i="5" s="1"/>
  <c r="O587" i="5" s="1"/>
  <c r="N623" i="5"/>
  <c r="N622" i="5" s="1"/>
  <c r="N617" i="5" s="1"/>
  <c r="H34" i="6" s="1"/>
  <c r="M638" i="5"/>
  <c r="M634" i="5" s="1"/>
  <c r="M633" i="5" s="1"/>
  <c r="G37" i="6" s="1"/>
  <c r="M678" i="5"/>
  <c r="M677" i="5" s="1"/>
  <c r="M676" i="5" s="1"/>
  <c r="G39" i="6" s="1"/>
  <c r="O971" i="5"/>
  <c r="O970" i="5" s="1"/>
  <c r="O969" i="5" s="1"/>
  <c r="O1000" i="5"/>
  <c r="O999" i="5" s="1"/>
  <c r="M517" i="5"/>
  <c r="O530" i="5"/>
  <c r="N535" i="5"/>
  <c r="M575" i="5"/>
  <c r="M570" i="5" s="1"/>
  <c r="O597" i="5"/>
  <c r="O596" i="5" s="1"/>
  <c r="I33" i="6" s="1"/>
  <c r="O623" i="5"/>
  <c r="O622" i="5" s="1"/>
  <c r="O617" i="5" s="1"/>
  <c r="I34" i="6" s="1"/>
  <c r="N638" i="5"/>
  <c r="N634" i="5" s="1"/>
  <c r="N633" i="5" s="1"/>
  <c r="H37" i="6" s="1"/>
  <c r="O694" i="5"/>
  <c r="O693" i="5" s="1"/>
  <c r="M815" i="5"/>
  <c r="M814" i="5" s="1"/>
  <c r="M854" i="5"/>
  <c r="M853" i="5" s="1"/>
  <c r="N971" i="5"/>
  <c r="N970" i="5" s="1"/>
  <c r="N969" i="5" s="1"/>
  <c r="N968" i="5" s="1"/>
  <c r="O1047" i="5"/>
  <c r="N1047" i="5"/>
  <c r="M1040" i="5"/>
  <c r="M1039" i="5" s="1"/>
  <c r="N1040" i="5"/>
  <c r="O1040" i="5"/>
  <c r="N1034" i="5"/>
  <c r="O1035" i="5"/>
  <c r="O995" i="5"/>
  <c r="N978" i="5"/>
  <c r="N977" i="5" s="1"/>
  <c r="O978" i="5"/>
  <c r="O977" i="5" s="1"/>
  <c r="M978" i="5"/>
  <c r="N963" i="5"/>
  <c r="O955" i="5"/>
  <c r="M955" i="5"/>
  <c r="N954" i="5"/>
  <c r="O950" i="5"/>
  <c r="N944" i="5"/>
  <c r="O945" i="5"/>
  <c r="N939" i="5"/>
  <c r="O940" i="5"/>
  <c r="O917" i="5"/>
  <c r="N917" i="5"/>
  <c r="O897" i="5"/>
  <c r="O888" i="5"/>
  <c r="N517" i="5"/>
  <c r="M597" i="5"/>
  <c r="M876" i="5"/>
  <c r="O575" i="5"/>
  <c r="N597" i="5"/>
  <c r="M757" i="5"/>
  <c r="M805" i="5"/>
  <c r="O658" i="5"/>
  <c r="O649" i="5" s="1"/>
  <c r="O678" i="5"/>
  <c r="M694" i="5"/>
  <c r="M693" i="5" s="1"/>
  <c r="O750" i="5"/>
  <c r="O477" i="5"/>
  <c r="M477" i="5"/>
  <c r="N476" i="5"/>
  <c r="H24" i="6" s="1"/>
  <c r="N469" i="5"/>
  <c r="O458" i="5"/>
  <c r="M459" i="5"/>
  <c r="N457" i="5"/>
  <c r="M446" i="5"/>
  <c r="N446" i="5"/>
  <c r="N442" i="5"/>
  <c r="M442" i="5"/>
  <c r="O430" i="5"/>
  <c r="O397" i="5"/>
  <c r="N397" i="5"/>
  <c r="N393" i="5" s="1"/>
  <c r="N392" i="5" s="1"/>
  <c r="N391" i="5" s="1"/>
  <c r="H70" i="6" s="1"/>
  <c r="M341" i="5"/>
  <c r="N341" i="5"/>
  <c r="O341" i="5"/>
  <c r="O298" i="5"/>
  <c r="N298" i="5"/>
  <c r="N294" i="5"/>
  <c r="N258" i="5"/>
  <c r="N251" i="5"/>
  <c r="O251" i="5"/>
  <c r="M192" i="5"/>
  <c r="M191" i="5" s="1"/>
  <c r="N192" i="5"/>
  <c r="N159" i="5"/>
  <c r="O160" i="5"/>
  <c r="O150" i="5"/>
  <c r="M120" i="5"/>
  <c r="N120" i="5"/>
  <c r="O120" i="5"/>
  <c r="M92" i="5"/>
  <c r="N92" i="5"/>
  <c r="O92" i="5"/>
  <c r="N58" i="5"/>
  <c r="H56" i="6" s="1"/>
  <c r="O59" i="5"/>
  <c r="M44" i="5"/>
  <c r="N44" i="5"/>
  <c r="N32" i="5"/>
  <c r="O32" i="5"/>
  <c r="O28" i="5"/>
  <c r="N28" i="5"/>
  <c r="N24" i="5"/>
  <c r="O24" i="5"/>
  <c r="O20" i="5"/>
  <c r="N20" i="5"/>
  <c r="M20" i="5"/>
  <c r="M19" i="5" s="1"/>
  <c r="O1370" i="5" l="1"/>
  <c r="O1362" i="5"/>
  <c r="M1370" i="5"/>
  <c r="M1316" i="5" s="1"/>
  <c r="M1362" i="5"/>
  <c r="O408" i="5"/>
  <c r="R408" i="5" s="1"/>
  <c r="X408" i="5" s="1"/>
  <c r="R409" i="5"/>
  <c r="X409" i="5" s="1"/>
  <c r="N408" i="5"/>
  <c r="Q408" i="5" s="1"/>
  <c r="W408" i="5" s="1"/>
  <c r="Q409" i="5"/>
  <c r="W409" i="5" s="1"/>
  <c r="O407" i="5"/>
  <c r="O406" i="5" s="1"/>
  <c r="M408" i="5"/>
  <c r="P408" i="5" s="1"/>
  <c r="V408" i="5" s="1"/>
  <c r="P409" i="5"/>
  <c r="V409" i="5" s="1"/>
  <c r="M1229" i="5"/>
  <c r="M1218" i="5" s="1"/>
  <c r="M1174" i="5" s="1"/>
  <c r="O1299" i="5"/>
  <c r="O1293" i="5" s="1"/>
  <c r="O1253" i="5" s="1"/>
  <c r="O1686" i="5"/>
  <c r="O1644" i="5" s="1"/>
  <c r="N1229" i="5"/>
  <c r="N1218" i="5" s="1"/>
  <c r="N1174" i="5" s="1"/>
  <c r="N1299" i="5"/>
  <c r="N1293" i="5" s="1"/>
  <c r="N1253" i="5" s="1"/>
  <c r="M1299" i="5"/>
  <c r="M1293" i="5" s="1"/>
  <c r="M1253" i="5" s="1"/>
  <c r="M649" i="5"/>
  <c r="M648" i="5" s="1"/>
  <c r="G38" i="6" s="1"/>
  <c r="N1802" i="5"/>
  <c r="N1780" i="5" s="1"/>
  <c r="O171" i="5"/>
  <c r="O170" i="5" s="1"/>
  <c r="I73" i="6" s="1"/>
  <c r="I72" i="6" s="1"/>
  <c r="N1758" i="5"/>
  <c r="N1708" i="5" s="1"/>
  <c r="N171" i="5"/>
  <c r="N170" i="5" s="1"/>
  <c r="H73" i="6" s="1"/>
  <c r="H72" i="6" s="1"/>
  <c r="O1758" i="5"/>
  <c r="O1708" i="5" s="1"/>
  <c r="O1464" i="5"/>
  <c r="N1464" i="5"/>
  <c r="M1397" i="5"/>
  <c r="O1452" i="5"/>
  <c r="O1446" i="5" s="1"/>
  <c r="N1452" i="5"/>
  <c r="N1446" i="5" s="1"/>
  <c r="M1464" i="5"/>
  <c r="M1802" i="5"/>
  <c r="M1780" i="5" s="1"/>
  <c r="N1376" i="5"/>
  <c r="O263" i="5"/>
  <c r="I55" i="6" s="1"/>
  <c r="O1133" i="5"/>
  <c r="O1127" i="5" s="1"/>
  <c r="O1218" i="5"/>
  <c r="O1174" i="5" s="1"/>
  <c r="O765" i="5"/>
  <c r="I45" i="6" s="1"/>
  <c r="N765" i="5"/>
  <c r="H45" i="6" s="1"/>
  <c r="M1133" i="5"/>
  <c r="M1127" i="5" s="1"/>
  <c r="I53" i="6"/>
  <c r="I40" i="6"/>
  <c r="I30" i="6"/>
  <c r="H40" i="6"/>
  <c r="N429" i="5"/>
  <c r="M1512" i="5"/>
  <c r="M1845" i="5"/>
  <c r="M1844" i="5" s="1"/>
  <c r="G19" i="6"/>
  <c r="N1845" i="5"/>
  <c r="N1844" i="5" s="1"/>
  <c r="H19" i="6"/>
  <c r="O1845" i="5"/>
  <c r="O1844" i="5" s="1"/>
  <c r="I19" i="6"/>
  <c r="N813" i="5"/>
  <c r="H50" i="6"/>
  <c r="H48" i="6" s="1"/>
  <c r="O1572" i="5"/>
  <c r="O1569" i="5" s="1"/>
  <c r="O1568" i="5" s="1"/>
  <c r="O1567" i="5" s="1"/>
  <c r="O1566" i="5" s="1"/>
  <c r="N949" i="5"/>
  <c r="M1758" i="5"/>
  <c r="M1708" i="5" s="1"/>
  <c r="M845" i="5"/>
  <c r="G68" i="6" s="1"/>
  <c r="N916" i="5"/>
  <c r="N902" i="5" s="1"/>
  <c r="M813" i="5"/>
  <c r="G50" i="6"/>
  <c r="G48" i="6" s="1"/>
  <c r="M171" i="5"/>
  <c r="M170" i="5" s="1"/>
  <c r="G73" i="6" s="1"/>
  <c r="G72" i="6" s="1"/>
  <c r="O813" i="5"/>
  <c r="I50" i="6"/>
  <c r="I48" i="6" s="1"/>
  <c r="M1686" i="5"/>
  <c r="M1644" i="5" s="1"/>
  <c r="M429" i="5"/>
  <c r="I69" i="6"/>
  <c r="O586" i="5"/>
  <c r="I28" i="6"/>
  <c r="N586" i="5"/>
  <c r="H28" i="6"/>
  <c r="H27" i="6" s="1"/>
  <c r="M586" i="5"/>
  <c r="G28" i="6"/>
  <c r="O1802" i="5"/>
  <c r="O1780" i="5" s="1"/>
  <c r="N1686" i="5"/>
  <c r="N1644" i="5" s="1"/>
  <c r="N1572" i="5"/>
  <c r="N1569" i="5" s="1"/>
  <c r="N1568" i="5" s="1"/>
  <c r="N1567" i="5" s="1"/>
  <c r="N1566" i="5" s="1"/>
  <c r="M1572" i="5"/>
  <c r="M1569" i="5" s="1"/>
  <c r="M1568" i="5" s="1"/>
  <c r="M1567" i="5" s="1"/>
  <c r="M1566" i="5" s="1"/>
  <c r="N1512" i="5"/>
  <c r="O1512" i="5"/>
  <c r="O1316" i="5"/>
  <c r="O1071" i="5"/>
  <c r="O1051" i="5" s="1"/>
  <c r="N1133" i="5"/>
  <c r="N1127" i="5" s="1"/>
  <c r="N741" i="5"/>
  <c r="H44" i="6" s="1"/>
  <c r="M1071" i="5"/>
  <c r="M1051" i="5" s="1"/>
  <c r="N1071" i="5"/>
  <c r="N1051" i="5" s="1"/>
  <c r="M916" i="5"/>
  <c r="M902" i="5" s="1"/>
  <c r="O516" i="5"/>
  <c r="O502" i="5" s="1"/>
  <c r="N845" i="5"/>
  <c r="M994" i="5"/>
  <c r="O595" i="5"/>
  <c r="O741" i="5"/>
  <c r="M516" i="5"/>
  <c r="M502" i="5" s="1"/>
  <c r="N264" i="5"/>
  <c r="N263" i="5" s="1"/>
  <c r="O393" i="5"/>
  <c r="O392" i="5" s="1"/>
  <c r="O391" i="5" s="1"/>
  <c r="I70" i="6" s="1"/>
  <c r="N482" i="5"/>
  <c r="O570" i="5"/>
  <c r="O553" i="5" s="1"/>
  <c r="N1039" i="5"/>
  <c r="O1039" i="5"/>
  <c r="O1034" i="5"/>
  <c r="O1020" i="5"/>
  <c r="M1006" i="5"/>
  <c r="N1006" i="5"/>
  <c r="N994" i="5"/>
  <c r="N976" i="5" s="1"/>
  <c r="O994" i="5"/>
  <c r="O976" i="5" s="1"/>
  <c r="M977" i="5"/>
  <c r="O968" i="5"/>
  <c r="M969" i="5"/>
  <c r="M954" i="5"/>
  <c r="O954" i="5"/>
  <c r="O944" i="5"/>
  <c r="O939" i="5"/>
  <c r="O916" i="5"/>
  <c r="G40" i="6"/>
  <c r="N596" i="5"/>
  <c r="H33" i="6" s="1"/>
  <c r="H30" i="6" s="1"/>
  <c r="O677" i="5"/>
  <c r="M801" i="5"/>
  <c r="M765" i="5" s="1"/>
  <c r="M875" i="5"/>
  <c r="M553" i="5"/>
  <c r="O845" i="5"/>
  <c r="I68" i="6" s="1"/>
  <c r="O633" i="5"/>
  <c r="I37" i="6" s="1"/>
  <c r="N516" i="5"/>
  <c r="N502" i="5" s="1"/>
  <c r="N648" i="5"/>
  <c r="H38" i="6" s="1"/>
  <c r="M741" i="5"/>
  <c r="G44" i="6" s="1"/>
  <c r="M596" i="5"/>
  <c r="G33" i="6" s="1"/>
  <c r="G30" i="6" s="1"/>
  <c r="O482" i="5"/>
  <c r="O476" i="5"/>
  <c r="I24" i="6" s="1"/>
  <c r="M476" i="5"/>
  <c r="G24" i="6" s="1"/>
  <c r="N468" i="5"/>
  <c r="O468" i="5"/>
  <c r="M467" i="5"/>
  <c r="G23" i="6" s="1"/>
  <c r="M458" i="5"/>
  <c r="O457" i="5"/>
  <c r="O439" i="5"/>
  <c r="M441" i="5"/>
  <c r="N441" i="5"/>
  <c r="O429" i="5"/>
  <c r="O405" i="5"/>
  <c r="N405" i="5"/>
  <c r="M405" i="5"/>
  <c r="M392" i="5"/>
  <c r="N372" i="5"/>
  <c r="M372" i="5"/>
  <c r="M320" i="5"/>
  <c r="M319" i="5" s="1"/>
  <c r="G57" i="6" s="1"/>
  <c r="O320" i="5"/>
  <c r="O319" i="5" s="1"/>
  <c r="I57" i="6" s="1"/>
  <c r="N320" i="5"/>
  <c r="O207" i="5"/>
  <c r="O206" i="5" s="1"/>
  <c r="I54" i="6" s="1"/>
  <c r="N207" i="5"/>
  <c r="M207" i="5"/>
  <c r="N191" i="5"/>
  <c r="M190" i="5"/>
  <c r="O159" i="5"/>
  <c r="O149" i="5"/>
  <c r="I61" i="6" s="1"/>
  <c r="O66" i="5"/>
  <c r="O65" i="5" s="1"/>
  <c r="N66" i="5"/>
  <c r="N65" i="5" s="1"/>
  <c r="M66" i="5"/>
  <c r="M65" i="5" s="1"/>
  <c r="O58" i="5"/>
  <c r="I56" i="6" s="1"/>
  <c r="N43" i="5"/>
  <c r="M43" i="5"/>
  <c r="M18" i="5"/>
  <c r="N19" i="5"/>
  <c r="O19" i="5"/>
  <c r="L275" i="5"/>
  <c r="R275" i="5" s="1"/>
  <c r="X275" i="5" s="1"/>
  <c r="L272" i="5"/>
  <c r="R272" i="5" s="1"/>
  <c r="X272" i="5" s="1"/>
  <c r="L270" i="5"/>
  <c r="R270" i="5" s="1"/>
  <c r="X270" i="5" s="1"/>
  <c r="L269" i="5"/>
  <c r="R269" i="5" s="1"/>
  <c r="X269" i="5" s="1"/>
  <c r="L268" i="5"/>
  <c r="R268" i="5" s="1"/>
  <c r="X268" i="5" s="1"/>
  <c r="K275" i="5"/>
  <c r="Q275" i="5" s="1"/>
  <c r="W275" i="5" s="1"/>
  <c r="K272" i="5"/>
  <c r="Q272" i="5" s="1"/>
  <c r="W272" i="5" s="1"/>
  <c r="K270" i="5"/>
  <c r="Q270" i="5" s="1"/>
  <c r="W270" i="5" s="1"/>
  <c r="K269" i="5"/>
  <c r="Q269" i="5" s="1"/>
  <c r="W269" i="5" s="1"/>
  <c r="K268" i="5"/>
  <c r="Q268" i="5" s="1"/>
  <c r="W268" i="5" s="1"/>
  <c r="J275" i="5"/>
  <c r="P275" i="5" s="1"/>
  <c r="V275" i="5" s="1"/>
  <c r="J272" i="5"/>
  <c r="P272" i="5" s="1"/>
  <c r="V272" i="5" s="1"/>
  <c r="J270" i="5"/>
  <c r="P270" i="5" s="1"/>
  <c r="V270" i="5" s="1"/>
  <c r="J269" i="5"/>
  <c r="P269" i="5" s="1"/>
  <c r="V269" i="5" s="1"/>
  <c r="J268" i="5"/>
  <c r="P268" i="5" s="1"/>
  <c r="V268" i="5" s="1"/>
  <c r="N1370" i="5" l="1"/>
  <c r="N1316" i="5" s="1"/>
  <c r="N1362" i="5"/>
  <c r="N407" i="5"/>
  <c r="N406" i="5" s="1"/>
  <c r="M407" i="5"/>
  <c r="M406" i="5" s="1"/>
  <c r="O169" i="5"/>
  <c r="G36" i="6"/>
  <c r="N169" i="5"/>
  <c r="O1397" i="5"/>
  <c r="N1397" i="5"/>
  <c r="O495" i="5"/>
  <c r="G20" i="6"/>
  <c r="H36" i="6"/>
  <c r="I25" i="6"/>
  <c r="G25" i="6"/>
  <c r="O189" i="5"/>
  <c r="G53" i="6"/>
  <c r="N716" i="5"/>
  <c r="I66" i="6"/>
  <c r="N838" i="5"/>
  <c r="H68" i="6"/>
  <c r="O716" i="5"/>
  <c r="I44" i="6"/>
  <c r="I42" i="6" s="1"/>
  <c r="H25" i="6"/>
  <c r="O41" i="5"/>
  <c r="I52" i="6"/>
  <c r="I27" i="6"/>
  <c r="G27" i="6"/>
  <c r="O902" i="5"/>
  <c r="O1005" i="5"/>
  <c r="M1005" i="5"/>
  <c r="N1005" i="5"/>
  <c r="M976" i="5"/>
  <c r="M968" i="5"/>
  <c r="O949" i="5"/>
  <c r="M949" i="5"/>
  <c r="N896" i="5"/>
  <c r="M838" i="5"/>
  <c r="M595" i="5"/>
  <c r="N632" i="5"/>
  <c r="O838" i="5"/>
  <c r="G45" i="6"/>
  <c r="N595" i="5"/>
  <c r="H20" i="6"/>
  <c r="O648" i="5"/>
  <c r="I38" i="6" s="1"/>
  <c r="O676" i="5"/>
  <c r="I39" i="6" s="1"/>
  <c r="M632" i="5"/>
  <c r="O467" i="5"/>
  <c r="I23" i="6" s="1"/>
  <c r="M465" i="5"/>
  <c r="N467" i="5"/>
  <c r="H23" i="6" s="1"/>
  <c r="M457" i="5"/>
  <c r="M440" i="5"/>
  <c r="G43" i="6" s="1"/>
  <c r="N440" i="5"/>
  <c r="H43" i="6" s="1"/>
  <c r="H42" i="6" s="1"/>
  <c r="O404" i="5"/>
  <c r="M404" i="5"/>
  <c r="N404" i="5"/>
  <c r="M391" i="5"/>
  <c r="G70" i="6" s="1"/>
  <c r="O370" i="5"/>
  <c r="M371" i="5"/>
  <c r="G69" i="6" s="1"/>
  <c r="N371" i="5"/>
  <c r="H69" i="6" s="1"/>
  <c r="N319" i="5"/>
  <c r="H57" i="6" s="1"/>
  <c r="N206" i="5"/>
  <c r="H54" i="6" s="1"/>
  <c r="M206" i="5"/>
  <c r="G54" i="6" s="1"/>
  <c r="N190" i="5"/>
  <c r="M169" i="5"/>
  <c r="I60" i="6"/>
  <c r="G60" i="6"/>
  <c r="H60" i="6"/>
  <c r="M42" i="5"/>
  <c r="G55" i="6" s="1"/>
  <c r="N42" i="5"/>
  <c r="H55" i="6" s="1"/>
  <c r="O18" i="5"/>
  <c r="N18" i="5"/>
  <c r="L416" i="5"/>
  <c r="R416" i="5" s="1"/>
  <c r="X416" i="5" s="1"/>
  <c r="K416" i="5"/>
  <c r="Q416" i="5" s="1"/>
  <c r="W416" i="5" s="1"/>
  <c r="J416" i="5"/>
  <c r="P416" i="5" s="1"/>
  <c r="V416" i="5" s="1"/>
  <c r="L434" i="5"/>
  <c r="R434" i="5" s="1"/>
  <c r="X434" i="5" s="1"/>
  <c r="K434" i="5"/>
  <c r="Q434" i="5" s="1"/>
  <c r="W434" i="5" s="1"/>
  <c r="J434" i="5"/>
  <c r="P434" i="5" s="1"/>
  <c r="V434" i="5" s="1"/>
  <c r="N895" i="5" l="1"/>
  <c r="I20" i="6"/>
  <c r="I17" i="6" s="1"/>
  <c r="M495" i="5"/>
  <c r="G17" i="6"/>
  <c r="G42" i="6"/>
  <c r="I36" i="6"/>
  <c r="H53" i="6"/>
  <c r="H52" i="6" s="1"/>
  <c r="N189" i="5"/>
  <c r="M189" i="5"/>
  <c r="H17" i="6"/>
  <c r="G52" i="6"/>
  <c r="H66" i="6"/>
  <c r="G66" i="6"/>
  <c r="I59" i="6"/>
  <c r="H59" i="6"/>
  <c r="G59" i="6"/>
  <c r="O896" i="5"/>
  <c r="O895" i="5" s="1"/>
  <c r="M896" i="5"/>
  <c r="M895" i="5" s="1"/>
  <c r="N495" i="5"/>
  <c r="N494" i="5" s="1"/>
  <c r="O632" i="5"/>
  <c r="O494" i="5" s="1"/>
  <c r="M716" i="5"/>
  <c r="M464" i="5"/>
  <c r="N465" i="5"/>
  <c r="O465" i="5"/>
  <c r="N439" i="5"/>
  <c r="N403" i="5" s="1"/>
  <c r="M439" i="5"/>
  <c r="O403" i="5"/>
  <c r="N370" i="5"/>
  <c r="M370" i="5"/>
  <c r="O188" i="5"/>
  <c r="O64" i="5"/>
  <c r="O17" i="5" s="1"/>
  <c r="N64" i="5"/>
  <c r="M64" i="5"/>
  <c r="N41" i="5"/>
  <c r="M41" i="5"/>
  <c r="M494" i="5" l="1"/>
  <c r="I83" i="6"/>
  <c r="H83" i="6"/>
  <c r="G83" i="6"/>
  <c r="N464" i="5"/>
  <c r="O464" i="5"/>
  <c r="O1870" i="5" s="1"/>
  <c r="M403" i="5"/>
  <c r="M188" i="5"/>
  <c r="N188" i="5"/>
  <c r="N17" i="5"/>
  <c r="M17" i="5"/>
  <c r="L361" i="5"/>
  <c r="K361" i="5"/>
  <c r="J361" i="5"/>
  <c r="L358" i="5"/>
  <c r="K358" i="5"/>
  <c r="J358" i="5"/>
  <c r="L355" i="5"/>
  <c r="K355" i="5"/>
  <c r="J355" i="5"/>
  <c r="L352" i="5"/>
  <c r="K352" i="5"/>
  <c r="J352" i="5"/>
  <c r="P352" i="5" s="1"/>
  <c r="V352" i="5" s="1"/>
  <c r="L346" i="5"/>
  <c r="K346" i="5"/>
  <c r="J346" i="5"/>
  <c r="L343" i="5"/>
  <c r="K343" i="5"/>
  <c r="J343" i="5"/>
  <c r="P343" i="5" s="1"/>
  <c r="V343" i="5" s="1"/>
  <c r="N1870" i="5" l="1"/>
  <c r="M1870" i="5"/>
  <c r="J342" i="5"/>
  <c r="P342" i="5" s="1"/>
  <c r="V342" i="5" s="1"/>
  <c r="K342" i="5"/>
  <c r="Q342" i="5" s="1"/>
  <c r="W342" i="5" s="1"/>
  <c r="Q343" i="5"/>
  <c r="W343" i="5" s="1"/>
  <c r="L345" i="5"/>
  <c r="R345" i="5" s="1"/>
  <c r="X345" i="5" s="1"/>
  <c r="R346" i="5"/>
  <c r="X346" i="5" s="1"/>
  <c r="L351" i="5"/>
  <c r="R351" i="5" s="1"/>
  <c r="X351" i="5" s="1"/>
  <c r="R352" i="5"/>
  <c r="X352" i="5" s="1"/>
  <c r="J357" i="5"/>
  <c r="P357" i="5" s="1"/>
  <c r="V357" i="5" s="1"/>
  <c r="P358" i="5"/>
  <c r="V358" i="5" s="1"/>
  <c r="K360" i="5"/>
  <c r="Q360" i="5" s="1"/>
  <c r="W360" i="5" s="1"/>
  <c r="Q361" i="5"/>
  <c r="W361" i="5" s="1"/>
  <c r="L342" i="5"/>
  <c r="R342" i="5" s="1"/>
  <c r="X342" i="5" s="1"/>
  <c r="R343" i="5"/>
  <c r="X343" i="5" s="1"/>
  <c r="J351" i="5"/>
  <c r="P351" i="5" s="1"/>
  <c r="V351" i="5" s="1"/>
  <c r="J354" i="5"/>
  <c r="P354" i="5" s="1"/>
  <c r="V354" i="5" s="1"/>
  <c r="P355" i="5"/>
  <c r="V355" i="5" s="1"/>
  <c r="K357" i="5"/>
  <c r="Q357" i="5" s="1"/>
  <c r="W357" i="5" s="1"/>
  <c r="Q358" i="5"/>
  <c r="W358" i="5" s="1"/>
  <c r="L360" i="5"/>
  <c r="R360" i="5" s="1"/>
  <c r="X360" i="5" s="1"/>
  <c r="R361" i="5"/>
  <c r="X361" i="5" s="1"/>
  <c r="L357" i="5"/>
  <c r="R357" i="5" s="1"/>
  <c r="X357" i="5" s="1"/>
  <c r="R358" i="5"/>
  <c r="X358" i="5" s="1"/>
  <c r="J345" i="5"/>
  <c r="P345" i="5" s="1"/>
  <c r="V345" i="5" s="1"/>
  <c r="P346" i="5"/>
  <c r="V346" i="5" s="1"/>
  <c r="K354" i="5"/>
  <c r="Q354" i="5" s="1"/>
  <c r="W354" i="5" s="1"/>
  <c r="Q355" i="5"/>
  <c r="W355" i="5" s="1"/>
  <c r="K345" i="5"/>
  <c r="Q345" i="5" s="1"/>
  <c r="W345" i="5" s="1"/>
  <c r="Q346" i="5"/>
  <c r="W346" i="5" s="1"/>
  <c r="K351" i="5"/>
  <c r="Q351" i="5" s="1"/>
  <c r="W351" i="5" s="1"/>
  <c r="Q352" i="5"/>
  <c r="W352" i="5" s="1"/>
  <c r="L354" i="5"/>
  <c r="R354" i="5" s="1"/>
  <c r="X354" i="5" s="1"/>
  <c r="R355" i="5"/>
  <c r="X355" i="5" s="1"/>
  <c r="J360" i="5"/>
  <c r="P360" i="5" s="1"/>
  <c r="V360" i="5" s="1"/>
  <c r="P361" i="5"/>
  <c r="V361" i="5" s="1"/>
  <c r="J1038" i="5"/>
  <c r="P1038" i="5" s="1"/>
  <c r="V1038" i="5" s="1"/>
  <c r="K642" i="5" l="1"/>
  <c r="L642" i="5"/>
  <c r="J642" i="5"/>
  <c r="K1014" i="5"/>
  <c r="Q1014" i="5" s="1"/>
  <c r="W1014" i="5" s="1"/>
  <c r="L1014" i="5"/>
  <c r="R1014" i="5" s="1"/>
  <c r="X1014" i="5" s="1"/>
  <c r="J1014" i="5"/>
  <c r="P1014" i="5" s="1"/>
  <c r="V1014" i="5" s="1"/>
  <c r="E84" i="6"/>
  <c r="F84" i="6"/>
  <c r="D84" i="6"/>
  <c r="L489" i="5"/>
  <c r="R489" i="5" s="1"/>
  <c r="X489" i="5" s="1"/>
  <c r="K489" i="5"/>
  <c r="Q489" i="5" s="1"/>
  <c r="W489" i="5" s="1"/>
  <c r="L1252" i="5"/>
  <c r="R1252" i="5" s="1"/>
  <c r="X1252" i="5" s="1"/>
  <c r="L662" i="5"/>
  <c r="R662" i="5" s="1"/>
  <c r="X662" i="5" s="1"/>
  <c r="J662" i="5"/>
  <c r="P662" i="5" s="1"/>
  <c r="V662" i="5" s="1"/>
  <c r="J641" i="5" l="1"/>
  <c r="P641" i="5" s="1"/>
  <c r="V641" i="5" s="1"/>
  <c r="P642" i="5"/>
  <c r="V642" i="5" s="1"/>
  <c r="L641" i="5"/>
  <c r="R641" i="5" s="1"/>
  <c r="X641" i="5" s="1"/>
  <c r="R642" i="5"/>
  <c r="X642" i="5" s="1"/>
  <c r="K641" i="5"/>
  <c r="Q641" i="5" s="1"/>
  <c r="W641" i="5" s="1"/>
  <c r="Q642" i="5"/>
  <c r="W642" i="5" s="1"/>
  <c r="L1714" i="5"/>
  <c r="R1714" i="5" s="1"/>
  <c r="X1714" i="5" s="1"/>
  <c r="K1714" i="5"/>
  <c r="Q1714" i="5" s="1"/>
  <c r="W1714" i="5" s="1"/>
  <c r="L1650" i="5"/>
  <c r="R1650" i="5" s="1"/>
  <c r="X1650" i="5" s="1"/>
  <c r="K1650" i="5"/>
  <c r="Q1650" i="5" s="1"/>
  <c r="W1650" i="5" s="1"/>
  <c r="L1578" i="5" l="1"/>
  <c r="R1578" i="5" s="1"/>
  <c r="X1578" i="5" s="1"/>
  <c r="K1578" i="5"/>
  <c r="Q1578" i="5" s="1"/>
  <c r="W1578" i="5" s="1"/>
  <c r="L1518" i="5" l="1"/>
  <c r="R1518" i="5" s="1"/>
  <c r="X1518" i="5" s="1"/>
  <c r="K1518" i="5"/>
  <c r="Q1518" i="5" s="1"/>
  <c r="W1518" i="5" s="1"/>
  <c r="L1470" i="5"/>
  <c r="R1470" i="5" s="1"/>
  <c r="X1470" i="5" s="1"/>
  <c r="K1470" i="5"/>
  <c r="Q1470" i="5" s="1"/>
  <c r="W1470" i="5" s="1"/>
  <c r="L1403" i="5"/>
  <c r="R1403" i="5" s="1"/>
  <c r="X1403" i="5" s="1"/>
  <c r="K1403" i="5"/>
  <c r="Q1403" i="5" s="1"/>
  <c r="W1403" i="5" s="1"/>
  <c r="L1322" i="5"/>
  <c r="R1322" i="5" s="1"/>
  <c r="X1322" i="5" s="1"/>
  <c r="L1259" i="5" l="1"/>
  <c r="R1259" i="5" s="1"/>
  <c r="X1259" i="5" s="1"/>
  <c r="K1259" i="5"/>
  <c r="Q1259" i="5" s="1"/>
  <c r="W1259" i="5" s="1"/>
  <c r="J486" i="5"/>
  <c r="P486" i="5" s="1"/>
  <c r="V486" i="5" s="1"/>
  <c r="L474" i="5"/>
  <c r="R474" i="5" s="1"/>
  <c r="X474" i="5" s="1"/>
  <c r="K474" i="5"/>
  <c r="Q474" i="5" s="1"/>
  <c r="W474" i="5" s="1"/>
  <c r="J474" i="5"/>
  <c r="P474" i="5" s="1"/>
  <c r="V474" i="5" s="1"/>
  <c r="L1180" i="5" l="1"/>
  <c r="R1180" i="5" s="1"/>
  <c r="X1180" i="5" s="1"/>
  <c r="K1180" i="5"/>
  <c r="Q1180" i="5" s="1"/>
  <c r="W1180" i="5" s="1"/>
  <c r="J984" i="5" l="1"/>
  <c r="P984" i="5" s="1"/>
  <c r="V984" i="5" s="1"/>
  <c r="L953" i="5"/>
  <c r="R953" i="5" s="1"/>
  <c r="X953" i="5" s="1"/>
  <c r="K510" i="5"/>
  <c r="L510" i="5"/>
  <c r="J510" i="5"/>
  <c r="K909" i="5"/>
  <c r="L909" i="5"/>
  <c r="J909" i="5"/>
  <c r="L919" i="5"/>
  <c r="R919" i="5" s="1"/>
  <c r="X919" i="5" s="1"/>
  <c r="K919" i="5"/>
  <c r="Q919" i="5" s="1"/>
  <c r="W919" i="5" s="1"/>
  <c r="L984" i="5"/>
  <c r="K1027" i="5"/>
  <c r="K756" i="5"/>
  <c r="L756" i="5"/>
  <c r="K753" i="5"/>
  <c r="L753" i="5"/>
  <c r="J756" i="5"/>
  <c r="J753" i="5"/>
  <c r="L752" i="5" l="1"/>
  <c r="R753" i="5"/>
  <c r="X753" i="5" s="1"/>
  <c r="K662" i="5"/>
  <c r="Q662" i="5" s="1"/>
  <c r="W662" i="5" s="1"/>
  <c r="Q1027" i="5"/>
  <c r="W1027" i="5" s="1"/>
  <c r="J908" i="5"/>
  <c r="P908" i="5" s="1"/>
  <c r="V908" i="5" s="1"/>
  <c r="P909" i="5"/>
  <c r="V909" i="5" s="1"/>
  <c r="L509" i="5"/>
  <c r="R510" i="5"/>
  <c r="X510" i="5" s="1"/>
  <c r="K752" i="5"/>
  <c r="Q753" i="5"/>
  <c r="W753" i="5" s="1"/>
  <c r="L603" i="5"/>
  <c r="R603" i="5" s="1"/>
  <c r="X603" i="5" s="1"/>
  <c r="R984" i="5"/>
  <c r="X984" i="5" s="1"/>
  <c r="L908" i="5"/>
  <c r="R908" i="5" s="1"/>
  <c r="X908" i="5" s="1"/>
  <c r="R909" i="5"/>
  <c r="X909" i="5" s="1"/>
  <c r="K509" i="5"/>
  <c r="Q510" i="5"/>
  <c r="W510" i="5" s="1"/>
  <c r="J752" i="5"/>
  <c r="P753" i="5"/>
  <c r="V753" i="5" s="1"/>
  <c r="L755" i="5"/>
  <c r="R756" i="5"/>
  <c r="X756" i="5" s="1"/>
  <c r="K908" i="5"/>
  <c r="Q908" i="5" s="1"/>
  <c r="W908" i="5" s="1"/>
  <c r="Q909" i="5"/>
  <c r="W909" i="5" s="1"/>
  <c r="J755" i="5"/>
  <c r="P756" i="5"/>
  <c r="V756" i="5" s="1"/>
  <c r="K755" i="5"/>
  <c r="Q756" i="5"/>
  <c r="W756" i="5" s="1"/>
  <c r="J509" i="5"/>
  <c r="P510" i="5"/>
  <c r="V510" i="5" s="1"/>
  <c r="J754" i="5" l="1"/>
  <c r="P754" i="5" s="1"/>
  <c r="V754" i="5" s="1"/>
  <c r="P755" i="5"/>
  <c r="V755" i="5" s="1"/>
  <c r="K508" i="5"/>
  <c r="Q508" i="5" s="1"/>
  <c r="W508" i="5" s="1"/>
  <c r="Q509" i="5"/>
  <c r="W509" i="5" s="1"/>
  <c r="L508" i="5"/>
  <c r="R508" i="5" s="1"/>
  <c r="X508" i="5" s="1"/>
  <c r="R509" i="5"/>
  <c r="X509" i="5" s="1"/>
  <c r="J508" i="5"/>
  <c r="P508" i="5" s="1"/>
  <c r="V508" i="5" s="1"/>
  <c r="P509" i="5"/>
  <c r="V509" i="5" s="1"/>
  <c r="L754" i="5"/>
  <c r="R754" i="5" s="1"/>
  <c r="X754" i="5" s="1"/>
  <c r="R755" i="5"/>
  <c r="X755" i="5" s="1"/>
  <c r="K754" i="5"/>
  <c r="Q754" i="5" s="1"/>
  <c r="W754" i="5" s="1"/>
  <c r="Q755" i="5"/>
  <c r="W755" i="5" s="1"/>
  <c r="J751" i="5"/>
  <c r="P752" i="5"/>
  <c r="V752" i="5" s="1"/>
  <c r="K751" i="5"/>
  <c r="Q752" i="5"/>
  <c r="W752" i="5" s="1"/>
  <c r="L751" i="5"/>
  <c r="R752" i="5"/>
  <c r="X752" i="5" s="1"/>
  <c r="K1078" i="5"/>
  <c r="L1078" i="5"/>
  <c r="J1078" i="5"/>
  <c r="K1081" i="5"/>
  <c r="L1081" i="5"/>
  <c r="J1081" i="5"/>
  <c r="L1046" i="5"/>
  <c r="R1046" i="5" s="1"/>
  <c r="X1046" i="5" s="1"/>
  <c r="K1046" i="5"/>
  <c r="Q1046" i="5" s="1"/>
  <c r="W1046" i="5" s="1"/>
  <c r="J1046" i="5"/>
  <c r="P1046" i="5" s="1"/>
  <c r="V1046" i="5" s="1"/>
  <c r="K574" i="5"/>
  <c r="K572" i="5" s="1"/>
  <c r="K571" i="5" s="1"/>
  <c r="L574" i="5"/>
  <c r="L572" i="5" s="1"/>
  <c r="L571" i="5" s="1"/>
  <c r="J574" i="5"/>
  <c r="J572" i="5" s="1"/>
  <c r="J571" i="5" s="1"/>
  <c r="K953" i="5"/>
  <c r="Q953" i="5" s="1"/>
  <c r="W953" i="5" s="1"/>
  <c r="J953" i="5"/>
  <c r="P953" i="5" s="1"/>
  <c r="V953" i="5" s="1"/>
  <c r="J551" i="5"/>
  <c r="K550" i="5"/>
  <c r="L550" i="5"/>
  <c r="K947" i="5"/>
  <c r="L947" i="5"/>
  <c r="J947" i="5"/>
  <c r="L946" i="5" l="1"/>
  <c r="R947" i="5"/>
  <c r="X947" i="5" s="1"/>
  <c r="Q574" i="5"/>
  <c r="W574" i="5" s="1"/>
  <c r="L1077" i="5"/>
  <c r="R1077" i="5" s="1"/>
  <c r="X1077" i="5" s="1"/>
  <c r="R1078" i="5"/>
  <c r="X1078" i="5" s="1"/>
  <c r="K946" i="5"/>
  <c r="Q947" i="5"/>
  <c r="W947" i="5" s="1"/>
  <c r="K1077" i="5"/>
  <c r="Q1077" i="5" s="1"/>
  <c r="W1077" i="5" s="1"/>
  <c r="Q1078" i="5"/>
  <c r="W1078" i="5" s="1"/>
  <c r="Q751" i="5"/>
  <c r="W751" i="5" s="1"/>
  <c r="K750" i="5"/>
  <c r="Q750" i="5" s="1"/>
  <c r="W750" i="5" s="1"/>
  <c r="L549" i="5"/>
  <c r="R550" i="5"/>
  <c r="X550" i="5" s="1"/>
  <c r="P574" i="5"/>
  <c r="V574" i="5" s="1"/>
  <c r="K1080" i="5"/>
  <c r="Q1080" i="5" s="1"/>
  <c r="W1080" i="5" s="1"/>
  <c r="Q1081" i="5"/>
  <c r="W1081" i="5" s="1"/>
  <c r="J550" i="5"/>
  <c r="P551" i="5"/>
  <c r="V551" i="5" s="1"/>
  <c r="J1080" i="5"/>
  <c r="P1080" i="5" s="1"/>
  <c r="V1080" i="5" s="1"/>
  <c r="P1081" i="5"/>
  <c r="V1081" i="5" s="1"/>
  <c r="L1080" i="5"/>
  <c r="R1080" i="5" s="1"/>
  <c r="X1080" i="5" s="1"/>
  <c r="R1081" i="5"/>
  <c r="X1081" i="5" s="1"/>
  <c r="J946" i="5"/>
  <c r="P947" i="5"/>
  <c r="V947" i="5" s="1"/>
  <c r="K549" i="5"/>
  <c r="Q550" i="5"/>
  <c r="W550" i="5" s="1"/>
  <c r="R574" i="5"/>
  <c r="X574" i="5" s="1"/>
  <c r="J1077" i="5"/>
  <c r="P1077" i="5" s="1"/>
  <c r="V1077" i="5" s="1"/>
  <c r="P1078" i="5"/>
  <c r="V1078" i="5" s="1"/>
  <c r="R751" i="5"/>
  <c r="X751" i="5" s="1"/>
  <c r="L750" i="5"/>
  <c r="R750" i="5" s="1"/>
  <c r="X750" i="5" s="1"/>
  <c r="P751" i="5"/>
  <c r="V751" i="5" s="1"/>
  <c r="J750" i="5"/>
  <c r="P750" i="5" s="1"/>
  <c r="V750" i="5" s="1"/>
  <c r="K1076" i="5" l="1"/>
  <c r="Q1076" i="5" s="1"/>
  <c r="W1076" i="5" s="1"/>
  <c r="L1076" i="5"/>
  <c r="R1076" i="5" s="1"/>
  <c r="X1076" i="5" s="1"/>
  <c r="J1076" i="5"/>
  <c r="P1076" i="5" s="1"/>
  <c r="V1076" i="5" s="1"/>
  <c r="R571" i="5"/>
  <c r="X571" i="5" s="1"/>
  <c r="R572" i="5"/>
  <c r="X572" i="5" s="1"/>
  <c r="K548" i="5"/>
  <c r="Q549" i="5"/>
  <c r="W549" i="5" s="1"/>
  <c r="J549" i="5"/>
  <c r="P550" i="5"/>
  <c r="V550" i="5" s="1"/>
  <c r="P571" i="5"/>
  <c r="V571" i="5" s="1"/>
  <c r="P572" i="5"/>
  <c r="V572" i="5" s="1"/>
  <c r="K945" i="5"/>
  <c r="Q946" i="5"/>
  <c r="W946" i="5" s="1"/>
  <c r="Q571" i="5"/>
  <c r="W571" i="5" s="1"/>
  <c r="Q572" i="5"/>
  <c r="W572" i="5" s="1"/>
  <c r="J963" i="5"/>
  <c r="P963" i="5" s="1"/>
  <c r="V963" i="5" s="1"/>
  <c r="P964" i="5"/>
  <c r="V964" i="5" s="1"/>
  <c r="J945" i="5"/>
  <c r="P946" i="5"/>
  <c r="V946" i="5" s="1"/>
  <c r="K963" i="5"/>
  <c r="Q963" i="5" s="1"/>
  <c r="W963" i="5" s="1"/>
  <c r="Q964" i="5"/>
  <c r="W964" i="5" s="1"/>
  <c r="L963" i="5"/>
  <c r="R963" i="5" s="1"/>
  <c r="X963" i="5" s="1"/>
  <c r="R964" i="5"/>
  <c r="X964" i="5" s="1"/>
  <c r="L548" i="5"/>
  <c r="R549" i="5"/>
  <c r="X549" i="5" s="1"/>
  <c r="L945" i="5"/>
  <c r="R946" i="5"/>
  <c r="X946" i="5" s="1"/>
  <c r="L944" i="5" l="1"/>
  <c r="R944" i="5" s="1"/>
  <c r="X944" i="5" s="1"/>
  <c r="R945" i="5"/>
  <c r="X945" i="5" s="1"/>
  <c r="P945" i="5"/>
  <c r="V945" i="5" s="1"/>
  <c r="J944" i="5"/>
  <c r="P944" i="5" s="1"/>
  <c r="V944" i="5" s="1"/>
  <c r="K547" i="5"/>
  <c r="Q548" i="5"/>
  <c r="W548" i="5" s="1"/>
  <c r="L547" i="5"/>
  <c r="R547" i="5" s="1"/>
  <c r="X547" i="5" s="1"/>
  <c r="R548" i="5"/>
  <c r="X548" i="5" s="1"/>
  <c r="K944" i="5"/>
  <c r="Q944" i="5" s="1"/>
  <c r="W944" i="5" s="1"/>
  <c r="Q945" i="5"/>
  <c r="W945" i="5" s="1"/>
  <c r="P549" i="5"/>
  <c r="V549" i="5" s="1"/>
  <c r="J548" i="5"/>
  <c r="P548" i="5" l="1"/>
  <c r="V548" i="5" s="1"/>
  <c r="J547" i="5"/>
  <c r="F22" i="6"/>
  <c r="L22" i="6" s="1"/>
  <c r="R22" i="6" s="1"/>
  <c r="E22" i="6"/>
  <c r="K22" i="6" s="1"/>
  <c r="Q22" i="6" s="1"/>
  <c r="Q547" i="5"/>
  <c r="W547" i="5" s="1"/>
  <c r="L472" i="5"/>
  <c r="R472" i="5" s="1"/>
  <c r="X472" i="5" s="1"/>
  <c r="K472" i="5"/>
  <c r="Q472" i="5" s="1"/>
  <c r="W472" i="5" s="1"/>
  <c r="K414" i="5"/>
  <c r="Q414" i="5" s="1"/>
  <c r="W414" i="5" s="1"/>
  <c r="L389" i="5"/>
  <c r="R389" i="5" s="1"/>
  <c r="X389" i="5" s="1"/>
  <c r="K389" i="5"/>
  <c r="Q389" i="5" s="1"/>
  <c r="W389" i="5" s="1"/>
  <c r="J389" i="5"/>
  <c r="P389" i="5" s="1"/>
  <c r="V389" i="5" s="1"/>
  <c r="L386" i="5"/>
  <c r="R386" i="5" s="1"/>
  <c r="X386" i="5" s="1"/>
  <c r="K386" i="5"/>
  <c r="Q386" i="5" s="1"/>
  <c r="W386" i="5" s="1"/>
  <c r="J386" i="5"/>
  <c r="P386" i="5" s="1"/>
  <c r="V386" i="5" s="1"/>
  <c r="L366" i="5"/>
  <c r="R366" i="5" s="1"/>
  <c r="X366" i="5" s="1"/>
  <c r="K366" i="5"/>
  <c r="Q366" i="5" s="1"/>
  <c r="W366" i="5" s="1"/>
  <c r="J366" i="5"/>
  <c r="P366" i="5" s="1"/>
  <c r="V366" i="5" s="1"/>
  <c r="L214" i="5"/>
  <c r="R214" i="5" s="1"/>
  <c r="X214" i="5" s="1"/>
  <c r="K214" i="5"/>
  <c r="Q214" i="5" s="1"/>
  <c r="W214" i="5" s="1"/>
  <c r="J214" i="5"/>
  <c r="P214" i="5" s="1"/>
  <c r="V214" i="5" s="1"/>
  <c r="L195" i="5"/>
  <c r="R195" i="5" s="1"/>
  <c r="X195" i="5" s="1"/>
  <c r="K195" i="5"/>
  <c r="Q195" i="5" s="1"/>
  <c r="W195" i="5" s="1"/>
  <c r="J195" i="5"/>
  <c r="P195" i="5" s="1"/>
  <c r="V195" i="5" s="1"/>
  <c r="P547" i="5" l="1"/>
  <c r="V547" i="5" s="1"/>
  <c r="D22" i="6"/>
  <c r="J22" i="6" s="1"/>
  <c r="P22" i="6" s="1"/>
  <c r="L101" i="5"/>
  <c r="R101" i="5" s="1"/>
  <c r="X101" i="5" s="1"/>
  <c r="L153" i="5"/>
  <c r="R153" i="5" s="1"/>
  <c r="X153" i="5" s="1"/>
  <c r="K153" i="5"/>
  <c r="Q153" i="5" s="1"/>
  <c r="W153" i="5" s="1"/>
  <c r="J153" i="5"/>
  <c r="P153" i="5" s="1"/>
  <c r="V153" i="5" s="1"/>
  <c r="L123" i="5"/>
  <c r="R123" i="5" s="1"/>
  <c r="X123" i="5" s="1"/>
  <c r="K123" i="5"/>
  <c r="Q123" i="5" s="1"/>
  <c r="W123" i="5" s="1"/>
  <c r="J123" i="5"/>
  <c r="P123" i="5" s="1"/>
  <c r="V123" i="5" s="1"/>
  <c r="L119" i="5"/>
  <c r="R119" i="5" s="1"/>
  <c r="X119" i="5" s="1"/>
  <c r="K119" i="5"/>
  <c r="Q119" i="5" s="1"/>
  <c r="W119" i="5" s="1"/>
  <c r="J119" i="5"/>
  <c r="P119" i="5" s="1"/>
  <c r="V119" i="5" s="1"/>
  <c r="L116" i="5"/>
  <c r="R116" i="5" s="1"/>
  <c r="X116" i="5" s="1"/>
  <c r="K116" i="5"/>
  <c r="Q116" i="5" s="1"/>
  <c r="W116" i="5" s="1"/>
  <c r="J116" i="5"/>
  <c r="P116" i="5" s="1"/>
  <c r="V116" i="5" s="1"/>
  <c r="K101" i="5"/>
  <c r="Q101" i="5" s="1"/>
  <c r="W101" i="5" s="1"/>
  <c r="J101" i="5"/>
  <c r="P101" i="5" s="1"/>
  <c r="V101" i="5" s="1"/>
  <c r="L76" i="5"/>
  <c r="R76" i="5" s="1"/>
  <c r="X76" i="5" s="1"/>
  <c r="K76" i="5"/>
  <c r="Q76" i="5" s="1"/>
  <c r="W76" i="5" s="1"/>
  <c r="J76" i="5"/>
  <c r="P76" i="5" s="1"/>
  <c r="V76" i="5" s="1"/>
  <c r="L53" i="5"/>
  <c r="R53" i="5" s="1"/>
  <c r="X53" i="5" s="1"/>
  <c r="K53" i="5"/>
  <c r="Q53" i="5" s="1"/>
  <c r="W53" i="5" s="1"/>
  <c r="J53" i="5"/>
  <c r="P53" i="5" s="1"/>
  <c r="V53" i="5" s="1"/>
  <c r="K34" i="5" l="1"/>
  <c r="L34" i="5"/>
  <c r="J34" i="5"/>
  <c r="L27" i="5"/>
  <c r="R27" i="5" s="1"/>
  <c r="X27" i="5" s="1"/>
  <c r="K27" i="5"/>
  <c r="Q27" i="5" s="1"/>
  <c r="W27" i="5" s="1"/>
  <c r="J27" i="5"/>
  <c r="P27" i="5" s="1"/>
  <c r="V27" i="5" s="1"/>
  <c r="J33" i="5" l="1"/>
  <c r="P34" i="5"/>
  <c r="V34" i="5" s="1"/>
  <c r="L33" i="5"/>
  <c r="R34" i="5"/>
  <c r="X34" i="5" s="1"/>
  <c r="K33" i="5"/>
  <c r="Q34" i="5"/>
  <c r="W34" i="5" s="1"/>
  <c r="J399" i="5"/>
  <c r="P399" i="5" s="1"/>
  <c r="V399" i="5" s="1"/>
  <c r="L32" i="5" l="1"/>
  <c r="R32" i="5" s="1"/>
  <c r="X32" i="5" s="1"/>
  <c r="R33" i="5"/>
  <c r="X33" i="5" s="1"/>
  <c r="K32" i="5"/>
  <c r="Q32" i="5" s="1"/>
  <c r="W32" i="5" s="1"/>
  <c r="Q33" i="5"/>
  <c r="W33" i="5" s="1"/>
  <c r="J32" i="5"/>
  <c r="P32" i="5" s="1"/>
  <c r="V32" i="5" s="1"/>
  <c r="P33" i="5"/>
  <c r="V33" i="5" s="1"/>
  <c r="K615" i="5"/>
  <c r="Q615" i="5" s="1"/>
  <c r="W615" i="5" s="1"/>
  <c r="L615" i="5"/>
  <c r="R615" i="5" s="1"/>
  <c r="X615" i="5" s="1"/>
  <c r="K670" i="5"/>
  <c r="Q670" i="5" s="1"/>
  <c r="W670" i="5" s="1"/>
  <c r="L670" i="5"/>
  <c r="R670" i="5" s="1"/>
  <c r="X670" i="5" s="1"/>
  <c r="K687" i="5"/>
  <c r="Q687" i="5" s="1"/>
  <c r="W687" i="5" s="1"/>
  <c r="L687" i="5"/>
  <c r="R687" i="5" s="1"/>
  <c r="X687" i="5" s="1"/>
  <c r="J687" i="5"/>
  <c r="P687" i="5" s="1"/>
  <c r="V687" i="5" s="1"/>
  <c r="K745" i="5"/>
  <c r="Q745" i="5" s="1"/>
  <c r="W745" i="5" s="1"/>
  <c r="L745" i="5"/>
  <c r="R745" i="5" s="1"/>
  <c r="X745" i="5" s="1"/>
  <c r="K769" i="5"/>
  <c r="Q769" i="5" s="1"/>
  <c r="W769" i="5" s="1"/>
  <c r="L769" i="5"/>
  <c r="R769" i="5" s="1"/>
  <c r="X769" i="5" s="1"/>
  <c r="J913" i="5"/>
  <c r="P913" i="5" s="1"/>
  <c r="V913" i="5" s="1"/>
  <c r="K706" i="5" l="1"/>
  <c r="L706" i="5"/>
  <c r="J1753" i="5"/>
  <c r="L1752" i="5"/>
  <c r="K1752" i="5"/>
  <c r="J1763" i="5"/>
  <c r="J1679" i="5"/>
  <c r="J1700" i="5"/>
  <c r="P1700" i="5" s="1"/>
  <c r="V1700" i="5" s="1"/>
  <c r="L1690" i="5"/>
  <c r="K1690" i="5"/>
  <c r="J1690" i="5"/>
  <c r="L1614" i="5"/>
  <c r="K1614" i="5"/>
  <c r="J1614" i="5"/>
  <c r="K886" i="5"/>
  <c r="Q886" i="5" s="1"/>
  <c r="W886" i="5" s="1"/>
  <c r="L886" i="5"/>
  <c r="J886" i="5"/>
  <c r="L1642" i="5"/>
  <c r="K1642" i="5"/>
  <c r="J1642" i="5"/>
  <c r="J1547" i="5"/>
  <c r="P1547" i="5" s="1"/>
  <c r="V1547" i="5" s="1"/>
  <c r="J1558" i="5"/>
  <c r="P1558" i="5" s="1"/>
  <c r="V1558" i="5" s="1"/>
  <c r="L1570" i="5"/>
  <c r="R1570" i="5" s="1"/>
  <c r="X1570" i="5" s="1"/>
  <c r="K1570" i="5"/>
  <c r="Q1570" i="5" s="1"/>
  <c r="W1570" i="5" s="1"/>
  <c r="J1570" i="5"/>
  <c r="J1352" i="5"/>
  <c r="P1352" i="5" s="1"/>
  <c r="V1352" i="5" s="1"/>
  <c r="K1345" i="5"/>
  <c r="L1345" i="5"/>
  <c r="J1345" i="5"/>
  <c r="L1356" i="5"/>
  <c r="K1356" i="5"/>
  <c r="J1356" i="5"/>
  <c r="L1211" i="5"/>
  <c r="K1211" i="5"/>
  <c r="J1211" i="5"/>
  <c r="K885" i="5" l="1"/>
  <c r="K884" i="5" s="1"/>
  <c r="J1210" i="5"/>
  <c r="P1211" i="5"/>
  <c r="V1211" i="5" s="1"/>
  <c r="K1344" i="5"/>
  <c r="Q1344" i="5" s="1"/>
  <c r="W1344" i="5" s="1"/>
  <c r="Q1345" i="5"/>
  <c r="W1345" i="5" s="1"/>
  <c r="J1641" i="5"/>
  <c r="P1642" i="5"/>
  <c r="V1642" i="5" s="1"/>
  <c r="L1613" i="5"/>
  <c r="R1614" i="5"/>
  <c r="X1614" i="5" s="1"/>
  <c r="J1689" i="5"/>
  <c r="P1690" i="5"/>
  <c r="V1690" i="5" s="1"/>
  <c r="J615" i="5"/>
  <c r="P615" i="5" s="1"/>
  <c r="V615" i="5" s="1"/>
  <c r="P1679" i="5"/>
  <c r="V1679" i="5" s="1"/>
  <c r="J1752" i="5"/>
  <c r="P1753" i="5"/>
  <c r="V1753" i="5" s="1"/>
  <c r="K1355" i="5"/>
  <c r="Q1356" i="5"/>
  <c r="W1356" i="5" s="1"/>
  <c r="L885" i="5"/>
  <c r="R886" i="5"/>
  <c r="X886" i="5" s="1"/>
  <c r="L1751" i="5"/>
  <c r="R1752" i="5"/>
  <c r="X1752" i="5" s="1"/>
  <c r="K1210" i="5"/>
  <c r="Q1211" i="5"/>
  <c r="W1211" i="5" s="1"/>
  <c r="L1355" i="5"/>
  <c r="R1356" i="5"/>
  <c r="X1356" i="5" s="1"/>
  <c r="K1641" i="5"/>
  <c r="Q1642" i="5"/>
  <c r="W1642" i="5" s="1"/>
  <c r="L1210" i="5"/>
  <c r="R1211" i="5"/>
  <c r="X1211" i="5" s="1"/>
  <c r="J1344" i="5"/>
  <c r="P1344" i="5" s="1"/>
  <c r="V1344" i="5" s="1"/>
  <c r="P1345" i="5"/>
  <c r="V1345" i="5" s="1"/>
  <c r="J1569" i="5"/>
  <c r="P1569" i="5" s="1"/>
  <c r="V1569" i="5" s="1"/>
  <c r="P1570" i="5"/>
  <c r="V1570" i="5" s="1"/>
  <c r="L1641" i="5"/>
  <c r="R1642" i="5"/>
  <c r="X1642" i="5" s="1"/>
  <c r="J1613" i="5"/>
  <c r="P1614" i="5"/>
  <c r="V1614" i="5" s="1"/>
  <c r="K1689" i="5"/>
  <c r="Q1690" i="5"/>
  <c r="W1690" i="5" s="1"/>
  <c r="J745" i="5"/>
  <c r="P745" i="5" s="1"/>
  <c r="V745" i="5" s="1"/>
  <c r="P1763" i="5"/>
  <c r="V1763" i="5" s="1"/>
  <c r="L705" i="5"/>
  <c r="R706" i="5"/>
  <c r="X706" i="5" s="1"/>
  <c r="Q885" i="5"/>
  <c r="W885" i="5" s="1"/>
  <c r="J1355" i="5"/>
  <c r="P1356" i="5"/>
  <c r="V1356" i="5" s="1"/>
  <c r="L1344" i="5"/>
  <c r="R1344" i="5" s="1"/>
  <c r="X1344" i="5" s="1"/>
  <c r="R1345" i="5"/>
  <c r="X1345" i="5" s="1"/>
  <c r="J885" i="5"/>
  <c r="P886" i="5"/>
  <c r="V886" i="5" s="1"/>
  <c r="K1613" i="5"/>
  <c r="Q1614" i="5"/>
  <c r="W1614" i="5" s="1"/>
  <c r="L1689" i="5"/>
  <c r="R1690" i="5"/>
  <c r="X1690" i="5" s="1"/>
  <c r="K1751" i="5"/>
  <c r="Q1751" i="5" s="1"/>
  <c r="W1751" i="5" s="1"/>
  <c r="Q1752" i="5"/>
  <c r="W1752" i="5" s="1"/>
  <c r="K705" i="5"/>
  <c r="Q706" i="5"/>
  <c r="W706" i="5" s="1"/>
  <c r="J769" i="5"/>
  <c r="P769" i="5" s="1"/>
  <c r="V769" i="5" s="1"/>
  <c r="J670" i="5"/>
  <c r="P670" i="5" s="1"/>
  <c r="V670" i="5" s="1"/>
  <c r="J706" i="5"/>
  <c r="K1750" i="5" l="1"/>
  <c r="K1749" i="5" s="1"/>
  <c r="Q1749" i="5" s="1"/>
  <c r="W1749" i="5" s="1"/>
  <c r="K1612" i="5"/>
  <c r="Q1613" i="5"/>
  <c r="W1613" i="5" s="1"/>
  <c r="L1209" i="5"/>
  <c r="R1210" i="5"/>
  <c r="X1210" i="5" s="1"/>
  <c r="L1354" i="5"/>
  <c r="R1354" i="5" s="1"/>
  <c r="X1354" i="5" s="1"/>
  <c r="R1355" i="5"/>
  <c r="X1355" i="5" s="1"/>
  <c r="L1750" i="5"/>
  <c r="L1749" i="5" s="1"/>
  <c r="R1751" i="5"/>
  <c r="X1751" i="5" s="1"/>
  <c r="K1354" i="5"/>
  <c r="Q1354" i="5" s="1"/>
  <c r="W1354" i="5" s="1"/>
  <c r="Q1355" i="5"/>
  <c r="W1355" i="5" s="1"/>
  <c r="L1612" i="5"/>
  <c r="R1613" i="5"/>
  <c r="X1613" i="5" s="1"/>
  <c r="K883" i="5"/>
  <c r="Q883" i="5" s="1"/>
  <c r="W883" i="5" s="1"/>
  <c r="Q884" i="5"/>
  <c r="W884" i="5" s="1"/>
  <c r="J1612" i="5"/>
  <c r="P1613" i="5"/>
  <c r="V1613" i="5" s="1"/>
  <c r="J705" i="5"/>
  <c r="P706" i="5"/>
  <c r="V706" i="5" s="1"/>
  <c r="K704" i="5"/>
  <c r="Q704" i="5" s="1"/>
  <c r="W704" i="5" s="1"/>
  <c r="Q705" i="5"/>
  <c r="W705" i="5" s="1"/>
  <c r="L1688" i="5"/>
  <c r="R1688" i="5" s="1"/>
  <c r="X1688" i="5" s="1"/>
  <c r="R1689" i="5"/>
  <c r="X1689" i="5" s="1"/>
  <c r="J884" i="5"/>
  <c r="P885" i="5"/>
  <c r="V885" i="5" s="1"/>
  <c r="J1354" i="5"/>
  <c r="P1354" i="5" s="1"/>
  <c r="V1354" i="5" s="1"/>
  <c r="P1355" i="5"/>
  <c r="V1355" i="5" s="1"/>
  <c r="L704" i="5"/>
  <c r="R704" i="5" s="1"/>
  <c r="X704" i="5" s="1"/>
  <c r="R705" i="5"/>
  <c r="X705" i="5" s="1"/>
  <c r="K1688" i="5"/>
  <c r="Q1688" i="5" s="1"/>
  <c r="W1688" i="5" s="1"/>
  <c r="Q1689" i="5"/>
  <c r="W1689" i="5" s="1"/>
  <c r="L1640" i="5"/>
  <c r="R1640" i="5" s="1"/>
  <c r="X1640" i="5" s="1"/>
  <c r="R1641" i="5"/>
  <c r="X1641" i="5" s="1"/>
  <c r="K1640" i="5"/>
  <c r="Q1640" i="5" s="1"/>
  <c r="W1640" i="5" s="1"/>
  <c r="Q1641" i="5"/>
  <c r="W1641" i="5" s="1"/>
  <c r="K1209" i="5"/>
  <c r="Q1210" i="5"/>
  <c r="W1210" i="5" s="1"/>
  <c r="L884" i="5"/>
  <c r="R885" i="5"/>
  <c r="X885" i="5" s="1"/>
  <c r="J1751" i="5"/>
  <c r="P1752" i="5"/>
  <c r="V1752" i="5" s="1"/>
  <c r="J1688" i="5"/>
  <c r="P1688" i="5" s="1"/>
  <c r="V1688" i="5" s="1"/>
  <c r="P1689" i="5"/>
  <c r="V1689" i="5" s="1"/>
  <c r="J1640" i="5"/>
  <c r="P1640" i="5" s="1"/>
  <c r="V1640" i="5" s="1"/>
  <c r="P1641" i="5"/>
  <c r="V1641" i="5" s="1"/>
  <c r="J1209" i="5"/>
  <c r="P1210" i="5"/>
  <c r="V1210" i="5" s="1"/>
  <c r="J938" i="5"/>
  <c r="P938" i="5" s="1"/>
  <c r="V938" i="5" s="1"/>
  <c r="J936" i="5"/>
  <c r="P936" i="5" s="1"/>
  <c r="V936" i="5" s="1"/>
  <c r="J931" i="5"/>
  <c r="P931" i="5" s="1"/>
  <c r="V931" i="5" s="1"/>
  <c r="Q1750" i="5" l="1"/>
  <c r="W1750" i="5" s="1"/>
  <c r="L883" i="5"/>
  <c r="R883" i="5" s="1"/>
  <c r="X883" i="5" s="1"/>
  <c r="R884" i="5"/>
  <c r="X884" i="5" s="1"/>
  <c r="L1611" i="5"/>
  <c r="R1611" i="5" s="1"/>
  <c r="X1611" i="5" s="1"/>
  <c r="R1612" i="5"/>
  <c r="X1612" i="5" s="1"/>
  <c r="R1749" i="5"/>
  <c r="X1749" i="5" s="1"/>
  <c r="R1750" i="5"/>
  <c r="X1750" i="5" s="1"/>
  <c r="R1209" i="5"/>
  <c r="X1209" i="5" s="1"/>
  <c r="L1208" i="5"/>
  <c r="R1208" i="5" s="1"/>
  <c r="X1208" i="5" s="1"/>
  <c r="J1208" i="5"/>
  <c r="P1208" i="5" s="1"/>
  <c r="V1208" i="5" s="1"/>
  <c r="P1209" i="5"/>
  <c r="V1209" i="5" s="1"/>
  <c r="J704" i="5"/>
  <c r="P704" i="5" s="1"/>
  <c r="V704" i="5" s="1"/>
  <c r="P705" i="5"/>
  <c r="V705" i="5" s="1"/>
  <c r="P1751" i="5"/>
  <c r="V1751" i="5" s="1"/>
  <c r="J1750" i="5"/>
  <c r="J1749" i="5" s="1"/>
  <c r="Q1209" i="5"/>
  <c r="W1209" i="5" s="1"/>
  <c r="K1208" i="5"/>
  <c r="Q1208" i="5" s="1"/>
  <c r="W1208" i="5" s="1"/>
  <c r="J883" i="5"/>
  <c r="P884" i="5"/>
  <c r="V884" i="5" s="1"/>
  <c r="J1611" i="5"/>
  <c r="P1611" i="5" s="1"/>
  <c r="V1611" i="5" s="1"/>
  <c r="P1612" i="5"/>
  <c r="V1612" i="5" s="1"/>
  <c r="K1611" i="5"/>
  <c r="Q1611" i="5" s="1"/>
  <c r="W1611" i="5" s="1"/>
  <c r="Q1612" i="5"/>
  <c r="W1612" i="5" s="1"/>
  <c r="F82" i="6"/>
  <c r="L82" i="6" s="1"/>
  <c r="R82" i="6" s="1"/>
  <c r="E82" i="6"/>
  <c r="K82" i="6" s="1"/>
  <c r="Q82" i="6" s="1"/>
  <c r="K1864" i="5"/>
  <c r="Q1864" i="5" s="1"/>
  <c r="W1864" i="5" s="1"/>
  <c r="L1864" i="5"/>
  <c r="R1864" i="5" s="1"/>
  <c r="X1864" i="5" s="1"/>
  <c r="J1864" i="5"/>
  <c r="P1864" i="5" s="1"/>
  <c r="V1864" i="5" s="1"/>
  <c r="K1862" i="5"/>
  <c r="Q1862" i="5" s="1"/>
  <c r="W1862" i="5" s="1"/>
  <c r="L1862" i="5"/>
  <c r="R1862" i="5" s="1"/>
  <c r="X1862" i="5" s="1"/>
  <c r="J1862" i="5"/>
  <c r="K1854" i="5"/>
  <c r="Q1854" i="5" s="1"/>
  <c r="W1854" i="5" s="1"/>
  <c r="L1854" i="5"/>
  <c r="R1854" i="5" s="1"/>
  <c r="X1854" i="5" s="1"/>
  <c r="J1854" i="5"/>
  <c r="P1854" i="5" s="1"/>
  <c r="V1854" i="5" s="1"/>
  <c r="K1852" i="5"/>
  <c r="L1852" i="5"/>
  <c r="R1852" i="5" s="1"/>
  <c r="X1852" i="5" s="1"/>
  <c r="J1852" i="5"/>
  <c r="P1852" i="5" s="1"/>
  <c r="V1852" i="5" s="1"/>
  <c r="K1849" i="5"/>
  <c r="L1849" i="5"/>
  <c r="J1849" i="5"/>
  <c r="K1841" i="5"/>
  <c r="Q1841" i="5" s="1"/>
  <c r="W1841" i="5" s="1"/>
  <c r="L1841" i="5"/>
  <c r="R1841" i="5" s="1"/>
  <c r="X1841" i="5" s="1"/>
  <c r="J1841" i="5"/>
  <c r="P1841" i="5" s="1"/>
  <c r="V1841" i="5" s="1"/>
  <c r="K1839" i="5"/>
  <c r="Q1839" i="5" s="1"/>
  <c r="W1839" i="5" s="1"/>
  <c r="L1839" i="5"/>
  <c r="R1839" i="5" s="1"/>
  <c r="X1839" i="5" s="1"/>
  <c r="J1839" i="5"/>
  <c r="P1839" i="5" s="1"/>
  <c r="V1839" i="5" s="1"/>
  <c r="K1837" i="5"/>
  <c r="Q1837" i="5" s="1"/>
  <c r="W1837" i="5" s="1"/>
  <c r="L1837" i="5"/>
  <c r="R1837" i="5" s="1"/>
  <c r="X1837" i="5" s="1"/>
  <c r="J1837" i="5"/>
  <c r="P1837" i="5" s="1"/>
  <c r="V1837" i="5" s="1"/>
  <c r="K1834" i="5"/>
  <c r="L1834" i="5"/>
  <c r="J1834" i="5"/>
  <c r="K1828" i="5"/>
  <c r="L1828" i="5"/>
  <c r="J1828" i="5"/>
  <c r="K1824" i="5"/>
  <c r="Q1824" i="5" s="1"/>
  <c r="W1824" i="5" s="1"/>
  <c r="L1824" i="5"/>
  <c r="R1824" i="5" s="1"/>
  <c r="X1824" i="5" s="1"/>
  <c r="J1824" i="5"/>
  <c r="P1824" i="5" s="1"/>
  <c r="V1824" i="5" s="1"/>
  <c r="K1822" i="5"/>
  <c r="Q1822" i="5" s="1"/>
  <c r="W1822" i="5" s="1"/>
  <c r="L1822" i="5"/>
  <c r="R1822" i="5" s="1"/>
  <c r="X1822" i="5" s="1"/>
  <c r="J1822" i="5"/>
  <c r="P1822" i="5" s="1"/>
  <c r="V1822" i="5" s="1"/>
  <c r="K1820" i="5"/>
  <c r="Q1820" i="5" s="1"/>
  <c r="W1820" i="5" s="1"/>
  <c r="L1820" i="5"/>
  <c r="R1820" i="5" s="1"/>
  <c r="X1820" i="5" s="1"/>
  <c r="J1820" i="5"/>
  <c r="P1820" i="5" s="1"/>
  <c r="V1820" i="5" s="1"/>
  <c r="K1815" i="5"/>
  <c r="Q1815" i="5" s="1"/>
  <c r="W1815" i="5" s="1"/>
  <c r="L1815" i="5"/>
  <c r="R1815" i="5" s="1"/>
  <c r="X1815" i="5" s="1"/>
  <c r="J1815" i="5"/>
  <c r="P1815" i="5" s="1"/>
  <c r="V1815" i="5" s="1"/>
  <c r="K1813" i="5"/>
  <c r="Q1813" i="5" s="1"/>
  <c r="W1813" i="5" s="1"/>
  <c r="L1813" i="5"/>
  <c r="R1813" i="5" s="1"/>
  <c r="X1813" i="5" s="1"/>
  <c r="J1813" i="5"/>
  <c r="P1813" i="5" s="1"/>
  <c r="V1813" i="5" s="1"/>
  <c r="K1811" i="5"/>
  <c r="Q1811" i="5" s="1"/>
  <c r="W1811" i="5" s="1"/>
  <c r="L1811" i="5"/>
  <c r="R1811" i="5" s="1"/>
  <c r="X1811" i="5" s="1"/>
  <c r="J1811" i="5"/>
  <c r="P1811" i="5" s="1"/>
  <c r="V1811" i="5" s="1"/>
  <c r="K1800" i="5"/>
  <c r="L1800" i="5"/>
  <c r="J1800" i="5"/>
  <c r="K1794" i="5"/>
  <c r="Q1794" i="5" s="1"/>
  <c r="W1794" i="5" s="1"/>
  <c r="L1794" i="5"/>
  <c r="R1794" i="5" s="1"/>
  <c r="X1794" i="5" s="1"/>
  <c r="J1794" i="5"/>
  <c r="P1794" i="5" s="1"/>
  <c r="V1794" i="5" s="1"/>
  <c r="K1792" i="5"/>
  <c r="Q1792" i="5" s="1"/>
  <c r="W1792" i="5" s="1"/>
  <c r="L1792" i="5"/>
  <c r="R1792" i="5" s="1"/>
  <c r="X1792" i="5" s="1"/>
  <c r="J1792" i="5"/>
  <c r="P1792" i="5" s="1"/>
  <c r="V1792" i="5" s="1"/>
  <c r="K1790" i="5"/>
  <c r="Q1790" i="5" s="1"/>
  <c r="W1790" i="5" s="1"/>
  <c r="L1790" i="5"/>
  <c r="R1790" i="5" s="1"/>
  <c r="X1790" i="5" s="1"/>
  <c r="J1790" i="5"/>
  <c r="P1790" i="5" s="1"/>
  <c r="V1790" i="5" s="1"/>
  <c r="K1786" i="5"/>
  <c r="L1786" i="5"/>
  <c r="J1786" i="5"/>
  <c r="K1778" i="5"/>
  <c r="L1778" i="5"/>
  <c r="J1778" i="5"/>
  <c r="K1775" i="5"/>
  <c r="L1775" i="5"/>
  <c r="J1775" i="5"/>
  <c r="K1771" i="5"/>
  <c r="L1771" i="5"/>
  <c r="J1771" i="5"/>
  <c r="K1766" i="5"/>
  <c r="L1766" i="5"/>
  <c r="J1766" i="5"/>
  <c r="K1762" i="5"/>
  <c r="L1762" i="5"/>
  <c r="J1762" i="5"/>
  <c r="K1747" i="5"/>
  <c r="L1747" i="5"/>
  <c r="J1747" i="5"/>
  <c r="K1741" i="5"/>
  <c r="L1741" i="5"/>
  <c r="J1741" i="5"/>
  <c r="K1738" i="5"/>
  <c r="Q1738" i="5" s="1"/>
  <c r="W1738" i="5" s="1"/>
  <c r="L1738" i="5"/>
  <c r="R1738" i="5" s="1"/>
  <c r="X1738" i="5" s="1"/>
  <c r="J1738" i="5"/>
  <c r="P1738" i="5" s="1"/>
  <c r="V1738" i="5" s="1"/>
  <c r="K1736" i="5"/>
  <c r="Q1736" i="5" s="1"/>
  <c r="W1736" i="5" s="1"/>
  <c r="L1736" i="5"/>
  <c r="R1736" i="5" s="1"/>
  <c r="X1736" i="5" s="1"/>
  <c r="J1736" i="5"/>
  <c r="P1736" i="5" s="1"/>
  <c r="V1736" i="5" s="1"/>
  <c r="K1730" i="5"/>
  <c r="L1730" i="5"/>
  <c r="J1730" i="5"/>
  <c r="P1730" i="5" s="1"/>
  <c r="V1730" i="5" s="1"/>
  <c r="J1728" i="5"/>
  <c r="P1728" i="5" s="1"/>
  <c r="V1728" i="5" s="1"/>
  <c r="K1722" i="5"/>
  <c r="L1722" i="5"/>
  <c r="J1722" i="5"/>
  <c r="K1719" i="5"/>
  <c r="Q1719" i="5" s="1"/>
  <c r="W1719" i="5" s="1"/>
  <c r="L1719" i="5"/>
  <c r="R1719" i="5" s="1"/>
  <c r="X1719" i="5" s="1"/>
  <c r="J1719" i="5"/>
  <c r="P1719" i="5" s="1"/>
  <c r="V1719" i="5" s="1"/>
  <c r="K1715" i="5"/>
  <c r="Q1715" i="5" s="1"/>
  <c r="W1715" i="5" s="1"/>
  <c r="L1715" i="5"/>
  <c r="R1715" i="5" s="1"/>
  <c r="X1715" i="5" s="1"/>
  <c r="J1715" i="5"/>
  <c r="P1715" i="5" s="1"/>
  <c r="V1715" i="5" s="1"/>
  <c r="K1713" i="5"/>
  <c r="Q1713" i="5" s="1"/>
  <c r="W1713" i="5" s="1"/>
  <c r="L1713" i="5"/>
  <c r="R1713" i="5" s="1"/>
  <c r="X1713" i="5" s="1"/>
  <c r="J1713" i="5"/>
  <c r="P1713" i="5" s="1"/>
  <c r="V1713" i="5" s="1"/>
  <c r="K1706" i="5"/>
  <c r="L1706" i="5"/>
  <c r="J1706" i="5"/>
  <c r="K1703" i="5"/>
  <c r="L1703" i="5"/>
  <c r="J1703" i="5"/>
  <c r="K1699" i="5"/>
  <c r="L1699" i="5"/>
  <c r="J1699" i="5"/>
  <c r="K1694" i="5"/>
  <c r="L1694" i="5"/>
  <c r="J1694" i="5"/>
  <c r="K1684" i="5"/>
  <c r="L1684" i="5"/>
  <c r="J1684" i="5"/>
  <c r="K1678" i="5"/>
  <c r="L1678" i="5"/>
  <c r="J1678" i="5"/>
  <c r="K1675" i="5"/>
  <c r="L1675" i="5"/>
  <c r="J1675" i="5"/>
  <c r="K1669" i="5"/>
  <c r="Q1669" i="5" s="1"/>
  <c r="W1669" i="5" s="1"/>
  <c r="L1669" i="5"/>
  <c r="R1669" i="5" s="1"/>
  <c r="X1669" i="5" s="1"/>
  <c r="J1669" i="5"/>
  <c r="P1669" i="5" s="1"/>
  <c r="V1669" i="5" s="1"/>
  <c r="K1667" i="5"/>
  <c r="Q1667" i="5" s="1"/>
  <c r="W1667" i="5" s="1"/>
  <c r="L1667" i="5"/>
  <c r="R1667" i="5" s="1"/>
  <c r="X1667" i="5" s="1"/>
  <c r="J1667" i="5"/>
  <c r="P1667" i="5" s="1"/>
  <c r="V1667" i="5" s="1"/>
  <c r="K1656" i="5"/>
  <c r="L1656" i="5"/>
  <c r="J1656" i="5"/>
  <c r="K1653" i="5"/>
  <c r="Q1653" i="5" s="1"/>
  <c r="W1653" i="5" s="1"/>
  <c r="L1653" i="5"/>
  <c r="R1653" i="5" s="1"/>
  <c r="X1653" i="5" s="1"/>
  <c r="J1653" i="5"/>
  <c r="P1653" i="5" s="1"/>
  <c r="V1653" i="5" s="1"/>
  <c r="K1651" i="5"/>
  <c r="Q1651" i="5" s="1"/>
  <c r="W1651" i="5" s="1"/>
  <c r="L1651" i="5"/>
  <c r="R1651" i="5" s="1"/>
  <c r="X1651" i="5" s="1"/>
  <c r="J1651" i="5"/>
  <c r="P1651" i="5" s="1"/>
  <c r="V1651" i="5" s="1"/>
  <c r="K1649" i="5"/>
  <c r="Q1649" i="5" s="1"/>
  <c r="W1649" i="5" s="1"/>
  <c r="L1649" i="5"/>
  <c r="R1649" i="5" s="1"/>
  <c r="X1649" i="5" s="1"/>
  <c r="J1649" i="5"/>
  <c r="P1649" i="5" s="1"/>
  <c r="V1649" i="5" s="1"/>
  <c r="K1636" i="5"/>
  <c r="L1636" i="5"/>
  <c r="J1636" i="5"/>
  <c r="K1633" i="5"/>
  <c r="L1633" i="5"/>
  <c r="J1633" i="5"/>
  <c r="K1629" i="5"/>
  <c r="L1629" i="5"/>
  <c r="J1629" i="5"/>
  <c r="K1623" i="5"/>
  <c r="L1623" i="5"/>
  <c r="J1623" i="5"/>
  <c r="K1608" i="5"/>
  <c r="L1608" i="5"/>
  <c r="J1608" i="5"/>
  <c r="K1602" i="5"/>
  <c r="Q1602" i="5" s="1"/>
  <c r="W1602" i="5" s="1"/>
  <c r="L1602" i="5"/>
  <c r="R1602" i="5" s="1"/>
  <c r="X1602" i="5" s="1"/>
  <c r="J1602" i="5"/>
  <c r="P1602" i="5" s="1"/>
  <c r="V1602" i="5" s="1"/>
  <c r="K1600" i="5"/>
  <c r="Q1600" i="5" s="1"/>
  <c r="W1600" i="5" s="1"/>
  <c r="L1600" i="5"/>
  <c r="R1600" i="5" s="1"/>
  <c r="X1600" i="5" s="1"/>
  <c r="J1600" i="5"/>
  <c r="P1600" i="5" s="1"/>
  <c r="V1600" i="5" s="1"/>
  <c r="K1584" i="5"/>
  <c r="L1584" i="5"/>
  <c r="J1584" i="5"/>
  <c r="K1581" i="5"/>
  <c r="Q1581" i="5" s="1"/>
  <c r="W1581" i="5" s="1"/>
  <c r="L1581" i="5"/>
  <c r="R1581" i="5" s="1"/>
  <c r="X1581" i="5" s="1"/>
  <c r="J1581" i="5"/>
  <c r="P1581" i="5" s="1"/>
  <c r="V1581" i="5" s="1"/>
  <c r="K1579" i="5"/>
  <c r="Q1579" i="5" s="1"/>
  <c r="W1579" i="5" s="1"/>
  <c r="L1579" i="5"/>
  <c r="R1579" i="5" s="1"/>
  <c r="X1579" i="5" s="1"/>
  <c r="J1579" i="5"/>
  <c r="P1579" i="5" s="1"/>
  <c r="V1579" i="5" s="1"/>
  <c r="K1577" i="5"/>
  <c r="Q1577" i="5" s="1"/>
  <c r="W1577" i="5" s="1"/>
  <c r="L1577" i="5"/>
  <c r="R1577" i="5" s="1"/>
  <c r="X1577" i="5" s="1"/>
  <c r="J1577" i="5"/>
  <c r="P1577" i="5" s="1"/>
  <c r="V1577" i="5" s="1"/>
  <c r="K1564" i="5"/>
  <c r="L1564" i="5"/>
  <c r="J1564" i="5"/>
  <c r="K1561" i="5"/>
  <c r="L1561" i="5"/>
  <c r="J1561" i="5"/>
  <c r="K1557" i="5"/>
  <c r="L1557" i="5"/>
  <c r="J1557" i="5"/>
  <c r="K1551" i="5"/>
  <c r="L1551" i="5"/>
  <c r="J1551" i="5"/>
  <c r="K1546" i="5"/>
  <c r="L1546" i="5"/>
  <c r="J1546" i="5"/>
  <c r="K1540" i="5"/>
  <c r="L1540" i="5"/>
  <c r="J1540" i="5"/>
  <c r="K1534" i="5"/>
  <c r="Q1534" i="5" s="1"/>
  <c r="W1534" i="5" s="1"/>
  <c r="L1534" i="5"/>
  <c r="R1534" i="5" s="1"/>
  <c r="X1534" i="5" s="1"/>
  <c r="J1534" i="5"/>
  <c r="P1534" i="5" s="1"/>
  <c r="V1534" i="5" s="1"/>
  <c r="K1532" i="5"/>
  <c r="Q1532" i="5" s="1"/>
  <c r="W1532" i="5" s="1"/>
  <c r="L1532" i="5"/>
  <c r="R1532" i="5" s="1"/>
  <c r="X1532" i="5" s="1"/>
  <c r="J1532" i="5"/>
  <c r="P1532" i="5" s="1"/>
  <c r="V1532" i="5" s="1"/>
  <c r="K1526" i="5"/>
  <c r="L1526" i="5"/>
  <c r="J1526" i="5"/>
  <c r="K1523" i="5"/>
  <c r="Q1523" i="5" s="1"/>
  <c r="W1523" i="5" s="1"/>
  <c r="L1523" i="5"/>
  <c r="R1523" i="5" s="1"/>
  <c r="X1523" i="5" s="1"/>
  <c r="J1523" i="5"/>
  <c r="P1523" i="5" s="1"/>
  <c r="V1523" i="5" s="1"/>
  <c r="K1519" i="5"/>
  <c r="Q1519" i="5" s="1"/>
  <c r="W1519" i="5" s="1"/>
  <c r="L1519" i="5"/>
  <c r="R1519" i="5" s="1"/>
  <c r="X1519" i="5" s="1"/>
  <c r="J1519" i="5"/>
  <c r="P1519" i="5" s="1"/>
  <c r="V1519" i="5" s="1"/>
  <c r="K1517" i="5"/>
  <c r="Q1517" i="5" s="1"/>
  <c r="W1517" i="5" s="1"/>
  <c r="L1517" i="5"/>
  <c r="R1517" i="5" s="1"/>
  <c r="X1517" i="5" s="1"/>
  <c r="J1517" i="5"/>
  <c r="P1517" i="5" s="1"/>
  <c r="V1517" i="5" s="1"/>
  <c r="K1510" i="5"/>
  <c r="L1510" i="5"/>
  <c r="J1510" i="5"/>
  <c r="K1507" i="5"/>
  <c r="L1507" i="5"/>
  <c r="J1507" i="5"/>
  <c r="K1501" i="5"/>
  <c r="L1501" i="5"/>
  <c r="J1501" i="5"/>
  <c r="K1490" i="5"/>
  <c r="L1490" i="5"/>
  <c r="J1490" i="5"/>
  <c r="K1484" i="5"/>
  <c r="Q1484" i="5" s="1"/>
  <c r="W1484" i="5" s="1"/>
  <c r="L1484" i="5"/>
  <c r="R1484" i="5" s="1"/>
  <c r="X1484" i="5" s="1"/>
  <c r="J1484" i="5"/>
  <c r="P1484" i="5" s="1"/>
  <c r="V1484" i="5" s="1"/>
  <c r="K1482" i="5"/>
  <c r="Q1482" i="5" s="1"/>
  <c r="W1482" i="5" s="1"/>
  <c r="L1482" i="5"/>
  <c r="R1482" i="5" s="1"/>
  <c r="X1482" i="5" s="1"/>
  <c r="J1482" i="5"/>
  <c r="P1482" i="5" s="1"/>
  <c r="V1482" i="5" s="1"/>
  <c r="K1476" i="5"/>
  <c r="L1476" i="5"/>
  <c r="J1476" i="5"/>
  <c r="K1473" i="5"/>
  <c r="Q1473" i="5" s="1"/>
  <c r="W1473" i="5" s="1"/>
  <c r="L1473" i="5"/>
  <c r="R1473" i="5" s="1"/>
  <c r="X1473" i="5" s="1"/>
  <c r="J1473" i="5"/>
  <c r="P1473" i="5" s="1"/>
  <c r="V1473" i="5" s="1"/>
  <c r="K1471" i="5"/>
  <c r="Q1471" i="5" s="1"/>
  <c r="W1471" i="5" s="1"/>
  <c r="L1471" i="5"/>
  <c r="R1471" i="5" s="1"/>
  <c r="X1471" i="5" s="1"/>
  <c r="J1471" i="5"/>
  <c r="P1471" i="5" s="1"/>
  <c r="V1471" i="5" s="1"/>
  <c r="K1469" i="5"/>
  <c r="Q1469" i="5" s="1"/>
  <c r="W1469" i="5" s="1"/>
  <c r="L1469" i="5"/>
  <c r="R1469" i="5" s="1"/>
  <c r="X1469" i="5" s="1"/>
  <c r="J1469" i="5"/>
  <c r="P1469" i="5" s="1"/>
  <c r="V1469" i="5" s="1"/>
  <c r="K1462" i="5"/>
  <c r="L1462" i="5"/>
  <c r="J1462" i="5"/>
  <c r="K1459" i="5"/>
  <c r="L1459" i="5"/>
  <c r="J1459" i="5"/>
  <c r="K1450" i="5"/>
  <c r="L1450" i="5"/>
  <c r="J1450" i="5"/>
  <c r="K1444" i="5"/>
  <c r="L1444" i="5"/>
  <c r="J1444" i="5"/>
  <c r="K1439" i="5"/>
  <c r="L1439" i="5"/>
  <c r="J1439" i="5"/>
  <c r="K1433" i="5"/>
  <c r="L1433" i="5"/>
  <c r="J1433" i="5"/>
  <c r="K1427" i="5"/>
  <c r="Q1427" i="5" s="1"/>
  <c r="W1427" i="5" s="1"/>
  <c r="L1427" i="5"/>
  <c r="R1427" i="5" s="1"/>
  <c r="X1427" i="5" s="1"/>
  <c r="J1427" i="5"/>
  <c r="P1427" i="5" s="1"/>
  <c r="V1427" i="5" s="1"/>
  <c r="K1425" i="5"/>
  <c r="Q1425" i="5" s="1"/>
  <c r="W1425" i="5" s="1"/>
  <c r="L1425" i="5"/>
  <c r="R1425" i="5" s="1"/>
  <c r="X1425" i="5" s="1"/>
  <c r="J1425" i="5"/>
  <c r="P1425" i="5" s="1"/>
  <c r="V1425" i="5" s="1"/>
  <c r="K1409" i="5"/>
  <c r="L1409" i="5"/>
  <c r="J1409" i="5"/>
  <c r="K1406" i="5"/>
  <c r="Q1406" i="5" s="1"/>
  <c r="W1406" i="5" s="1"/>
  <c r="L1406" i="5"/>
  <c r="R1406" i="5" s="1"/>
  <c r="X1406" i="5" s="1"/>
  <c r="J1406" i="5"/>
  <c r="P1406" i="5" s="1"/>
  <c r="V1406" i="5" s="1"/>
  <c r="K1404" i="5"/>
  <c r="Q1404" i="5" s="1"/>
  <c r="W1404" i="5" s="1"/>
  <c r="L1404" i="5"/>
  <c r="R1404" i="5" s="1"/>
  <c r="X1404" i="5" s="1"/>
  <c r="J1404" i="5"/>
  <c r="P1404" i="5" s="1"/>
  <c r="V1404" i="5" s="1"/>
  <c r="K1402" i="5"/>
  <c r="Q1402" i="5" s="1"/>
  <c r="W1402" i="5" s="1"/>
  <c r="L1402" i="5"/>
  <c r="R1402" i="5" s="1"/>
  <c r="X1402" i="5" s="1"/>
  <c r="J1402" i="5"/>
  <c r="P1402" i="5" s="1"/>
  <c r="V1402" i="5" s="1"/>
  <c r="K1395" i="5"/>
  <c r="L1395" i="5"/>
  <c r="J1395" i="5"/>
  <c r="K1392" i="5"/>
  <c r="L1392" i="5"/>
  <c r="J1392" i="5"/>
  <c r="K1379" i="5"/>
  <c r="L1379" i="5"/>
  <c r="J1379" i="5"/>
  <c r="K1374" i="5"/>
  <c r="L1374" i="5"/>
  <c r="J1374" i="5"/>
  <c r="K1360" i="5"/>
  <c r="L1360" i="5"/>
  <c r="J1360" i="5"/>
  <c r="K1351" i="5"/>
  <c r="L1351" i="5"/>
  <c r="J1351" i="5"/>
  <c r="K1342" i="5"/>
  <c r="L1342" i="5"/>
  <c r="J1342" i="5"/>
  <c r="K1336" i="5"/>
  <c r="Q1336" i="5" s="1"/>
  <c r="W1336" i="5" s="1"/>
  <c r="L1336" i="5"/>
  <c r="R1336" i="5" s="1"/>
  <c r="X1336" i="5" s="1"/>
  <c r="J1336" i="5"/>
  <c r="P1336" i="5" s="1"/>
  <c r="V1336" i="5" s="1"/>
  <c r="K1334" i="5"/>
  <c r="Q1334" i="5" s="1"/>
  <c r="W1334" i="5" s="1"/>
  <c r="L1334" i="5"/>
  <c r="R1334" i="5" s="1"/>
  <c r="X1334" i="5" s="1"/>
  <c r="J1334" i="5"/>
  <c r="P1334" i="5" s="1"/>
  <c r="V1334" i="5" s="1"/>
  <c r="K1328" i="5"/>
  <c r="L1328" i="5"/>
  <c r="J1328" i="5"/>
  <c r="K1325" i="5"/>
  <c r="Q1325" i="5" s="1"/>
  <c r="W1325" i="5" s="1"/>
  <c r="L1325" i="5"/>
  <c r="R1325" i="5" s="1"/>
  <c r="X1325" i="5" s="1"/>
  <c r="J1325" i="5"/>
  <c r="P1325" i="5" s="1"/>
  <c r="V1325" i="5" s="1"/>
  <c r="K1323" i="5"/>
  <c r="Q1323" i="5" s="1"/>
  <c r="W1323" i="5" s="1"/>
  <c r="L1323" i="5"/>
  <c r="R1323" i="5" s="1"/>
  <c r="X1323" i="5" s="1"/>
  <c r="J1323" i="5"/>
  <c r="P1323" i="5" s="1"/>
  <c r="V1323" i="5" s="1"/>
  <c r="K1321" i="5"/>
  <c r="Q1321" i="5" s="1"/>
  <c r="W1321" i="5" s="1"/>
  <c r="L1321" i="5"/>
  <c r="R1321" i="5" s="1"/>
  <c r="X1321" i="5" s="1"/>
  <c r="J1321" i="5"/>
  <c r="P1321" i="5" s="1"/>
  <c r="V1321" i="5" s="1"/>
  <c r="K1314" i="5"/>
  <c r="L1314" i="5"/>
  <c r="J1314" i="5"/>
  <c r="K1311" i="5"/>
  <c r="L1311" i="5"/>
  <c r="J1311" i="5"/>
  <c r="K1297" i="5"/>
  <c r="L1297" i="5"/>
  <c r="J1297" i="5"/>
  <c r="K1291" i="5"/>
  <c r="L1291" i="5"/>
  <c r="J1291" i="5"/>
  <c r="K1280" i="5"/>
  <c r="L1280" i="5"/>
  <c r="J1280" i="5"/>
  <c r="K1274" i="5"/>
  <c r="Q1274" i="5" s="1"/>
  <c r="W1274" i="5" s="1"/>
  <c r="L1274" i="5"/>
  <c r="R1274" i="5" s="1"/>
  <c r="X1274" i="5" s="1"/>
  <c r="J1274" i="5"/>
  <c r="P1274" i="5" s="1"/>
  <c r="V1274" i="5" s="1"/>
  <c r="K1272" i="5"/>
  <c r="Q1272" i="5" s="1"/>
  <c r="W1272" i="5" s="1"/>
  <c r="L1272" i="5"/>
  <c r="R1272" i="5" s="1"/>
  <c r="X1272" i="5" s="1"/>
  <c r="J1272" i="5"/>
  <c r="P1272" i="5" s="1"/>
  <c r="V1272" i="5" s="1"/>
  <c r="K1266" i="5"/>
  <c r="L1266" i="5"/>
  <c r="J1266" i="5"/>
  <c r="K1262" i="5"/>
  <c r="Q1262" i="5" s="1"/>
  <c r="W1262" i="5" s="1"/>
  <c r="L1262" i="5"/>
  <c r="R1262" i="5" s="1"/>
  <c r="X1262" i="5" s="1"/>
  <c r="J1262" i="5"/>
  <c r="P1262" i="5" s="1"/>
  <c r="V1262" i="5" s="1"/>
  <c r="K1260" i="5"/>
  <c r="Q1260" i="5" s="1"/>
  <c r="W1260" i="5" s="1"/>
  <c r="L1260" i="5"/>
  <c r="R1260" i="5" s="1"/>
  <c r="X1260" i="5" s="1"/>
  <c r="J1260" i="5"/>
  <c r="P1260" i="5" s="1"/>
  <c r="V1260" i="5" s="1"/>
  <c r="K1258" i="5"/>
  <c r="Q1258" i="5" s="1"/>
  <c r="W1258" i="5" s="1"/>
  <c r="L1258" i="5"/>
  <c r="R1258" i="5" s="1"/>
  <c r="X1258" i="5" s="1"/>
  <c r="J1258" i="5"/>
  <c r="P1258" i="5" s="1"/>
  <c r="V1258" i="5" s="1"/>
  <c r="K1251" i="5"/>
  <c r="L1251" i="5"/>
  <c r="J1251" i="5"/>
  <c r="K1248" i="5"/>
  <c r="L1248" i="5"/>
  <c r="J1248" i="5"/>
  <c r="K1227" i="5"/>
  <c r="L1227" i="5"/>
  <c r="J1227" i="5"/>
  <c r="K1222" i="5"/>
  <c r="L1222" i="5"/>
  <c r="J1222" i="5"/>
  <c r="K1216" i="5"/>
  <c r="L1216" i="5"/>
  <c r="J1216" i="5"/>
  <c r="K1200" i="5"/>
  <c r="L1200" i="5"/>
  <c r="J1200" i="5"/>
  <c r="K1194" i="5"/>
  <c r="Q1194" i="5" s="1"/>
  <c r="W1194" i="5" s="1"/>
  <c r="L1194" i="5"/>
  <c r="R1194" i="5" s="1"/>
  <c r="X1194" i="5" s="1"/>
  <c r="J1194" i="5"/>
  <c r="P1194" i="5" s="1"/>
  <c r="V1194" i="5" s="1"/>
  <c r="K1192" i="5"/>
  <c r="Q1192" i="5" s="1"/>
  <c r="W1192" i="5" s="1"/>
  <c r="L1192" i="5"/>
  <c r="R1192" i="5" s="1"/>
  <c r="X1192" i="5" s="1"/>
  <c r="J1192" i="5"/>
  <c r="P1192" i="5" s="1"/>
  <c r="V1192" i="5" s="1"/>
  <c r="K1186" i="5"/>
  <c r="L1186" i="5"/>
  <c r="J1186" i="5"/>
  <c r="K1183" i="5"/>
  <c r="Q1183" i="5" s="1"/>
  <c r="W1183" i="5" s="1"/>
  <c r="L1183" i="5"/>
  <c r="R1183" i="5" s="1"/>
  <c r="X1183" i="5" s="1"/>
  <c r="J1183" i="5"/>
  <c r="P1183" i="5" s="1"/>
  <c r="V1183" i="5" s="1"/>
  <c r="K1181" i="5"/>
  <c r="Q1181" i="5" s="1"/>
  <c r="W1181" i="5" s="1"/>
  <c r="L1181" i="5"/>
  <c r="R1181" i="5" s="1"/>
  <c r="X1181" i="5" s="1"/>
  <c r="J1181" i="5"/>
  <c r="P1181" i="5" s="1"/>
  <c r="V1181" i="5" s="1"/>
  <c r="K1179" i="5"/>
  <c r="Q1179" i="5" s="1"/>
  <c r="W1179" i="5" s="1"/>
  <c r="L1179" i="5"/>
  <c r="R1179" i="5" s="1"/>
  <c r="X1179" i="5" s="1"/>
  <c r="J1179" i="5"/>
  <c r="P1179" i="5" s="1"/>
  <c r="V1179" i="5" s="1"/>
  <c r="K1172" i="5"/>
  <c r="L1172" i="5"/>
  <c r="J1172" i="5"/>
  <c r="K1165" i="5"/>
  <c r="L1165" i="5"/>
  <c r="J1165" i="5"/>
  <c r="K1157" i="5"/>
  <c r="L1157" i="5"/>
  <c r="J1157" i="5"/>
  <c r="K1154" i="5"/>
  <c r="L1154" i="5"/>
  <c r="J1154" i="5"/>
  <c r="K1151" i="5"/>
  <c r="L1151" i="5"/>
  <c r="J1151" i="5"/>
  <c r="K1147" i="5"/>
  <c r="L1147" i="5"/>
  <c r="J1147" i="5"/>
  <c r="K1144" i="5"/>
  <c r="L1144" i="5"/>
  <c r="J1144" i="5"/>
  <c r="K1136" i="5"/>
  <c r="L1136" i="5"/>
  <c r="J1136" i="5"/>
  <c r="K1131" i="5"/>
  <c r="L1131" i="5"/>
  <c r="J1131" i="5"/>
  <c r="K1125" i="5"/>
  <c r="L1125" i="5"/>
  <c r="J1125" i="5"/>
  <c r="K1112" i="5"/>
  <c r="L1112" i="5"/>
  <c r="J1112" i="5"/>
  <c r="K1109" i="5"/>
  <c r="L1109" i="5"/>
  <c r="J1109" i="5"/>
  <c r="K1103" i="5"/>
  <c r="L1103" i="5"/>
  <c r="J1103" i="5"/>
  <c r="K1093" i="5"/>
  <c r="L1093" i="5"/>
  <c r="J1093" i="5"/>
  <c r="K1088" i="5"/>
  <c r="L1088" i="5"/>
  <c r="J1088" i="5"/>
  <c r="K1085" i="5"/>
  <c r="L1085" i="5"/>
  <c r="J1085" i="5"/>
  <c r="K1049" i="5"/>
  <c r="L1049" i="5"/>
  <c r="J1049" i="5"/>
  <c r="K1045" i="5"/>
  <c r="L1045" i="5"/>
  <c r="J1045" i="5"/>
  <c r="K1042" i="5"/>
  <c r="L1042" i="5"/>
  <c r="J1042" i="5"/>
  <c r="K1037" i="5"/>
  <c r="L1037" i="5"/>
  <c r="J1037" i="5"/>
  <c r="K1032" i="5"/>
  <c r="L1032" i="5"/>
  <c r="J1032" i="5"/>
  <c r="K1026" i="5"/>
  <c r="L1026" i="5"/>
  <c r="J1026" i="5"/>
  <c r="K1023" i="5"/>
  <c r="L1023" i="5"/>
  <c r="J1023" i="5"/>
  <c r="K1012" i="5"/>
  <c r="L1012" i="5"/>
  <c r="J1012" i="5"/>
  <c r="K1009" i="5"/>
  <c r="L1009" i="5"/>
  <c r="J1009" i="5"/>
  <c r="K1003" i="5"/>
  <c r="Q1003" i="5" s="1"/>
  <c r="W1003" i="5" s="1"/>
  <c r="L1003" i="5"/>
  <c r="R1003" i="5" s="1"/>
  <c r="X1003" i="5" s="1"/>
  <c r="J1003" i="5"/>
  <c r="P1003" i="5" s="1"/>
  <c r="V1003" i="5" s="1"/>
  <c r="K1001" i="5"/>
  <c r="Q1001" i="5" s="1"/>
  <c r="W1001" i="5" s="1"/>
  <c r="L1001" i="5"/>
  <c r="R1001" i="5" s="1"/>
  <c r="X1001" i="5" s="1"/>
  <c r="J1001" i="5"/>
  <c r="P1001" i="5" s="1"/>
  <c r="V1001" i="5" s="1"/>
  <c r="K997" i="5"/>
  <c r="L997" i="5"/>
  <c r="J997" i="5"/>
  <c r="K992" i="5"/>
  <c r="L992" i="5"/>
  <c r="J992" i="5"/>
  <c r="K989" i="5"/>
  <c r="L989" i="5"/>
  <c r="J989" i="5"/>
  <c r="K986" i="5"/>
  <c r="L986" i="5"/>
  <c r="J986" i="5"/>
  <c r="K983" i="5"/>
  <c r="L983" i="5"/>
  <c r="J983" i="5"/>
  <c r="K980" i="5"/>
  <c r="L980" i="5"/>
  <c r="J980" i="5"/>
  <c r="K974" i="5"/>
  <c r="Q974" i="5" s="1"/>
  <c r="W974" i="5" s="1"/>
  <c r="L974" i="5"/>
  <c r="R974" i="5" s="1"/>
  <c r="X974" i="5" s="1"/>
  <c r="K972" i="5"/>
  <c r="Q972" i="5" s="1"/>
  <c r="W972" i="5" s="1"/>
  <c r="L972" i="5"/>
  <c r="R972" i="5" s="1"/>
  <c r="X972" i="5" s="1"/>
  <c r="J974" i="5"/>
  <c r="P974" i="5" s="1"/>
  <c r="V974" i="5" s="1"/>
  <c r="J972" i="5"/>
  <c r="P972" i="5" s="1"/>
  <c r="V972" i="5" s="1"/>
  <c r="K957" i="5"/>
  <c r="L957" i="5"/>
  <c r="J957" i="5"/>
  <c r="K952" i="5"/>
  <c r="L952" i="5"/>
  <c r="J952" i="5"/>
  <c r="K942" i="5"/>
  <c r="L942" i="5"/>
  <c r="J942" i="5"/>
  <c r="K937" i="5"/>
  <c r="Q937" i="5" s="1"/>
  <c r="W937" i="5" s="1"/>
  <c r="L937" i="5"/>
  <c r="R937" i="5" s="1"/>
  <c r="X937" i="5" s="1"/>
  <c r="J937" i="5"/>
  <c r="P937" i="5" s="1"/>
  <c r="V937" i="5" s="1"/>
  <c r="K935" i="5"/>
  <c r="Q935" i="5" s="1"/>
  <c r="W935" i="5" s="1"/>
  <c r="L935" i="5"/>
  <c r="R935" i="5" s="1"/>
  <c r="X935" i="5" s="1"/>
  <c r="J935" i="5"/>
  <c r="P935" i="5" s="1"/>
  <c r="V935" i="5" s="1"/>
  <c r="K932" i="5"/>
  <c r="Q932" i="5" s="1"/>
  <c r="W932" i="5" s="1"/>
  <c r="L932" i="5"/>
  <c r="R932" i="5" s="1"/>
  <c r="X932" i="5" s="1"/>
  <c r="J932" i="5"/>
  <c r="P932" i="5" s="1"/>
  <c r="V932" i="5" s="1"/>
  <c r="K930" i="5"/>
  <c r="Q930" i="5" s="1"/>
  <c r="W930" i="5" s="1"/>
  <c r="L930" i="5"/>
  <c r="R930" i="5" s="1"/>
  <c r="X930" i="5" s="1"/>
  <c r="J930" i="5"/>
  <c r="P930" i="5" s="1"/>
  <c r="V930" i="5" s="1"/>
  <c r="K914" i="5"/>
  <c r="Q914" i="5" s="1"/>
  <c r="W914" i="5" s="1"/>
  <c r="L914" i="5"/>
  <c r="R914" i="5" s="1"/>
  <c r="X914" i="5" s="1"/>
  <c r="J914" i="5"/>
  <c r="P914" i="5" s="1"/>
  <c r="V914" i="5" s="1"/>
  <c r="K912" i="5"/>
  <c r="Q912" i="5" s="1"/>
  <c r="W912" i="5" s="1"/>
  <c r="L912" i="5"/>
  <c r="R912" i="5" s="1"/>
  <c r="X912" i="5" s="1"/>
  <c r="J912" i="5"/>
  <c r="P912" i="5" s="1"/>
  <c r="V912" i="5" s="1"/>
  <c r="K927" i="5"/>
  <c r="L927" i="5"/>
  <c r="J927" i="5"/>
  <c r="K924" i="5"/>
  <c r="Q924" i="5" s="1"/>
  <c r="W924" i="5" s="1"/>
  <c r="L924" i="5"/>
  <c r="R924" i="5" s="1"/>
  <c r="X924" i="5" s="1"/>
  <c r="J924" i="5"/>
  <c r="P924" i="5" s="1"/>
  <c r="V924" i="5" s="1"/>
  <c r="K920" i="5"/>
  <c r="Q920" i="5" s="1"/>
  <c r="W920" i="5" s="1"/>
  <c r="L920" i="5"/>
  <c r="R920" i="5" s="1"/>
  <c r="X920" i="5" s="1"/>
  <c r="J920" i="5"/>
  <c r="P920" i="5" s="1"/>
  <c r="V920" i="5" s="1"/>
  <c r="K918" i="5"/>
  <c r="Q918" i="5" s="1"/>
  <c r="W918" i="5" s="1"/>
  <c r="L918" i="5"/>
  <c r="R918" i="5" s="1"/>
  <c r="X918" i="5" s="1"/>
  <c r="J918" i="5"/>
  <c r="P918" i="5" s="1"/>
  <c r="V918" i="5" s="1"/>
  <c r="K905" i="5"/>
  <c r="L905" i="5"/>
  <c r="J905" i="5"/>
  <c r="K900" i="5"/>
  <c r="L900" i="5"/>
  <c r="J900" i="5"/>
  <c r="K557" i="5"/>
  <c r="L557" i="5"/>
  <c r="J557" i="5"/>
  <c r="K849" i="5"/>
  <c r="L849" i="5"/>
  <c r="J849" i="5"/>
  <c r="K539" i="5"/>
  <c r="L539" i="5"/>
  <c r="J539" i="5"/>
  <c r="K537" i="5"/>
  <c r="L537" i="5"/>
  <c r="J537" i="5"/>
  <c r="K534" i="5"/>
  <c r="L534" i="5"/>
  <c r="J534" i="5"/>
  <c r="K532" i="5"/>
  <c r="L532" i="5"/>
  <c r="J532" i="5"/>
  <c r="K513" i="5"/>
  <c r="L513" i="5"/>
  <c r="K515" i="5"/>
  <c r="L515" i="5"/>
  <c r="J515" i="5"/>
  <c r="J513" i="5"/>
  <c r="K506" i="5"/>
  <c r="L506" i="5"/>
  <c r="J506" i="5"/>
  <c r="K703" i="5"/>
  <c r="L703" i="5"/>
  <c r="J703" i="5"/>
  <c r="K768" i="5"/>
  <c r="L768" i="5"/>
  <c r="J768" i="5"/>
  <c r="K744" i="5"/>
  <c r="L744" i="5"/>
  <c r="J744" i="5"/>
  <c r="K686" i="5"/>
  <c r="L686" i="5"/>
  <c r="J686" i="5"/>
  <c r="K669" i="5"/>
  <c r="L669" i="5"/>
  <c r="J669" i="5"/>
  <c r="K614" i="5"/>
  <c r="L614" i="5"/>
  <c r="J614" i="5"/>
  <c r="K860" i="5"/>
  <c r="L860" i="5"/>
  <c r="J860" i="5"/>
  <c r="K857" i="5"/>
  <c r="L857" i="5"/>
  <c r="J857" i="5"/>
  <c r="K545" i="5"/>
  <c r="L545" i="5"/>
  <c r="J545" i="5"/>
  <c r="K593" i="5"/>
  <c r="L593" i="5"/>
  <c r="J593" i="5"/>
  <c r="K591" i="5"/>
  <c r="L591" i="5"/>
  <c r="J591" i="5"/>
  <c r="K627" i="5"/>
  <c r="L627" i="5"/>
  <c r="K625" i="5"/>
  <c r="L625" i="5"/>
  <c r="J627" i="5"/>
  <c r="J625" i="5"/>
  <c r="K870" i="5"/>
  <c r="L870" i="5"/>
  <c r="J870" i="5"/>
  <c r="K867" i="5"/>
  <c r="L867" i="5"/>
  <c r="J867" i="5"/>
  <c r="K879" i="5"/>
  <c r="L879" i="5"/>
  <c r="J879" i="5"/>
  <c r="K843" i="5"/>
  <c r="L843" i="5"/>
  <c r="J843" i="5"/>
  <c r="K864" i="5"/>
  <c r="L864" i="5"/>
  <c r="J864" i="5"/>
  <c r="K562" i="5"/>
  <c r="L562" i="5"/>
  <c r="J562" i="5"/>
  <c r="K664" i="5"/>
  <c r="L664" i="5"/>
  <c r="J664" i="5"/>
  <c r="K661" i="5"/>
  <c r="Q661" i="5" s="1"/>
  <c r="W661" i="5" s="1"/>
  <c r="L661" i="5"/>
  <c r="R661" i="5" s="1"/>
  <c r="X661" i="5" s="1"/>
  <c r="J661" i="5"/>
  <c r="P661" i="5" s="1"/>
  <c r="V661" i="5" s="1"/>
  <c r="K660" i="5"/>
  <c r="L660" i="5"/>
  <c r="J660" i="5"/>
  <c r="K657" i="5"/>
  <c r="L657" i="5"/>
  <c r="J657" i="5"/>
  <c r="K684" i="5"/>
  <c r="L684" i="5"/>
  <c r="J684" i="5"/>
  <c r="K682" i="5"/>
  <c r="L682" i="5"/>
  <c r="J682" i="5"/>
  <c r="K680" i="5"/>
  <c r="L680" i="5"/>
  <c r="J680" i="5"/>
  <c r="K691" i="5"/>
  <c r="L691" i="5"/>
  <c r="J691" i="5"/>
  <c r="K640" i="5"/>
  <c r="L640" i="5"/>
  <c r="J640" i="5"/>
  <c r="K637" i="5"/>
  <c r="L637" i="5"/>
  <c r="J637" i="5"/>
  <c r="K894" i="5"/>
  <c r="L894" i="5"/>
  <c r="J894" i="5"/>
  <c r="K621" i="5"/>
  <c r="L621" i="5"/>
  <c r="J621" i="5"/>
  <c r="K697" i="5"/>
  <c r="L697" i="5"/>
  <c r="J697" i="5"/>
  <c r="K612" i="5"/>
  <c r="L612" i="5"/>
  <c r="J612" i="5"/>
  <c r="K609" i="5"/>
  <c r="L609" i="5"/>
  <c r="J609" i="5"/>
  <c r="K606" i="5"/>
  <c r="L606" i="5"/>
  <c r="J606" i="5"/>
  <c r="K603" i="5"/>
  <c r="L602" i="5"/>
  <c r="J603" i="5"/>
  <c r="K600" i="5"/>
  <c r="L600" i="5"/>
  <c r="J600" i="5"/>
  <c r="K836" i="5"/>
  <c r="L836" i="5"/>
  <c r="J836" i="5"/>
  <c r="K821" i="5"/>
  <c r="L821" i="5"/>
  <c r="J821" i="5"/>
  <c r="K811" i="5"/>
  <c r="L811" i="5"/>
  <c r="J811" i="5"/>
  <c r="K809" i="5"/>
  <c r="L809" i="5"/>
  <c r="J809" i="5"/>
  <c r="K807" i="5"/>
  <c r="L807" i="5"/>
  <c r="J807" i="5"/>
  <c r="K804" i="5"/>
  <c r="L804" i="5"/>
  <c r="J804" i="5"/>
  <c r="K763" i="5"/>
  <c r="L763" i="5"/>
  <c r="J763" i="5"/>
  <c r="K760" i="5"/>
  <c r="L760" i="5"/>
  <c r="J760" i="5"/>
  <c r="K529" i="5"/>
  <c r="L529" i="5"/>
  <c r="J529" i="5"/>
  <c r="K581" i="5"/>
  <c r="L581" i="5"/>
  <c r="J581" i="5"/>
  <c r="K579" i="5"/>
  <c r="L579" i="5"/>
  <c r="J579" i="5"/>
  <c r="K577" i="5"/>
  <c r="L577" i="5"/>
  <c r="J577" i="5"/>
  <c r="K739" i="5"/>
  <c r="L739" i="5"/>
  <c r="J739" i="5"/>
  <c r="K526" i="5"/>
  <c r="L526" i="5"/>
  <c r="J526" i="5"/>
  <c r="K521" i="5"/>
  <c r="L521" i="5"/>
  <c r="J521" i="5"/>
  <c r="K519" i="5"/>
  <c r="L519" i="5"/>
  <c r="J519" i="5"/>
  <c r="K500" i="5"/>
  <c r="L500" i="5"/>
  <c r="J500" i="5"/>
  <c r="K488" i="5"/>
  <c r="L488" i="5"/>
  <c r="J488" i="5"/>
  <c r="K485" i="5"/>
  <c r="L485" i="5"/>
  <c r="J485" i="5"/>
  <c r="K479" i="5"/>
  <c r="L479" i="5"/>
  <c r="J479" i="5"/>
  <c r="K473" i="5"/>
  <c r="Q473" i="5" s="1"/>
  <c r="W473" i="5" s="1"/>
  <c r="L473" i="5"/>
  <c r="R473" i="5" s="1"/>
  <c r="X473" i="5" s="1"/>
  <c r="J473" i="5"/>
  <c r="P473" i="5" s="1"/>
  <c r="V473" i="5" s="1"/>
  <c r="K471" i="5"/>
  <c r="Q471" i="5" s="1"/>
  <c r="W471" i="5" s="1"/>
  <c r="L471" i="5"/>
  <c r="R471" i="5" s="1"/>
  <c r="X471" i="5" s="1"/>
  <c r="J471" i="5"/>
  <c r="P471" i="5" s="1"/>
  <c r="V471" i="5" s="1"/>
  <c r="K454" i="5"/>
  <c r="L454" i="5"/>
  <c r="J454" i="5"/>
  <c r="K451" i="5"/>
  <c r="L451" i="5"/>
  <c r="J451" i="5"/>
  <c r="K448" i="5"/>
  <c r="L448" i="5"/>
  <c r="J448" i="5"/>
  <c r="K444" i="5"/>
  <c r="L444" i="5"/>
  <c r="J444" i="5"/>
  <c r="K433" i="5"/>
  <c r="L433" i="5"/>
  <c r="J433" i="5"/>
  <c r="K426" i="5"/>
  <c r="K423" i="5" s="1"/>
  <c r="L426" i="5"/>
  <c r="L423" i="5" s="1"/>
  <c r="J426" i="5"/>
  <c r="J423" i="5" s="1"/>
  <c r="K421" i="5"/>
  <c r="L421" i="5"/>
  <c r="J421" i="5"/>
  <c r="K415" i="5"/>
  <c r="Q415" i="5" s="1"/>
  <c r="W415" i="5" s="1"/>
  <c r="L415" i="5"/>
  <c r="R415" i="5" s="1"/>
  <c r="X415" i="5" s="1"/>
  <c r="J415" i="5"/>
  <c r="P415" i="5" s="1"/>
  <c r="V415" i="5" s="1"/>
  <c r="K413" i="5"/>
  <c r="Q413" i="5" s="1"/>
  <c r="W413" i="5" s="1"/>
  <c r="L413" i="5"/>
  <c r="R413" i="5" s="1"/>
  <c r="X413" i="5" s="1"/>
  <c r="J413" i="5"/>
  <c r="P413" i="5" s="1"/>
  <c r="V413" i="5" s="1"/>
  <c r="K400" i="5"/>
  <c r="Q400" i="5" s="1"/>
  <c r="W400" i="5" s="1"/>
  <c r="L400" i="5"/>
  <c r="R400" i="5" s="1"/>
  <c r="X400" i="5" s="1"/>
  <c r="J400" i="5"/>
  <c r="P400" i="5" s="1"/>
  <c r="V400" i="5" s="1"/>
  <c r="K398" i="5"/>
  <c r="Q398" i="5" s="1"/>
  <c r="W398" i="5" s="1"/>
  <c r="L398" i="5"/>
  <c r="R398" i="5" s="1"/>
  <c r="X398" i="5" s="1"/>
  <c r="J398" i="5"/>
  <c r="P398" i="5" s="1"/>
  <c r="V398" i="5" s="1"/>
  <c r="K395" i="5"/>
  <c r="L395" i="5"/>
  <c r="J395" i="5"/>
  <c r="K388" i="5"/>
  <c r="L388" i="5"/>
  <c r="J388" i="5"/>
  <c r="K385" i="5"/>
  <c r="L385" i="5"/>
  <c r="J385" i="5"/>
  <c r="K375" i="5"/>
  <c r="L375" i="5"/>
  <c r="J375" i="5"/>
  <c r="K367" i="5"/>
  <c r="Q367" i="5" s="1"/>
  <c r="W367" i="5" s="1"/>
  <c r="L367" i="5"/>
  <c r="R367" i="5" s="1"/>
  <c r="X367" i="5" s="1"/>
  <c r="J367" i="5"/>
  <c r="P367" i="5" s="1"/>
  <c r="V367" i="5" s="1"/>
  <c r="K365" i="5"/>
  <c r="Q365" i="5" s="1"/>
  <c r="W365" i="5" s="1"/>
  <c r="L365" i="5"/>
  <c r="R365" i="5" s="1"/>
  <c r="X365" i="5" s="1"/>
  <c r="J365" i="5"/>
  <c r="P365" i="5" s="1"/>
  <c r="V365" i="5" s="1"/>
  <c r="K349" i="5"/>
  <c r="L349" i="5"/>
  <c r="J349" i="5"/>
  <c r="K335" i="5"/>
  <c r="Q335" i="5" s="1"/>
  <c r="W335" i="5" s="1"/>
  <c r="L335" i="5"/>
  <c r="R335" i="5" s="1"/>
  <c r="X335" i="5" s="1"/>
  <c r="J335" i="5"/>
  <c r="P335" i="5" s="1"/>
  <c r="V335" i="5" s="1"/>
  <c r="K333" i="5"/>
  <c r="Q333" i="5" s="1"/>
  <c r="W333" i="5" s="1"/>
  <c r="L333" i="5"/>
  <c r="R333" i="5" s="1"/>
  <c r="X333" i="5" s="1"/>
  <c r="J333" i="5"/>
  <c r="P333" i="5" s="1"/>
  <c r="V333" i="5" s="1"/>
  <c r="K325" i="5"/>
  <c r="Q325" i="5" s="1"/>
  <c r="W325" i="5" s="1"/>
  <c r="L325" i="5"/>
  <c r="R325" i="5" s="1"/>
  <c r="X325" i="5" s="1"/>
  <c r="J325" i="5"/>
  <c r="P325" i="5" s="1"/>
  <c r="V325" i="5" s="1"/>
  <c r="K323" i="5"/>
  <c r="Q323" i="5" s="1"/>
  <c r="W323" i="5" s="1"/>
  <c r="L323" i="5"/>
  <c r="R323" i="5" s="1"/>
  <c r="X323" i="5" s="1"/>
  <c r="J323" i="5"/>
  <c r="P323" i="5" s="1"/>
  <c r="V323" i="5" s="1"/>
  <c r="K300" i="5"/>
  <c r="L300" i="5"/>
  <c r="J300" i="5"/>
  <c r="K296" i="5"/>
  <c r="L296" i="5"/>
  <c r="J296" i="5"/>
  <c r="K289" i="5"/>
  <c r="L289" i="5"/>
  <c r="J289" i="5"/>
  <c r="K286" i="5"/>
  <c r="L286" i="5"/>
  <c r="J286" i="5"/>
  <c r="K283" i="5"/>
  <c r="L283" i="5"/>
  <c r="J283" i="5"/>
  <c r="K274" i="5"/>
  <c r="L274" i="5"/>
  <c r="J274" i="5"/>
  <c r="K271" i="5"/>
  <c r="Q271" i="5" s="1"/>
  <c r="W271" i="5" s="1"/>
  <c r="L271" i="5"/>
  <c r="R271" i="5" s="1"/>
  <c r="X271" i="5" s="1"/>
  <c r="J271" i="5"/>
  <c r="P271" i="5" s="1"/>
  <c r="V271" i="5" s="1"/>
  <c r="K267" i="5"/>
  <c r="Q267" i="5" s="1"/>
  <c r="W267" i="5" s="1"/>
  <c r="L267" i="5"/>
  <c r="R267" i="5" s="1"/>
  <c r="X267" i="5" s="1"/>
  <c r="J267" i="5"/>
  <c r="P267" i="5" s="1"/>
  <c r="V267" i="5" s="1"/>
  <c r="K260" i="5"/>
  <c r="L260" i="5"/>
  <c r="J260" i="5"/>
  <c r="K253" i="5"/>
  <c r="L253" i="5"/>
  <c r="J253" i="5"/>
  <c r="K234" i="5"/>
  <c r="L234" i="5"/>
  <c r="J234" i="5"/>
  <c r="K231" i="5"/>
  <c r="L231" i="5"/>
  <c r="J231" i="5"/>
  <c r="K225" i="5"/>
  <c r="L225" i="5"/>
  <c r="J225" i="5"/>
  <c r="K219" i="5"/>
  <c r="L219" i="5"/>
  <c r="J219" i="5"/>
  <c r="K216" i="5"/>
  <c r="L216" i="5"/>
  <c r="J216" i="5"/>
  <c r="K213" i="5"/>
  <c r="L213" i="5"/>
  <c r="J213" i="5"/>
  <c r="K203" i="5"/>
  <c r="L203" i="5"/>
  <c r="J203" i="5"/>
  <c r="K200" i="5"/>
  <c r="L200" i="5"/>
  <c r="J200" i="5"/>
  <c r="K197" i="5"/>
  <c r="L197" i="5"/>
  <c r="J197" i="5"/>
  <c r="K194" i="5"/>
  <c r="L194" i="5"/>
  <c r="J194" i="5"/>
  <c r="K180" i="5"/>
  <c r="Q180" i="5" s="1"/>
  <c r="W180" i="5" s="1"/>
  <c r="L180" i="5"/>
  <c r="R180" i="5" s="1"/>
  <c r="X180" i="5" s="1"/>
  <c r="J180" i="5"/>
  <c r="P180" i="5" s="1"/>
  <c r="V180" i="5" s="1"/>
  <c r="K178" i="5"/>
  <c r="Q178" i="5" s="1"/>
  <c r="W178" i="5" s="1"/>
  <c r="L178" i="5"/>
  <c r="R178" i="5" s="1"/>
  <c r="X178" i="5" s="1"/>
  <c r="J178" i="5"/>
  <c r="P178" i="5" s="1"/>
  <c r="V178" i="5" s="1"/>
  <c r="K175" i="5"/>
  <c r="Q175" i="5" s="1"/>
  <c r="W175" i="5" s="1"/>
  <c r="L175" i="5"/>
  <c r="R175" i="5" s="1"/>
  <c r="X175" i="5" s="1"/>
  <c r="J175" i="5"/>
  <c r="P175" i="5" s="1"/>
  <c r="V175" i="5" s="1"/>
  <c r="K173" i="5"/>
  <c r="Q173" i="5" s="1"/>
  <c r="W173" i="5" s="1"/>
  <c r="L173" i="5"/>
  <c r="R173" i="5" s="1"/>
  <c r="X173" i="5" s="1"/>
  <c r="J173" i="5"/>
  <c r="P173" i="5" s="1"/>
  <c r="V173" i="5" s="1"/>
  <c r="K163" i="5"/>
  <c r="L163" i="5"/>
  <c r="J163" i="5"/>
  <c r="K156" i="5"/>
  <c r="Q156" i="5" s="1"/>
  <c r="W156" i="5" s="1"/>
  <c r="L156" i="5"/>
  <c r="R156" i="5" s="1"/>
  <c r="X156" i="5" s="1"/>
  <c r="J156" i="5"/>
  <c r="P156" i="5" s="1"/>
  <c r="V156" i="5" s="1"/>
  <c r="K154" i="5"/>
  <c r="Q154" i="5" s="1"/>
  <c r="W154" i="5" s="1"/>
  <c r="L154" i="5"/>
  <c r="R154" i="5" s="1"/>
  <c r="X154" i="5" s="1"/>
  <c r="J154" i="5"/>
  <c r="P154" i="5" s="1"/>
  <c r="V154" i="5" s="1"/>
  <c r="K152" i="5"/>
  <c r="Q152" i="5" s="1"/>
  <c r="W152" i="5" s="1"/>
  <c r="L152" i="5"/>
  <c r="R152" i="5" s="1"/>
  <c r="X152" i="5" s="1"/>
  <c r="J152" i="5"/>
  <c r="P152" i="5" s="1"/>
  <c r="V152" i="5" s="1"/>
  <c r="K128" i="5"/>
  <c r="L128" i="5"/>
  <c r="J128" i="5"/>
  <c r="K125" i="5"/>
  <c r="L125" i="5"/>
  <c r="J125" i="5"/>
  <c r="K122" i="5"/>
  <c r="L122" i="5"/>
  <c r="J122" i="5"/>
  <c r="K118" i="5"/>
  <c r="L118" i="5"/>
  <c r="J118" i="5"/>
  <c r="K115" i="5"/>
  <c r="L115" i="5"/>
  <c r="J115" i="5"/>
  <c r="K112" i="5"/>
  <c r="L112" i="5"/>
  <c r="J112" i="5"/>
  <c r="K106" i="5"/>
  <c r="L106" i="5"/>
  <c r="J106" i="5"/>
  <c r="K103" i="5"/>
  <c r="L103" i="5"/>
  <c r="J103" i="5"/>
  <c r="K100" i="5"/>
  <c r="L100" i="5"/>
  <c r="J100" i="5"/>
  <c r="K97" i="5"/>
  <c r="L97" i="5"/>
  <c r="J97" i="5"/>
  <c r="K87" i="5"/>
  <c r="L87" i="5"/>
  <c r="J87" i="5"/>
  <c r="K81" i="5"/>
  <c r="L81" i="5"/>
  <c r="J81" i="5"/>
  <c r="K78" i="5"/>
  <c r="L78" i="5"/>
  <c r="J78" i="5"/>
  <c r="K75" i="5"/>
  <c r="L75" i="5"/>
  <c r="J75" i="5"/>
  <c r="K72" i="5"/>
  <c r="L72" i="5"/>
  <c r="J72" i="5"/>
  <c r="K69" i="5"/>
  <c r="L69" i="5"/>
  <c r="J69" i="5"/>
  <c r="K61" i="5"/>
  <c r="L61" i="5"/>
  <c r="J61" i="5"/>
  <c r="K55" i="5"/>
  <c r="L55" i="5"/>
  <c r="J55" i="5"/>
  <c r="K52" i="5"/>
  <c r="L52" i="5"/>
  <c r="J52" i="5"/>
  <c r="K49" i="5"/>
  <c r="L49" i="5"/>
  <c r="J49" i="5"/>
  <c r="K46" i="5"/>
  <c r="L46" i="5"/>
  <c r="J46" i="5"/>
  <c r="K30" i="5"/>
  <c r="L30" i="5"/>
  <c r="J30" i="5"/>
  <c r="K26" i="5"/>
  <c r="L26" i="5"/>
  <c r="J26" i="5"/>
  <c r="K22" i="5"/>
  <c r="L22" i="5"/>
  <c r="J22" i="5"/>
  <c r="J25" i="5" l="1"/>
  <c r="P26" i="5"/>
  <c r="V26" i="5" s="1"/>
  <c r="K45" i="5"/>
  <c r="Q45" i="5" s="1"/>
  <c r="W45" i="5" s="1"/>
  <c r="Q46" i="5"/>
  <c r="W46" i="5" s="1"/>
  <c r="K60" i="5"/>
  <c r="Q61" i="5"/>
  <c r="W61" i="5" s="1"/>
  <c r="K77" i="5"/>
  <c r="Q77" i="5" s="1"/>
  <c r="W77" i="5" s="1"/>
  <c r="Q78" i="5"/>
  <c r="W78" i="5" s="1"/>
  <c r="J86" i="5"/>
  <c r="P86" i="5" s="1"/>
  <c r="V86" i="5" s="1"/>
  <c r="P87" i="5"/>
  <c r="V87" i="5" s="1"/>
  <c r="J105" i="5"/>
  <c r="P105" i="5" s="1"/>
  <c r="V105" i="5" s="1"/>
  <c r="P106" i="5"/>
  <c r="V106" i="5" s="1"/>
  <c r="J121" i="5"/>
  <c r="P121" i="5" s="1"/>
  <c r="V121" i="5" s="1"/>
  <c r="P122" i="5"/>
  <c r="V122" i="5" s="1"/>
  <c r="K162" i="5"/>
  <c r="Q163" i="5"/>
  <c r="W163" i="5" s="1"/>
  <c r="J215" i="5"/>
  <c r="P215" i="5" s="1"/>
  <c r="V215" i="5" s="1"/>
  <c r="P216" i="5"/>
  <c r="V216" i="5" s="1"/>
  <c r="J233" i="5"/>
  <c r="P233" i="5" s="1"/>
  <c r="V233" i="5" s="1"/>
  <c r="P234" i="5"/>
  <c r="V234" i="5" s="1"/>
  <c r="K259" i="5"/>
  <c r="Q260" i="5"/>
  <c r="W260" i="5" s="1"/>
  <c r="K282" i="5"/>
  <c r="Q282" i="5" s="1"/>
  <c r="W282" i="5" s="1"/>
  <c r="Q283" i="5"/>
  <c r="W283" i="5" s="1"/>
  <c r="K374" i="5"/>
  <c r="K373" i="5" s="1"/>
  <c r="Q375" i="5"/>
  <c r="W375" i="5" s="1"/>
  <c r="L394" i="5"/>
  <c r="R394" i="5" s="1"/>
  <c r="X394" i="5" s="1"/>
  <c r="R395" i="5"/>
  <c r="X395" i="5" s="1"/>
  <c r="J432" i="5"/>
  <c r="J431" i="5" s="1"/>
  <c r="P433" i="5"/>
  <c r="V433" i="5" s="1"/>
  <c r="J453" i="5"/>
  <c r="P453" i="5" s="1"/>
  <c r="V453" i="5" s="1"/>
  <c r="P454" i="5"/>
  <c r="V454" i="5" s="1"/>
  <c r="L487" i="5"/>
  <c r="R487" i="5" s="1"/>
  <c r="X487" i="5" s="1"/>
  <c r="R488" i="5"/>
  <c r="X488" i="5" s="1"/>
  <c r="K499" i="5"/>
  <c r="Q500" i="5"/>
  <c r="W500" i="5" s="1"/>
  <c r="K738" i="5"/>
  <c r="Q739" i="5"/>
  <c r="W739" i="5" s="1"/>
  <c r="J578" i="5"/>
  <c r="P578" i="5" s="1"/>
  <c r="V578" i="5" s="1"/>
  <c r="P579" i="5"/>
  <c r="V579" i="5" s="1"/>
  <c r="L580" i="5"/>
  <c r="R580" i="5" s="1"/>
  <c r="X580" i="5" s="1"/>
  <c r="R581" i="5"/>
  <c r="X581" i="5" s="1"/>
  <c r="J808" i="5"/>
  <c r="P808" i="5" s="1"/>
  <c r="V808" i="5" s="1"/>
  <c r="P809" i="5"/>
  <c r="V809" i="5" s="1"/>
  <c r="J820" i="5"/>
  <c r="P821" i="5"/>
  <c r="V821" i="5" s="1"/>
  <c r="K599" i="5"/>
  <c r="Q600" i="5"/>
  <c r="W600" i="5" s="1"/>
  <c r="L608" i="5"/>
  <c r="R609" i="5"/>
  <c r="X609" i="5" s="1"/>
  <c r="J620" i="5"/>
  <c r="P621" i="5"/>
  <c r="V621" i="5" s="1"/>
  <c r="K636" i="5"/>
  <c r="Q637" i="5"/>
  <c r="W637" i="5" s="1"/>
  <c r="K681" i="5"/>
  <c r="Q681" i="5" s="1"/>
  <c r="W681" i="5" s="1"/>
  <c r="Q682" i="5"/>
  <c r="W682" i="5" s="1"/>
  <c r="L659" i="5"/>
  <c r="R659" i="5" s="1"/>
  <c r="X659" i="5" s="1"/>
  <c r="R660" i="5"/>
  <c r="X660" i="5" s="1"/>
  <c r="K842" i="5"/>
  <c r="Q843" i="5"/>
  <c r="W843" i="5" s="1"/>
  <c r="L592" i="5"/>
  <c r="R592" i="5" s="1"/>
  <c r="X592" i="5" s="1"/>
  <c r="R593" i="5"/>
  <c r="X593" i="5" s="1"/>
  <c r="K544" i="5"/>
  <c r="Q545" i="5"/>
  <c r="W545" i="5" s="1"/>
  <c r="K668" i="5"/>
  <c r="Q668" i="5" s="1"/>
  <c r="W668" i="5" s="1"/>
  <c r="Q669" i="5"/>
  <c r="W669" i="5" s="1"/>
  <c r="L767" i="5"/>
  <c r="R768" i="5"/>
  <c r="X768" i="5" s="1"/>
  <c r="L512" i="5"/>
  <c r="R512" i="5" s="1"/>
  <c r="X512" i="5" s="1"/>
  <c r="R513" i="5"/>
  <c r="X513" i="5" s="1"/>
  <c r="J899" i="5"/>
  <c r="P900" i="5"/>
  <c r="V900" i="5" s="1"/>
  <c r="L926" i="5"/>
  <c r="R926" i="5" s="1"/>
  <c r="X926" i="5" s="1"/>
  <c r="R927" i="5"/>
  <c r="X927" i="5" s="1"/>
  <c r="J988" i="5"/>
  <c r="P988" i="5" s="1"/>
  <c r="V988" i="5" s="1"/>
  <c r="P989" i="5"/>
  <c r="V989" i="5" s="1"/>
  <c r="L1008" i="5"/>
  <c r="R1008" i="5" s="1"/>
  <c r="X1008" i="5" s="1"/>
  <c r="R1009" i="5"/>
  <c r="X1009" i="5" s="1"/>
  <c r="L1031" i="5"/>
  <c r="R1031" i="5" s="1"/>
  <c r="X1031" i="5" s="1"/>
  <c r="R1032" i="5"/>
  <c r="X1032" i="5" s="1"/>
  <c r="J1044" i="5"/>
  <c r="P1044" i="5" s="1"/>
  <c r="V1044" i="5" s="1"/>
  <c r="P1045" i="5"/>
  <c r="V1045" i="5" s="1"/>
  <c r="J1092" i="5"/>
  <c r="P1093" i="5"/>
  <c r="V1093" i="5" s="1"/>
  <c r="J1124" i="5"/>
  <c r="P1125" i="5"/>
  <c r="V1125" i="5" s="1"/>
  <c r="K1135" i="5"/>
  <c r="Q1136" i="5"/>
  <c r="W1136" i="5" s="1"/>
  <c r="K1153" i="5"/>
  <c r="Q1153" i="5" s="1"/>
  <c r="W1153" i="5" s="1"/>
  <c r="Q1154" i="5"/>
  <c r="W1154" i="5" s="1"/>
  <c r="L1171" i="5"/>
  <c r="R1172" i="5"/>
  <c r="X1172" i="5" s="1"/>
  <c r="J1310" i="5"/>
  <c r="P1310" i="5" s="1"/>
  <c r="V1310" i="5" s="1"/>
  <c r="P1311" i="5"/>
  <c r="V1311" i="5" s="1"/>
  <c r="L1378" i="5"/>
  <c r="R1379" i="5"/>
  <c r="X1379" i="5" s="1"/>
  <c r="L1449" i="5"/>
  <c r="R1450" i="5"/>
  <c r="X1450" i="5" s="1"/>
  <c r="K1489" i="5"/>
  <c r="Q1490" i="5"/>
  <c r="W1490" i="5" s="1"/>
  <c r="J1539" i="5"/>
  <c r="P1540" i="5"/>
  <c r="V1540" i="5" s="1"/>
  <c r="J1560" i="5"/>
  <c r="P1560" i="5" s="1"/>
  <c r="V1560" i="5" s="1"/>
  <c r="P1561" i="5"/>
  <c r="V1561" i="5" s="1"/>
  <c r="K1628" i="5"/>
  <c r="Q1629" i="5"/>
  <c r="W1629" i="5" s="1"/>
  <c r="J1655" i="5"/>
  <c r="P1655" i="5" s="1"/>
  <c r="V1655" i="5" s="1"/>
  <c r="P1656" i="5"/>
  <c r="V1656" i="5" s="1"/>
  <c r="J1677" i="5"/>
  <c r="P1677" i="5" s="1"/>
  <c r="V1677" i="5" s="1"/>
  <c r="P1678" i="5"/>
  <c r="V1678" i="5" s="1"/>
  <c r="K1693" i="5"/>
  <c r="Q1694" i="5"/>
  <c r="W1694" i="5" s="1"/>
  <c r="L1705" i="5"/>
  <c r="R1705" i="5" s="1"/>
  <c r="X1705" i="5" s="1"/>
  <c r="R1706" i="5"/>
  <c r="X1706" i="5" s="1"/>
  <c r="L1721" i="5"/>
  <c r="R1721" i="5" s="1"/>
  <c r="X1721" i="5" s="1"/>
  <c r="R1722" i="5"/>
  <c r="X1722" i="5" s="1"/>
  <c r="J1740" i="5"/>
  <c r="P1740" i="5" s="1"/>
  <c r="V1740" i="5" s="1"/>
  <c r="P1741" i="5"/>
  <c r="V1741" i="5" s="1"/>
  <c r="J1770" i="5"/>
  <c r="P1771" i="5"/>
  <c r="V1771" i="5" s="1"/>
  <c r="K1827" i="5"/>
  <c r="Q1828" i="5"/>
  <c r="W1828" i="5" s="1"/>
  <c r="J21" i="5"/>
  <c r="P22" i="5"/>
  <c r="V22" i="5" s="1"/>
  <c r="L25" i="5"/>
  <c r="R26" i="5"/>
  <c r="X26" i="5" s="1"/>
  <c r="K29" i="5"/>
  <c r="Q30" i="5"/>
  <c r="W30" i="5" s="1"/>
  <c r="J48" i="5"/>
  <c r="P48" i="5" s="1"/>
  <c r="V48" i="5" s="1"/>
  <c r="P49" i="5"/>
  <c r="V49" i="5" s="1"/>
  <c r="L51" i="5"/>
  <c r="R51" i="5" s="1"/>
  <c r="X51" i="5" s="1"/>
  <c r="R52" i="5"/>
  <c r="X52" i="5" s="1"/>
  <c r="K54" i="5"/>
  <c r="Q54" i="5" s="1"/>
  <c r="W54" i="5" s="1"/>
  <c r="Q55" i="5"/>
  <c r="W55" i="5" s="1"/>
  <c r="J68" i="5"/>
  <c r="P69" i="5"/>
  <c r="V69" i="5" s="1"/>
  <c r="L71" i="5"/>
  <c r="R71" i="5" s="1"/>
  <c r="X71" i="5" s="1"/>
  <c r="R72" i="5"/>
  <c r="X72" i="5" s="1"/>
  <c r="K74" i="5"/>
  <c r="Q74" i="5" s="1"/>
  <c r="W74" i="5" s="1"/>
  <c r="Q75" i="5"/>
  <c r="W75" i="5" s="1"/>
  <c r="J80" i="5"/>
  <c r="P80" i="5" s="1"/>
  <c r="V80" i="5" s="1"/>
  <c r="P81" i="5"/>
  <c r="V81" i="5" s="1"/>
  <c r="L86" i="5"/>
  <c r="R86" i="5" s="1"/>
  <c r="X86" i="5" s="1"/>
  <c r="R87" i="5"/>
  <c r="X87" i="5" s="1"/>
  <c r="K96" i="5"/>
  <c r="Q96" i="5" s="1"/>
  <c r="W96" i="5" s="1"/>
  <c r="Q97" i="5"/>
  <c r="W97" i="5" s="1"/>
  <c r="J102" i="5"/>
  <c r="P102" i="5" s="1"/>
  <c r="V102" i="5" s="1"/>
  <c r="P103" i="5"/>
  <c r="V103" i="5" s="1"/>
  <c r="L105" i="5"/>
  <c r="R105" i="5" s="1"/>
  <c r="X105" i="5" s="1"/>
  <c r="R106" i="5"/>
  <c r="X106" i="5" s="1"/>
  <c r="K111" i="5"/>
  <c r="Q111" i="5" s="1"/>
  <c r="W111" i="5" s="1"/>
  <c r="Q112" i="5"/>
  <c r="W112" i="5" s="1"/>
  <c r="J117" i="5"/>
  <c r="P117" i="5" s="1"/>
  <c r="V117" i="5" s="1"/>
  <c r="P118" i="5"/>
  <c r="V118" i="5" s="1"/>
  <c r="L121" i="5"/>
  <c r="R121" i="5" s="1"/>
  <c r="X121" i="5" s="1"/>
  <c r="R122" i="5"/>
  <c r="X122" i="5" s="1"/>
  <c r="K124" i="5"/>
  <c r="Q124" i="5" s="1"/>
  <c r="W124" i="5" s="1"/>
  <c r="Q125" i="5"/>
  <c r="W125" i="5" s="1"/>
  <c r="J193" i="5"/>
  <c r="P193" i="5" s="1"/>
  <c r="V193" i="5" s="1"/>
  <c r="P194" i="5"/>
  <c r="V194" i="5" s="1"/>
  <c r="L196" i="5"/>
  <c r="R196" i="5" s="1"/>
  <c r="X196" i="5" s="1"/>
  <c r="R197" i="5"/>
  <c r="X197" i="5" s="1"/>
  <c r="K199" i="5"/>
  <c r="Q199" i="5" s="1"/>
  <c r="W199" i="5" s="1"/>
  <c r="Q200" i="5"/>
  <c r="W200" i="5" s="1"/>
  <c r="J212" i="5"/>
  <c r="P213" i="5"/>
  <c r="V213" i="5" s="1"/>
  <c r="L215" i="5"/>
  <c r="R215" i="5" s="1"/>
  <c r="X215" i="5" s="1"/>
  <c r="R216" i="5"/>
  <c r="X216" i="5" s="1"/>
  <c r="K218" i="5"/>
  <c r="Q218" i="5" s="1"/>
  <c r="W218" i="5" s="1"/>
  <c r="Q219" i="5"/>
  <c r="W219" i="5" s="1"/>
  <c r="J230" i="5"/>
  <c r="P230" i="5" s="1"/>
  <c r="V230" i="5" s="1"/>
  <c r="P231" i="5"/>
  <c r="V231" i="5" s="1"/>
  <c r="L233" i="5"/>
  <c r="R233" i="5" s="1"/>
  <c r="X233" i="5" s="1"/>
  <c r="R234" i="5"/>
  <c r="X234" i="5" s="1"/>
  <c r="K252" i="5"/>
  <c r="Q253" i="5"/>
  <c r="W253" i="5" s="1"/>
  <c r="K273" i="5"/>
  <c r="Q273" i="5" s="1"/>
  <c r="W273" i="5" s="1"/>
  <c r="Q274" i="5"/>
  <c r="W274" i="5" s="1"/>
  <c r="J285" i="5"/>
  <c r="P285" i="5" s="1"/>
  <c r="V285" i="5" s="1"/>
  <c r="P286" i="5"/>
  <c r="V286" i="5" s="1"/>
  <c r="L288" i="5"/>
  <c r="R288" i="5" s="1"/>
  <c r="X288" i="5" s="1"/>
  <c r="R289" i="5"/>
  <c r="X289" i="5" s="1"/>
  <c r="K295" i="5"/>
  <c r="Q296" i="5"/>
  <c r="W296" i="5" s="1"/>
  <c r="J348" i="5"/>
  <c r="P349" i="5"/>
  <c r="V349" i="5" s="1"/>
  <c r="J384" i="5"/>
  <c r="P385" i="5"/>
  <c r="V385" i="5" s="1"/>
  <c r="L387" i="5"/>
  <c r="R387" i="5" s="1"/>
  <c r="X387" i="5" s="1"/>
  <c r="R388" i="5"/>
  <c r="X388" i="5" s="1"/>
  <c r="K394" i="5"/>
  <c r="Q394" i="5" s="1"/>
  <c r="W394" i="5" s="1"/>
  <c r="Q395" i="5"/>
  <c r="W395" i="5" s="1"/>
  <c r="P423" i="5"/>
  <c r="V423" i="5" s="1"/>
  <c r="P426" i="5"/>
  <c r="V426" i="5" s="1"/>
  <c r="L432" i="5"/>
  <c r="L431" i="5" s="1"/>
  <c r="R433" i="5"/>
  <c r="X433" i="5" s="1"/>
  <c r="K443" i="5"/>
  <c r="Q444" i="5"/>
  <c r="W444" i="5" s="1"/>
  <c r="J450" i="5"/>
  <c r="P450" i="5" s="1"/>
  <c r="V450" i="5" s="1"/>
  <c r="P451" i="5"/>
  <c r="V451" i="5" s="1"/>
  <c r="L453" i="5"/>
  <c r="R453" i="5" s="1"/>
  <c r="X453" i="5" s="1"/>
  <c r="R454" i="5"/>
  <c r="X454" i="5" s="1"/>
  <c r="J478" i="5"/>
  <c r="P479" i="5"/>
  <c r="V479" i="5" s="1"/>
  <c r="L484" i="5"/>
  <c r="R485" i="5"/>
  <c r="X485" i="5" s="1"/>
  <c r="K487" i="5"/>
  <c r="Q487" i="5" s="1"/>
  <c r="W487" i="5" s="1"/>
  <c r="Q488" i="5"/>
  <c r="W488" i="5" s="1"/>
  <c r="J518" i="5"/>
  <c r="P518" i="5" s="1"/>
  <c r="V518" i="5" s="1"/>
  <c r="P519" i="5"/>
  <c r="V519" i="5" s="1"/>
  <c r="L520" i="5"/>
  <c r="R520" i="5" s="1"/>
  <c r="X520" i="5" s="1"/>
  <c r="R521" i="5"/>
  <c r="X521" i="5" s="1"/>
  <c r="K524" i="5"/>
  <c r="Q524" i="5" s="1"/>
  <c r="W524" i="5" s="1"/>
  <c r="Q526" i="5"/>
  <c r="W526" i="5" s="1"/>
  <c r="J576" i="5"/>
  <c r="P576" i="5" s="1"/>
  <c r="V576" i="5" s="1"/>
  <c r="P577" i="5"/>
  <c r="V577" i="5" s="1"/>
  <c r="L578" i="5"/>
  <c r="R578" i="5" s="1"/>
  <c r="X578" i="5" s="1"/>
  <c r="R579" i="5"/>
  <c r="X579" i="5" s="1"/>
  <c r="K580" i="5"/>
  <c r="Q580" i="5" s="1"/>
  <c r="W580" i="5" s="1"/>
  <c r="Q581" i="5"/>
  <c r="W581" i="5" s="1"/>
  <c r="J759" i="5"/>
  <c r="P760" i="5"/>
  <c r="V760" i="5" s="1"/>
  <c r="L762" i="5"/>
  <c r="R763" i="5"/>
  <c r="X763" i="5" s="1"/>
  <c r="K803" i="5"/>
  <c r="Q803" i="5" s="1"/>
  <c r="W803" i="5" s="1"/>
  <c r="Q804" i="5"/>
  <c r="W804" i="5" s="1"/>
  <c r="J806" i="5"/>
  <c r="P806" i="5" s="1"/>
  <c r="V806" i="5" s="1"/>
  <c r="P807" i="5"/>
  <c r="V807" i="5" s="1"/>
  <c r="L808" i="5"/>
  <c r="R808" i="5" s="1"/>
  <c r="X808" i="5" s="1"/>
  <c r="R809" i="5"/>
  <c r="X809" i="5" s="1"/>
  <c r="K810" i="5"/>
  <c r="Q810" i="5" s="1"/>
  <c r="W810" i="5" s="1"/>
  <c r="Q811" i="5"/>
  <c r="W811" i="5" s="1"/>
  <c r="J817" i="5"/>
  <c r="P818" i="5"/>
  <c r="V818" i="5" s="1"/>
  <c r="L820" i="5"/>
  <c r="R821" i="5"/>
  <c r="X821" i="5" s="1"/>
  <c r="K835" i="5"/>
  <c r="Q836" i="5"/>
  <c r="W836" i="5" s="1"/>
  <c r="J602" i="5"/>
  <c r="P603" i="5"/>
  <c r="V603" i="5" s="1"/>
  <c r="L605" i="5"/>
  <c r="R606" i="5"/>
  <c r="X606" i="5" s="1"/>
  <c r="K608" i="5"/>
  <c r="Q609" i="5"/>
  <c r="W609" i="5" s="1"/>
  <c r="J696" i="5"/>
  <c r="P697" i="5"/>
  <c r="V697" i="5" s="1"/>
  <c r="L620" i="5"/>
  <c r="R621" i="5"/>
  <c r="X621" i="5" s="1"/>
  <c r="K893" i="5"/>
  <c r="Q894" i="5"/>
  <c r="W894" i="5" s="1"/>
  <c r="J639" i="5"/>
  <c r="P640" i="5"/>
  <c r="V640" i="5" s="1"/>
  <c r="L690" i="5"/>
  <c r="R691" i="5"/>
  <c r="X691" i="5" s="1"/>
  <c r="K679" i="5"/>
  <c r="Q679" i="5" s="1"/>
  <c r="W679" i="5" s="1"/>
  <c r="Q680" i="5"/>
  <c r="W680" i="5" s="1"/>
  <c r="J683" i="5"/>
  <c r="P683" i="5" s="1"/>
  <c r="V683" i="5" s="1"/>
  <c r="P684" i="5"/>
  <c r="V684" i="5" s="1"/>
  <c r="L656" i="5"/>
  <c r="R657" i="5"/>
  <c r="X657" i="5" s="1"/>
  <c r="K659" i="5"/>
  <c r="Q659" i="5" s="1"/>
  <c r="W659" i="5" s="1"/>
  <c r="Q660" i="5"/>
  <c r="W660" i="5" s="1"/>
  <c r="J663" i="5"/>
  <c r="P663" i="5" s="1"/>
  <c r="V663" i="5" s="1"/>
  <c r="P664" i="5"/>
  <c r="V664" i="5" s="1"/>
  <c r="L561" i="5"/>
  <c r="R562" i="5"/>
  <c r="X562" i="5" s="1"/>
  <c r="K863" i="5"/>
  <c r="Q864" i="5"/>
  <c r="W864" i="5" s="1"/>
  <c r="J878" i="5"/>
  <c r="P879" i="5"/>
  <c r="V879" i="5" s="1"/>
  <c r="L866" i="5"/>
  <c r="R867" i="5"/>
  <c r="X867" i="5" s="1"/>
  <c r="K869" i="5"/>
  <c r="Q870" i="5"/>
  <c r="W870" i="5" s="1"/>
  <c r="K624" i="5"/>
  <c r="Q624" i="5" s="1"/>
  <c r="W624" i="5" s="1"/>
  <c r="Q625" i="5"/>
  <c r="W625" i="5" s="1"/>
  <c r="L590" i="5"/>
  <c r="R590" i="5" s="1"/>
  <c r="X590" i="5" s="1"/>
  <c r="R591" i="5"/>
  <c r="X591" i="5" s="1"/>
  <c r="K592" i="5"/>
  <c r="Q592" i="5" s="1"/>
  <c r="W592" i="5" s="1"/>
  <c r="Q593" i="5"/>
  <c r="W593" i="5" s="1"/>
  <c r="J856" i="5"/>
  <c r="P857" i="5"/>
  <c r="V857" i="5" s="1"/>
  <c r="L859" i="5"/>
  <c r="R860" i="5"/>
  <c r="X860" i="5" s="1"/>
  <c r="K613" i="5"/>
  <c r="Q613" i="5" s="1"/>
  <c r="W613" i="5" s="1"/>
  <c r="Q614" i="5"/>
  <c r="W614" i="5" s="1"/>
  <c r="J685" i="5"/>
  <c r="P685" i="5" s="1"/>
  <c r="V685" i="5" s="1"/>
  <c r="P686" i="5"/>
  <c r="V686" i="5" s="1"/>
  <c r="L743" i="5"/>
  <c r="R744" i="5"/>
  <c r="X744" i="5" s="1"/>
  <c r="K767" i="5"/>
  <c r="Q768" i="5"/>
  <c r="W768" i="5" s="1"/>
  <c r="J505" i="5"/>
  <c r="P506" i="5"/>
  <c r="V506" i="5" s="1"/>
  <c r="J514" i="5"/>
  <c r="P514" i="5" s="1"/>
  <c r="V514" i="5" s="1"/>
  <c r="P515" i="5"/>
  <c r="V515" i="5" s="1"/>
  <c r="K512" i="5"/>
  <c r="Q512" i="5" s="1"/>
  <c r="W512" i="5" s="1"/>
  <c r="Q513" i="5"/>
  <c r="W513" i="5" s="1"/>
  <c r="J533" i="5"/>
  <c r="P533" i="5" s="1"/>
  <c r="V533" i="5" s="1"/>
  <c r="P534" i="5"/>
  <c r="V534" i="5" s="1"/>
  <c r="L536" i="5"/>
  <c r="R536" i="5" s="1"/>
  <c r="X536" i="5" s="1"/>
  <c r="R537" i="5"/>
  <c r="X537" i="5" s="1"/>
  <c r="K538" i="5"/>
  <c r="Q538" i="5" s="1"/>
  <c r="W538" i="5" s="1"/>
  <c r="Q539" i="5"/>
  <c r="W539" i="5" s="1"/>
  <c r="J556" i="5"/>
  <c r="P557" i="5"/>
  <c r="V557" i="5" s="1"/>
  <c r="L899" i="5"/>
  <c r="R900" i="5"/>
  <c r="X900" i="5" s="1"/>
  <c r="K904" i="5"/>
  <c r="Q905" i="5"/>
  <c r="W905" i="5" s="1"/>
  <c r="K926" i="5"/>
  <c r="Q926" i="5" s="1"/>
  <c r="W926" i="5" s="1"/>
  <c r="Q927" i="5"/>
  <c r="W927" i="5" s="1"/>
  <c r="L941" i="5"/>
  <c r="R942" i="5"/>
  <c r="X942" i="5" s="1"/>
  <c r="K951" i="5"/>
  <c r="Q952" i="5"/>
  <c r="W952" i="5" s="1"/>
  <c r="K979" i="5"/>
  <c r="Q979" i="5" s="1"/>
  <c r="W979" i="5" s="1"/>
  <c r="Q980" i="5"/>
  <c r="W980" i="5" s="1"/>
  <c r="J985" i="5"/>
  <c r="P985" i="5" s="1"/>
  <c r="V985" i="5" s="1"/>
  <c r="P986" i="5"/>
  <c r="V986" i="5" s="1"/>
  <c r="L988" i="5"/>
  <c r="R988" i="5" s="1"/>
  <c r="X988" i="5" s="1"/>
  <c r="R989" i="5"/>
  <c r="X989" i="5" s="1"/>
  <c r="K991" i="5"/>
  <c r="Q991" i="5" s="1"/>
  <c r="W991" i="5" s="1"/>
  <c r="Q992" i="5"/>
  <c r="W992" i="5" s="1"/>
  <c r="K1008" i="5"/>
  <c r="Q1008" i="5" s="1"/>
  <c r="W1008" i="5" s="1"/>
  <c r="Q1009" i="5"/>
  <c r="W1009" i="5" s="1"/>
  <c r="J1022" i="5"/>
  <c r="P1023" i="5"/>
  <c r="V1023" i="5" s="1"/>
  <c r="L1025" i="5"/>
  <c r="R1025" i="5" s="1"/>
  <c r="X1025" i="5" s="1"/>
  <c r="R1026" i="5"/>
  <c r="X1026" i="5" s="1"/>
  <c r="K1031" i="5"/>
  <c r="Q1031" i="5" s="1"/>
  <c r="W1031" i="5" s="1"/>
  <c r="Q1032" i="5"/>
  <c r="W1032" i="5" s="1"/>
  <c r="J1041" i="5"/>
  <c r="P1041" i="5" s="1"/>
  <c r="V1041" i="5" s="1"/>
  <c r="P1042" i="5"/>
  <c r="V1042" i="5" s="1"/>
  <c r="L1044" i="5"/>
  <c r="R1044" i="5" s="1"/>
  <c r="X1044" i="5" s="1"/>
  <c r="R1045" i="5"/>
  <c r="X1045" i="5" s="1"/>
  <c r="K1048" i="5"/>
  <c r="Q1049" i="5"/>
  <c r="W1049" i="5" s="1"/>
  <c r="J1087" i="5"/>
  <c r="P1087" i="5" s="1"/>
  <c r="V1087" i="5" s="1"/>
  <c r="P1088" i="5"/>
  <c r="V1088" i="5" s="1"/>
  <c r="L1092" i="5"/>
  <c r="R1093" i="5"/>
  <c r="X1093" i="5" s="1"/>
  <c r="K1102" i="5"/>
  <c r="Q1103" i="5"/>
  <c r="W1103" i="5" s="1"/>
  <c r="J1111" i="5"/>
  <c r="P1111" i="5" s="1"/>
  <c r="V1111" i="5" s="1"/>
  <c r="P1112" i="5"/>
  <c r="V1112" i="5" s="1"/>
  <c r="L1124" i="5"/>
  <c r="R1125" i="5"/>
  <c r="X1125" i="5" s="1"/>
  <c r="K1130" i="5"/>
  <c r="Q1130" i="5" s="1"/>
  <c r="W1130" i="5" s="1"/>
  <c r="Q1131" i="5"/>
  <c r="W1131" i="5" s="1"/>
  <c r="J1143" i="5"/>
  <c r="P1143" i="5" s="1"/>
  <c r="V1143" i="5" s="1"/>
  <c r="P1144" i="5"/>
  <c r="V1144" i="5" s="1"/>
  <c r="L1146" i="5"/>
  <c r="R1146" i="5" s="1"/>
  <c r="X1146" i="5" s="1"/>
  <c r="R1147" i="5"/>
  <c r="X1147" i="5" s="1"/>
  <c r="K1150" i="5"/>
  <c r="Q1151" i="5"/>
  <c r="W1151" i="5" s="1"/>
  <c r="J1156" i="5"/>
  <c r="P1156" i="5" s="1"/>
  <c r="V1156" i="5" s="1"/>
  <c r="P1157" i="5"/>
  <c r="V1157" i="5" s="1"/>
  <c r="L1164" i="5"/>
  <c r="R1165" i="5"/>
  <c r="X1165" i="5" s="1"/>
  <c r="K1171" i="5"/>
  <c r="Q1172" i="5"/>
  <c r="W1172" i="5" s="1"/>
  <c r="K1185" i="5"/>
  <c r="Q1185" i="5" s="1"/>
  <c r="W1185" i="5" s="1"/>
  <c r="Q1186" i="5"/>
  <c r="W1186" i="5" s="1"/>
  <c r="L1199" i="5"/>
  <c r="R1200" i="5"/>
  <c r="X1200" i="5" s="1"/>
  <c r="K1215" i="5"/>
  <c r="Q1216" i="5"/>
  <c r="W1216" i="5" s="1"/>
  <c r="J1226" i="5"/>
  <c r="P1227" i="5"/>
  <c r="V1227" i="5" s="1"/>
  <c r="K1247" i="5"/>
  <c r="Q1247" i="5" s="1"/>
  <c r="W1247" i="5" s="1"/>
  <c r="Q1248" i="5"/>
  <c r="W1248" i="5" s="1"/>
  <c r="K1279" i="5"/>
  <c r="Q1280" i="5"/>
  <c r="W1280" i="5" s="1"/>
  <c r="J1296" i="5"/>
  <c r="P1297" i="5"/>
  <c r="V1297" i="5" s="1"/>
  <c r="L1310" i="5"/>
  <c r="R1310" i="5" s="1"/>
  <c r="X1310" i="5" s="1"/>
  <c r="R1311" i="5"/>
  <c r="X1311" i="5" s="1"/>
  <c r="K1313" i="5"/>
  <c r="Q1313" i="5" s="1"/>
  <c r="W1313" i="5" s="1"/>
  <c r="Q1314" i="5"/>
  <c r="W1314" i="5" s="1"/>
  <c r="K1341" i="5"/>
  <c r="Q1341" i="5" s="1"/>
  <c r="W1341" i="5" s="1"/>
  <c r="Q1342" i="5"/>
  <c r="W1342" i="5" s="1"/>
  <c r="J1359" i="5"/>
  <c r="P1360" i="5"/>
  <c r="V1360" i="5" s="1"/>
  <c r="L1373" i="5"/>
  <c r="R1374" i="5"/>
  <c r="X1374" i="5" s="1"/>
  <c r="K1378" i="5"/>
  <c r="Q1379" i="5"/>
  <c r="W1379" i="5" s="1"/>
  <c r="J1394" i="5"/>
  <c r="P1394" i="5" s="1"/>
  <c r="V1394" i="5" s="1"/>
  <c r="P1395" i="5"/>
  <c r="V1395" i="5" s="1"/>
  <c r="J1408" i="5"/>
  <c r="P1408" i="5" s="1"/>
  <c r="V1408" i="5" s="1"/>
  <c r="P1409" i="5"/>
  <c r="V1409" i="5" s="1"/>
  <c r="J1438" i="5"/>
  <c r="P1439" i="5"/>
  <c r="V1439" i="5" s="1"/>
  <c r="L1443" i="5"/>
  <c r="R1444" i="5"/>
  <c r="X1444" i="5" s="1"/>
  <c r="K1449" i="5"/>
  <c r="Q1450" i="5"/>
  <c r="W1450" i="5" s="1"/>
  <c r="J1461" i="5"/>
  <c r="P1461" i="5" s="1"/>
  <c r="V1461" i="5" s="1"/>
  <c r="P1462" i="5"/>
  <c r="V1462" i="5" s="1"/>
  <c r="J1475" i="5"/>
  <c r="P1475" i="5" s="1"/>
  <c r="V1475" i="5" s="1"/>
  <c r="P1476" i="5"/>
  <c r="V1476" i="5" s="1"/>
  <c r="J1500" i="5"/>
  <c r="P1501" i="5"/>
  <c r="V1501" i="5" s="1"/>
  <c r="L1506" i="5"/>
  <c r="R1506" i="5" s="1"/>
  <c r="X1506" i="5" s="1"/>
  <c r="R1507" i="5"/>
  <c r="X1507" i="5" s="1"/>
  <c r="K1509" i="5"/>
  <c r="Q1509" i="5" s="1"/>
  <c r="W1509" i="5" s="1"/>
  <c r="Q1510" i="5"/>
  <c r="W1510" i="5" s="1"/>
  <c r="K1525" i="5"/>
  <c r="Q1525" i="5" s="1"/>
  <c r="W1525" i="5" s="1"/>
  <c r="Q1526" i="5"/>
  <c r="W1526" i="5" s="1"/>
  <c r="L1539" i="5"/>
  <c r="R1540" i="5"/>
  <c r="X1540" i="5" s="1"/>
  <c r="K1545" i="5"/>
  <c r="Q1546" i="5"/>
  <c r="W1546" i="5" s="1"/>
  <c r="J1556" i="5"/>
  <c r="P1557" i="5"/>
  <c r="V1557" i="5" s="1"/>
  <c r="L1560" i="5"/>
  <c r="R1560" i="5" s="1"/>
  <c r="X1560" i="5" s="1"/>
  <c r="R1561" i="5"/>
  <c r="X1561" i="5" s="1"/>
  <c r="K1563" i="5"/>
  <c r="Q1563" i="5" s="1"/>
  <c r="W1563" i="5" s="1"/>
  <c r="Q1564" i="5"/>
  <c r="W1564" i="5" s="1"/>
  <c r="K1583" i="5"/>
  <c r="Q1583" i="5" s="1"/>
  <c r="W1583" i="5" s="1"/>
  <c r="Q1584" i="5"/>
  <c r="W1584" i="5" s="1"/>
  <c r="L1607" i="5"/>
  <c r="R1608" i="5"/>
  <c r="X1608" i="5" s="1"/>
  <c r="K1622" i="5"/>
  <c r="Q1623" i="5"/>
  <c r="W1623" i="5" s="1"/>
  <c r="J1632" i="5"/>
  <c r="P1632" i="5" s="1"/>
  <c r="V1632" i="5" s="1"/>
  <c r="P1633" i="5"/>
  <c r="V1633" i="5" s="1"/>
  <c r="L1635" i="5"/>
  <c r="R1635" i="5" s="1"/>
  <c r="X1635" i="5" s="1"/>
  <c r="R1636" i="5"/>
  <c r="X1636" i="5" s="1"/>
  <c r="L1655" i="5"/>
  <c r="R1655" i="5" s="1"/>
  <c r="X1655" i="5" s="1"/>
  <c r="R1656" i="5"/>
  <c r="X1656" i="5" s="1"/>
  <c r="J1674" i="5"/>
  <c r="P1674" i="5" s="1"/>
  <c r="V1674" i="5" s="1"/>
  <c r="P1675" i="5"/>
  <c r="V1675" i="5" s="1"/>
  <c r="L1677" i="5"/>
  <c r="R1677" i="5" s="1"/>
  <c r="X1677" i="5" s="1"/>
  <c r="R1678" i="5"/>
  <c r="X1678" i="5" s="1"/>
  <c r="K1683" i="5"/>
  <c r="Q1684" i="5"/>
  <c r="W1684" i="5" s="1"/>
  <c r="J1698" i="5"/>
  <c r="P1699" i="5"/>
  <c r="V1699" i="5" s="1"/>
  <c r="L1702" i="5"/>
  <c r="R1702" i="5" s="1"/>
  <c r="X1702" i="5" s="1"/>
  <c r="R1703" i="5"/>
  <c r="X1703" i="5" s="1"/>
  <c r="K1705" i="5"/>
  <c r="Q1705" i="5" s="1"/>
  <c r="W1705" i="5" s="1"/>
  <c r="Q1706" i="5"/>
  <c r="W1706" i="5" s="1"/>
  <c r="K1721" i="5"/>
  <c r="Q1721" i="5" s="1"/>
  <c r="W1721" i="5" s="1"/>
  <c r="Q1722" i="5"/>
  <c r="W1722" i="5" s="1"/>
  <c r="K1727" i="5"/>
  <c r="Q1730" i="5"/>
  <c r="W1730" i="5" s="1"/>
  <c r="L1740" i="5"/>
  <c r="R1740" i="5" s="1"/>
  <c r="X1740" i="5" s="1"/>
  <c r="R1741" i="5"/>
  <c r="X1741" i="5" s="1"/>
  <c r="K1746" i="5"/>
  <c r="Q1747" i="5"/>
  <c r="W1747" i="5" s="1"/>
  <c r="J1765" i="5"/>
  <c r="P1766" i="5"/>
  <c r="V1766" i="5" s="1"/>
  <c r="L1770" i="5"/>
  <c r="R1771" i="5"/>
  <c r="X1771" i="5" s="1"/>
  <c r="K1774" i="5"/>
  <c r="Q1774" i="5" s="1"/>
  <c r="W1774" i="5" s="1"/>
  <c r="Q1775" i="5"/>
  <c r="W1775" i="5" s="1"/>
  <c r="J1785" i="5"/>
  <c r="P1786" i="5"/>
  <c r="V1786" i="5" s="1"/>
  <c r="J1799" i="5"/>
  <c r="P1800" i="5"/>
  <c r="V1800" i="5" s="1"/>
  <c r="J1833" i="5"/>
  <c r="P1833" i="5" s="1"/>
  <c r="V1833" i="5" s="1"/>
  <c r="P1834" i="5"/>
  <c r="V1834" i="5" s="1"/>
  <c r="J1848" i="5"/>
  <c r="P1848" i="5" s="1"/>
  <c r="V1848" i="5" s="1"/>
  <c r="P1849" i="5"/>
  <c r="V1849" i="5" s="1"/>
  <c r="J51" i="5"/>
  <c r="P51" i="5" s="1"/>
  <c r="V51" i="5" s="1"/>
  <c r="P52" i="5"/>
  <c r="V52" i="5" s="1"/>
  <c r="L74" i="5"/>
  <c r="R74" i="5" s="1"/>
  <c r="X74" i="5" s="1"/>
  <c r="R75" i="5"/>
  <c r="X75" i="5" s="1"/>
  <c r="K99" i="5"/>
  <c r="Q99" i="5" s="1"/>
  <c r="W99" i="5" s="1"/>
  <c r="Q100" i="5"/>
  <c r="W100" i="5" s="1"/>
  <c r="K114" i="5"/>
  <c r="Q114" i="5" s="1"/>
  <c r="W114" i="5" s="1"/>
  <c r="Q115" i="5"/>
  <c r="W115" i="5" s="1"/>
  <c r="K127" i="5"/>
  <c r="Q127" i="5" s="1"/>
  <c r="W127" i="5" s="1"/>
  <c r="Q128" i="5"/>
  <c r="W128" i="5" s="1"/>
  <c r="L199" i="5"/>
  <c r="R199" i="5" s="1"/>
  <c r="X199" i="5" s="1"/>
  <c r="R200" i="5"/>
  <c r="X200" i="5" s="1"/>
  <c r="L218" i="5"/>
  <c r="R218" i="5" s="1"/>
  <c r="X218" i="5" s="1"/>
  <c r="R219" i="5"/>
  <c r="X219" i="5" s="1"/>
  <c r="L252" i="5"/>
  <c r="R253" i="5"/>
  <c r="X253" i="5" s="1"/>
  <c r="L273" i="5"/>
  <c r="R273" i="5" s="1"/>
  <c r="X273" i="5" s="1"/>
  <c r="R274" i="5"/>
  <c r="X274" i="5" s="1"/>
  <c r="L295" i="5"/>
  <c r="R296" i="5"/>
  <c r="X296" i="5" s="1"/>
  <c r="L443" i="5"/>
  <c r="R444" i="5"/>
  <c r="X444" i="5" s="1"/>
  <c r="J520" i="5"/>
  <c r="P520" i="5" s="1"/>
  <c r="V520" i="5" s="1"/>
  <c r="P521" i="5"/>
  <c r="V521" i="5" s="1"/>
  <c r="J762" i="5"/>
  <c r="P763" i="5"/>
  <c r="V763" i="5" s="1"/>
  <c r="K772" i="5"/>
  <c r="Q773" i="5"/>
  <c r="W773" i="5" s="1"/>
  <c r="W1075" i="5"/>
  <c r="J605" i="5"/>
  <c r="P606" i="5"/>
  <c r="V606" i="5" s="1"/>
  <c r="K611" i="5"/>
  <c r="Q612" i="5"/>
  <c r="W612" i="5" s="1"/>
  <c r="L893" i="5"/>
  <c r="R894" i="5"/>
  <c r="X894" i="5" s="1"/>
  <c r="L679" i="5"/>
  <c r="R679" i="5" s="1"/>
  <c r="X679" i="5" s="1"/>
  <c r="R680" i="5"/>
  <c r="X680" i="5" s="1"/>
  <c r="L863" i="5"/>
  <c r="R864" i="5"/>
  <c r="X864" i="5" s="1"/>
  <c r="J866" i="5"/>
  <c r="P867" i="5"/>
  <c r="V867" i="5" s="1"/>
  <c r="L869" i="5"/>
  <c r="R870" i="5"/>
  <c r="X870" i="5" s="1"/>
  <c r="L624" i="5"/>
  <c r="R624" i="5" s="1"/>
  <c r="X624" i="5" s="1"/>
  <c r="R625" i="5"/>
  <c r="X625" i="5" s="1"/>
  <c r="L613" i="5"/>
  <c r="R613" i="5" s="1"/>
  <c r="X613" i="5" s="1"/>
  <c r="R614" i="5"/>
  <c r="X614" i="5" s="1"/>
  <c r="K702" i="5"/>
  <c r="Q703" i="5"/>
  <c r="W703" i="5" s="1"/>
  <c r="K531" i="5"/>
  <c r="Q531" i="5" s="1"/>
  <c r="W531" i="5" s="1"/>
  <c r="Q532" i="5"/>
  <c r="W532" i="5" s="1"/>
  <c r="L538" i="5"/>
  <c r="R538" i="5" s="1"/>
  <c r="X538" i="5" s="1"/>
  <c r="R539" i="5"/>
  <c r="X539" i="5" s="1"/>
  <c r="L904" i="5"/>
  <c r="R905" i="5"/>
  <c r="X905" i="5" s="1"/>
  <c r="J941" i="5"/>
  <c r="P942" i="5"/>
  <c r="V942" i="5" s="1"/>
  <c r="K956" i="5"/>
  <c r="Q957" i="5"/>
  <c r="W957" i="5" s="1"/>
  <c r="K982" i="5"/>
  <c r="Q982" i="5" s="1"/>
  <c r="W982" i="5" s="1"/>
  <c r="Q983" i="5"/>
  <c r="W983" i="5" s="1"/>
  <c r="K996" i="5"/>
  <c r="Q997" i="5"/>
  <c r="W997" i="5" s="1"/>
  <c r="J1025" i="5"/>
  <c r="P1025" i="5" s="1"/>
  <c r="V1025" i="5" s="1"/>
  <c r="P1026" i="5"/>
  <c r="V1026" i="5" s="1"/>
  <c r="L1048" i="5"/>
  <c r="R1049" i="5"/>
  <c r="X1049" i="5" s="1"/>
  <c r="L1102" i="5"/>
  <c r="R1103" i="5"/>
  <c r="X1103" i="5" s="1"/>
  <c r="L1130" i="5"/>
  <c r="R1130" i="5" s="1"/>
  <c r="X1130" i="5" s="1"/>
  <c r="R1131" i="5"/>
  <c r="X1131" i="5" s="1"/>
  <c r="L1150" i="5"/>
  <c r="R1151" i="5"/>
  <c r="X1151" i="5" s="1"/>
  <c r="L1185" i="5"/>
  <c r="R1185" i="5" s="1"/>
  <c r="X1185" i="5" s="1"/>
  <c r="R1186" i="5"/>
  <c r="X1186" i="5" s="1"/>
  <c r="J1199" i="5"/>
  <c r="P1200" i="5"/>
  <c r="V1200" i="5" s="1"/>
  <c r="K1221" i="5"/>
  <c r="Q1222" i="5"/>
  <c r="W1222" i="5" s="1"/>
  <c r="K1250" i="5"/>
  <c r="Q1250" i="5" s="1"/>
  <c r="W1250" i="5" s="1"/>
  <c r="Q1251" i="5"/>
  <c r="W1251" i="5" s="1"/>
  <c r="L1279" i="5"/>
  <c r="R1280" i="5"/>
  <c r="X1280" i="5" s="1"/>
  <c r="L1341" i="5"/>
  <c r="R1341" i="5" s="1"/>
  <c r="X1341" i="5" s="1"/>
  <c r="R1342" i="5"/>
  <c r="X1342" i="5" s="1"/>
  <c r="K1391" i="5"/>
  <c r="Q1391" i="5" s="1"/>
  <c r="W1391" i="5" s="1"/>
  <c r="Q1392" i="5"/>
  <c r="W1392" i="5" s="1"/>
  <c r="K1432" i="5"/>
  <c r="Q1433" i="5"/>
  <c r="W1433" i="5" s="1"/>
  <c r="K1458" i="5"/>
  <c r="Q1458" i="5" s="1"/>
  <c r="W1458" i="5" s="1"/>
  <c r="Q1459" i="5"/>
  <c r="W1459" i="5" s="1"/>
  <c r="L1509" i="5"/>
  <c r="R1509" i="5" s="1"/>
  <c r="X1509" i="5" s="1"/>
  <c r="R1510" i="5"/>
  <c r="X1510" i="5" s="1"/>
  <c r="K1550" i="5"/>
  <c r="Q1551" i="5"/>
  <c r="W1551" i="5" s="1"/>
  <c r="L1583" i="5"/>
  <c r="R1583" i="5" s="1"/>
  <c r="X1583" i="5" s="1"/>
  <c r="R1584" i="5"/>
  <c r="X1584" i="5" s="1"/>
  <c r="J1607" i="5"/>
  <c r="P1608" i="5"/>
  <c r="V1608" i="5" s="1"/>
  <c r="J1635" i="5"/>
  <c r="P1635" i="5" s="1"/>
  <c r="V1635" i="5" s="1"/>
  <c r="P1636" i="5"/>
  <c r="V1636" i="5" s="1"/>
  <c r="L1683" i="5"/>
  <c r="R1684" i="5"/>
  <c r="X1684" i="5" s="1"/>
  <c r="L1727" i="5"/>
  <c r="R1730" i="5"/>
  <c r="X1730" i="5" s="1"/>
  <c r="L1746" i="5"/>
  <c r="R1747" i="5"/>
  <c r="X1747" i="5" s="1"/>
  <c r="K1777" i="5"/>
  <c r="Q1777" i="5" s="1"/>
  <c r="W1777" i="5" s="1"/>
  <c r="Q1778" i="5"/>
  <c r="W1778" i="5" s="1"/>
  <c r="K25" i="5"/>
  <c r="Q26" i="5"/>
  <c r="W26" i="5" s="1"/>
  <c r="K51" i="5"/>
  <c r="Q51" i="5" s="1"/>
  <c r="W51" i="5" s="1"/>
  <c r="Q52" i="5"/>
  <c r="W52" i="5" s="1"/>
  <c r="L68" i="5"/>
  <c r="R69" i="5"/>
  <c r="X69" i="5" s="1"/>
  <c r="K71" i="5"/>
  <c r="Q71" i="5" s="1"/>
  <c r="W71" i="5" s="1"/>
  <c r="Q72" i="5"/>
  <c r="W72" i="5" s="1"/>
  <c r="J77" i="5"/>
  <c r="P77" i="5" s="1"/>
  <c r="V77" i="5" s="1"/>
  <c r="P78" i="5"/>
  <c r="V78" i="5" s="1"/>
  <c r="L80" i="5"/>
  <c r="R80" i="5" s="1"/>
  <c r="X80" i="5" s="1"/>
  <c r="R81" i="5"/>
  <c r="X81" i="5" s="1"/>
  <c r="K86" i="5"/>
  <c r="Q86" i="5" s="1"/>
  <c r="W86" i="5" s="1"/>
  <c r="Q87" i="5"/>
  <c r="W87" i="5" s="1"/>
  <c r="J99" i="5"/>
  <c r="P99" i="5" s="1"/>
  <c r="V99" i="5" s="1"/>
  <c r="P100" i="5"/>
  <c r="V100" i="5" s="1"/>
  <c r="L102" i="5"/>
  <c r="R102" i="5" s="1"/>
  <c r="X102" i="5" s="1"/>
  <c r="R103" i="5"/>
  <c r="X103" i="5" s="1"/>
  <c r="K105" i="5"/>
  <c r="Q105" i="5" s="1"/>
  <c r="W105" i="5" s="1"/>
  <c r="Q106" i="5"/>
  <c r="W106" i="5" s="1"/>
  <c r="J114" i="5"/>
  <c r="P114" i="5" s="1"/>
  <c r="V114" i="5" s="1"/>
  <c r="P115" i="5"/>
  <c r="V115" i="5" s="1"/>
  <c r="L117" i="5"/>
  <c r="R117" i="5" s="1"/>
  <c r="X117" i="5" s="1"/>
  <c r="R118" i="5"/>
  <c r="X118" i="5" s="1"/>
  <c r="K121" i="5"/>
  <c r="Q121" i="5" s="1"/>
  <c r="W121" i="5" s="1"/>
  <c r="Q122" i="5"/>
  <c r="W122" i="5" s="1"/>
  <c r="J127" i="5"/>
  <c r="P127" i="5" s="1"/>
  <c r="V127" i="5" s="1"/>
  <c r="P128" i="5"/>
  <c r="V128" i="5" s="1"/>
  <c r="J162" i="5"/>
  <c r="P163" i="5"/>
  <c r="V163" i="5" s="1"/>
  <c r="L193" i="5"/>
  <c r="R193" i="5" s="1"/>
  <c r="X193" i="5" s="1"/>
  <c r="R194" i="5"/>
  <c r="X194" i="5" s="1"/>
  <c r="K196" i="5"/>
  <c r="Q196" i="5" s="1"/>
  <c r="W196" i="5" s="1"/>
  <c r="Q197" i="5"/>
  <c r="W197" i="5" s="1"/>
  <c r="J202" i="5"/>
  <c r="P202" i="5" s="1"/>
  <c r="V202" i="5" s="1"/>
  <c r="P203" i="5"/>
  <c r="V203" i="5" s="1"/>
  <c r="L212" i="5"/>
  <c r="R213" i="5"/>
  <c r="X213" i="5" s="1"/>
  <c r="K215" i="5"/>
  <c r="Q215" i="5" s="1"/>
  <c r="W215" i="5" s="1"/>
  <c r="Q216" i="5"/>
  <c r="W216" i="5" s="1"/>
  <c r="J224" i="5"/>
  <c r="P224" i="5" s="1"/>
  <c r="V224" i="5" s="1"/>
  <c r="P225" i="5"/>
  <c r="V225" i="5" s="1"/>
  <c r="L230" i="5"/>
  <c r="R230" i="5" s="1"/>
  <c r="X230" i="5" s="1"/>
  <c r="R231" i="5"/>
  <c r="X231" i="5" s="1"/>
  <c r="K233" i="5"/>
  <c r="Q233" i="5" s="1"/>
  <c r="W233" i="5" s="1"/>
  <c r="Q234" i="5"/>
  <c r="W234" i="5" s="1"/>
  <c r="J259" i="5"/>
  <c r="P260" i="5"/>
  <c r="V260" i="5" s="1"/>
  <c r="J282" i="5"/>
  <c r="P282" i="5" s="1"/>
  <c r="V282" i="5" s="1"/>
  <c r="P283" i="5"/>
  <c r="V283" i="5" s="1"/>
  <c r="L285" i="5"/>
  <c r="R285" i="5" s="1"/>
  <c r="X285" i="5" s="1"/>
  <c r="R286" i="5"/>
  <c r="X286" i="5" s="1"/>
  <c r="K288" i="5"/>
  <c r="Q288" i="5" s="1"/>
  <c r="W288" i="5" s="1"/>
  <c r="Q289" i="5"/>
  <c r="W289" i="5" s="1"/>
  <c r="J299" i="5"/>
  <c r="P300" i="5"/>
  <c r="V300" i="5" s="1"/>
  <c r="L348" i="5"/>
  <c r="R349" i="5"/>
  <c r="X349" i="5" s="1"/>
  <c r="J374" i="5"/>
  <c r="J373" i="5" s="1"/>
  <c r="P375" i="5"/>
  <c r="V375" i="5" s="1"/>
  <c r="L384" i="5"/>
  <c r="R385" i="5"/>
  <c r="X385" i="5" s="1"/>
  <c r="K387" i="5"/>
  <c r="Q387" i="5" s="1"/>
  <c r="W387" i="5" s="1"/>
  <c r="Q388" i="5"/>
  <c r="W388" i="5" s="1"/>
  <c r="J420" i="5"/>
  <c r="P420" i="5" s="1"/>
  <c r="V420" i="5" s="1"/>
  <c r="P421" i="5"/>
  <c r="V421" i="5" s="1"/>
  <c r="R423" i="5"/>
  <c r="X423" i="5" s="1"/>
  <c r="R426" i="5"/>
  <c r="X426" i="5" s="1"/>
  <c r="K432" i="5"/>
  <c r="K431" i="5" s="1"/>
  <c r="Q433" i="5"/>
  <c r="W433" i="5" s="1"/>
  <c r="J447" i="5"/>
  <c r="P447" i="5" s="1"/>
  <c r="V447" i="5" s="1"/>
  <c r="P448" i="5"/>
  <c r="V448" i="5" s="1"/>
  <c r="L450" i="5"/>
  <c r="R450" i="5" s="1"/>
  <c r="X450" i="5" s="1"/>
  <c r="R451" i="5"/>
  <c r="X451" i="5" s="1"/>
  <c r="K453" i="5"/>
  <c r="Q453" i="5" s="1"/>
  <c r="W453" i="5" s="1"/>
  <c r="Q454" i="5"/>
  <c r="W454" i="5" s="1"/>
  <c r="L478" i="5"/>
  <c r="R479" i="5"/>
  <c r="X479" i="5" s="1"/>
  <c r="K484" i="5"/>
  <c r="Q485" i="5"/>
  <c r="W485" i="5" s="1"/>
  <c r="J499" i="5"/>
  <c r="P500" i="5"/>
  <c r="V500" i="5" s="1"/>
  <c r="L518" i="5"/>
  <c r="R518" i="5" s="1"/>
  <c r="X518" i="5" s="1"/>
  <c r="R519" i="5"/>
  <c r="X519" i="5" s="1"/>
  <c r="K520" i="5"/>
  <c r="Q520" i="5" s="1"/>
  <c r="W520" i="5" s="1"/>
  <c r="Q521" i="5"/>
  <c r="W521" i="5" s="1"/>
  <c r="J738" i="5"/>
  <c r="P739" i="5"/>
  <c r="V739" i="5" s="1"/>
  <c r="L576" i="5"/>
  <c r="R576" i="5" s="1"/>
  <c r="X576" i="5" s="1"/>
  <c r="R577" i="5"/>
  <c r="X577" i="5" s="1"/>
  <c r="K578" i="5"/>
  <c r="Q578" i="5" s="1"/>
  <c r="W578" i="5" s="1"/>
  <c r="Q579" i="5"/>
  <c r="W579" i="5" s="1"/>
  <c r="J528" i="5"/>
  <c r="P529" i="5"/>
  <c r="V529" i="5" s="1"/>
  <c r="L759" i="5"/>
  <c r="R760" i="5"/>
  <c r="X760" i="5" s="1"/>
  <c r="K762" i="5"/>
  <c r="Q763" i="5"/>
  <c r="W763" i="5" s="1"/>
  <c r="J772" i="5"/>
  <c r="P773" i="5"/>
  <c r="V773" i="5" s="1"/>
  <c r="L806" i="5"/>
  <c r="R806" i="5" s="1"/>
  <c r="X806" i="5" s="1"/>
  <c r="R807" i="5"/>
  <c r="X807" i="5" s="1"/>
  <c r="K808" i="5"/>
  <c r="Q808" i="5" s="1"/>
  <c r="W808" i="5" s="1"/>
  <c r="Q809" i="5"/>
  <c r="W809" i="5" s="1"/>
  <c r="V1075" i="5"/>
  <c r="L817" i="5"/>
  <c r="R818" i="5"/>
  <c r="X818" i="5" s="1"/>
  <c r="K820" i="5"/>
  <c r="Q821" i="5"/>
  <c r="W821" i="5" s="1"/>
  <c r="J599" i="5"/>
  <c r="P600" i="5"/>
  <c r="V600" i="5" s="1"/>
  <c r="L601" i="5"/>
  <c r="R601" i="5" s="1"/>
  <c r="X601" i="5" s="1"/>
  <c r="R602" i="5"/>
  <c r="X602" i="5" s="1"/>
  <c r="K605" i="5"/>
  <c r="Q606" i="5"/>
  <c r="W606" i="5" s="1"/>
  <c r="J611" i="5"/>
  <c r="P612" i="5"/>
  <c r="V612" i="5" s="1"/>
  <c r="L696" i="5"/>
  <c r="R697" i="5"/>
  <c r="X697" i="5" s="1"/>
  <c r="K620" i="5"/>
  <c r="Q621" i="5"/>
  <c r="W621" i="5" s="1"/>
  <c r="J636" i="5"/>
  <c r="P637" i="5"/>
  <c r="V637" i="5" s="1"/>
  <c r="L639" i="5"/>
  <c r="R640" i="5"/>
  <c r="X640" i="5" s="1"/>
  <c r="K690" i="5"/>
  <c r="Q691" i="5"/>
  <c r="W691" i="5" s="1"/>
  <c r="J681" i="5"/>
  <c r="P681" i="5" s="1"/>
  <c r="V681" i="5" s="1"/>
  <c r="P682" i="5"/>
  <c r="V682" i="5" s="1"/>
  <c r="L683" i="5"/>
  <c r="R683" i="5" s="1"/>
  <c r="X683" i="5" s="1"/>
  <c r="R684" i="5"/>
  <c r="X684" i="5" s="1"/>
  <c r="K656" i="5"/>
  <c r="Q657" i="5"/>
  <c r="W657" i="5" s="1"/>
  <c r="L663" i="5"/>
  <c r="R663" i="5" s="1"/>
  <c r="X663" i="5" s="1"/>
  <c r="R664" i="5"/>
  <c r="X664" i="5" s="1"/>
  <c r="K561" i="5"/>
  <c r="Q562" i="5"/>
  <c r="W562" i="5" s="1"/>
  <c r="J842" i="5"/>
  <c r="P843" i="5"/>
  <c r="V843" i="5" s="1"/>
  <c r="L878" i="5"/>
  <c r="R879" i="5"/>
  <c r="X879" i="5" s="1"/>
  <c r="K866" i="5"/>
  <c r="Q867" i="5"/>
  <c r="W867" i="5" s="1"/>
  <c r="J624" i="5"/>
  <c r="P624" i="5" s="1"/>
  <c r="V624" i="5" s="1"/>
  <c r="P625" i="5"/>
  <c r="V625" i="5" s="1"/>
  <c r="L626" i="5"/>
  <c r="R626" i="5" s="1"/>
  <c r="X626" i="5" s="1"/>
  <c r="R627" i="5"/>
  <c r="X627" i="5" s="1"/>
  <c r="K590" i="5"/>
  <c r="Q590" i="5" s="1"/>
  <c r="W590" i="5" s="1"/>
  <c r="Q591" i="5"/>
  <c r="W591" i="5" s="1"/>
  <c r="J544" i="5"/>
  <c r="P545" i="5"/>
  <c r="V545" i="5" s="1"/>
  <c r="L856" i="5"/>
  <c r="R857" i="5"/>
  <c r="X857" i="5" s="1"/>
  <c r="K859" i="5"/>
  <c r="Q860" i="5"/>
  <c r="W860" i="5" s="1"/>
  <c r="J668" i="5"/>
  <c r="P668" i="5" s="1"/>
  <c r="V668" i="5" s="1"/>
  <c r="P669" i="5"/>
  <c r="V669" i="5" s="1"/>
  <c r="L685" i="5"/>
  <c r="R685" i="5" s="1"/>
  <c r="X685" i="5" s="1"/>
  <c r="R686" i="5"/>
  <c r="X686" i="5" s="1"/>
  <c r="K743" i="5"/>
  <c r="Q744" i="5"/>
  <c r="W744" i="5" s="1"/>
  <c r="J702" i="5"/>
  <c r="P703" i="5"/>
  <c r="V703" i="5" s="1"/>
  <c r="L505" i="5"/>
  <c r="R506" i="5"/>
  <c r="X506" i="5" s="1"/>
  <c r="L514" i="5"/>
  <c r="R514" i="5" s="1"/>
  <c r="X514" i="5" s="1"/>
  <c r="R515" i="5"/>
  <c r="X515" i="5" s="1"/>
  <c r="J531" i="5"/>
  <c r="P531" i="5" s="1"/>
  <c r="V531" i="5" s="1"/>
  <c r="P532" i="5"/>
  <c r="V532" i="5" s="1"/>
  <c r="L533" i="5"/>
  <c r="R533" i="5" s="1"/>
  <c r="X533" i="5" s="1"/>
  <c r="R534" i="5"/>
  <c r="X534" i="5" s="1"/>
  <c r="K536" i="5"/>
  <c r="Q536" i="5" s="1"/>
  <c r="W536" i="5" s="1"/>
  <c r="Q537" i="5"/>
  <c r="W537" i="5" s="1"/>
  <c r="J848" i="5"/>
  <c r="P849" i="5"/>
  <c r="V849" i="5" s="1"/>
  <c r="L556" i="5"/>
  <c r="R557" i="5"/>
  <c r="X557" i="5" s="1"/>
  <c r="K899" i="5"/>
  <c r="Q900" i="5"/>
  <c r="W900" i="5" s="1"/>
  <c r="K941" i="5"/>
  <c r="Q942" i="5"/>
  <c r="W942" i="5" s="1"/>
  <c r="J956" i="5"/>
  <c r="P957" i="5"/>
  <c r="V957" i="5" s="1"/>
  <c r="J982" i="5"/>
  <c r="P982" i="5" s="1"/>
  <c r="V982" i="5" s="1"/>
  <c r="P983" i="5"/>
  <c r="V983" i="5" s="1"/>
  <c r="L985" i="5"/>
  <c r="R985" i="5" s="1"/>
  <c r="X985" i="5" s="1"/>
  <c r="R986" i="5"/>
  <c r="X986" i="5" s="1"/>
  <c r="K988" i="5"/>
  <c r="Q988" i="5" s="1"/>
  <c r="W988" i="5" s="1"/>
  <c r="Q989" i="5"/>
  <c r="W989" i="5" s="1"/>
  <c r="J996" i="5"/>
  <c r="P997" i="5"/>
  <c r="V997" i="5" s="1"/>
  <c r="J1011" i="5"/>
  <c r="P1011" i="5" s="1"/>
  <c r="V1011" i="5" s="1"/>
  <c r="P1012" i="5"/>
  <c r="V1012" i="5" s="1"/>
  <c r="L1022" i="5"/>
  <c r="R1023" i="5"/>
  <c r="X1023" i="5" s="1"/>
  <c r="K1025" i="5"/>
  <c r="Q1025" i="5" s="1"/>
  <c r="W1025" i="5" s="1"/>
  <c r="Q1026" i="5"/>
  <c r="W1026" i="5" s="1"/>
  <c r="J1036" i="5"/>
  <c r="P1037" i="5"/>
  <c r="V1037" i="5" s="1"/>
  <c r="L1041" i="5"/>
  <c r="R1041" i="5" s="1"/>
  <c r="X1041" i="5" s="1"/>
  <c r="R1042" i="5"/>
  <c r="X1042" i="5" s="1"/>
  <c r="K1044" i="5"/>
  <c r="Q1044" i="5" s="1"/>
  <c r="W1044" i="5" s="1"/>
  <c r="Q1045" i="5"/>
  <c r="W1045" i="5" s="1"/>
  <c r="J1084" i="5"/>
  <c r="P1084" i="5" s="1"/>
  <c r="V1084" i="5" s="1"/>
  <c r="P1085" i="5"/>
  <c r="V1085" i="5" s="1"/>
  <c r="L1087" i="5"/>
  <c r="R1087" i="5" s="1"/>
  <c r="X1087" i="5" s="1"/>
  <c r="R1088" i="5"/>
  <c r="X1088" i="5" s="1"/>
  <c r="K1092" i="5"/>
  <c r="Q1093" i="5"/>
  <c r="W1093" i="5" s="1"/>
  <c r="J1108" i="5"/>
  <c r="P1108" i="5" s="1"/>
  <c r="V1108" i="5" s="1"/>
  <c r="P1109" i="5"/>
  <c r="V1109" i="5" s="1"/>
  <c r="L1111" i="5"/>
  <c r="R1111" i="5" s="1"/>
  <c r="X1111" i="5" s="1"/>
  <c r="R1112" i="5"/>
  <c r="X1112" i="5" s="1"/>
  <c r="K1124" i="5"/>
  <c r="Q1125" i="5"/>
  <c r="W1125" i="5" s="1"/>
  <c r="J1135" i="5"/>
  <c r="P1136" i="5"/>
  <c r="V1136" i="5" s="1"/>
  <c r="L1143" i="5"/>
  <c r="R1143" i="5" s="1"/>
  <c r="X1143" i="5" s="1"/>
  <c r="R1144" i="5"/>
  <c r="X1144" i="5" s="1"/>
  <c r="K1146" i="5"/>
  <c r="Q1146" i="5" s="1"/>
  <c r="W1146" i="5" s="1"/>
  <c r="Q1147" i="5"/>
  <c r="W1147" i="5" s="1"/>
  <c r="J1153" i="5"/>
  <c r="P1153" i="5" s="1"/>
  <c r="V1153" i="5" s="1"/>
  <c r="P1154" i="5"/>
  <c r="V1154" i="5" s="1"/>
  <c r="L1156" i="5"/>
  <c r="R1156" i="5" s="1"/>
  <c r="X1156" i="5" s="1"/>
  <c r="R1157" i="5"/>
  <c r="X1157" i="5" s="1"/>
  <c r="K1164" i="5"/>
  <c r="Q1165" i="5"/>
  <c r="W1165" i="5" s="1"/>
  <c r="K1199" i="5"/>
  <c r="Q1200" i="5"/>
  <c r="W1200" i="5" s="1"/>
  <c r="J1221" i="5"/>
  <c r="P1222" i="5"/>
  <c r="V1222" i="5" s="1"/>
  <c r="L1226" i="5"/>
  <c r="R1227" i="5"/>
  <c r="X1227" i="5" s="1"/>
  <c r="J1250" i="5"/>
  <c r="P1250" i="5" s="1"/>
  <c r="V1250" i="5" s="1"/>
  <c r="P1251" i="5"/>
  <c r="V1251" i="5" s="1"/>
  <c r="J1265" i="5"/>
  <c r="P1265" i="5" s="1"/>
  <c r="V1265" i="5" s="1"/>
  <c r="P1266" i="5"/>
  <c r="V1266" i="5" s="1"/>
  <c r="J1290" i="5"/>
  <c r="P1291" i="5"/>
  <c r="V1291" i="5" s="1"/>
  <c r="L1296" i="5"/>
  <c r="R1297" i="5"/>
  <c r="X1297" i="5" s="1"/>
  <c r="K1310" i="5"/>
  <c r="Q1310" i="5" s="1"/>
  <c r="W1310" i="5" s="1"/>
  <c r="Q1311" i="5"/>
  <c r="W1311" i="5" s="1"/>
  <c r="J1327" i="5"/>
  <c r="P1327" i="5" s="1"/>
  <c r="V1327" i="5" s="1"/>
  <c r="P1328" i="5"/>
  <c r="V1328" i="5" s="1"/>
  <c r="J1350" i="5"/>
  <c r="P1351" i="5"/>
  <c r="V1351" i="5" s="1"/>
  <c r="L1359" i="5"/>
  <c r="R1360" i="5"/>
  <c r="X1360" i="5" s="1"/>
  <c r="K1373" i="5"/>
  <c r="Q1374" i="5"/>
  <c r="W1374" i="5" s="1"/>
  <c r="J1391" i="5"/>
  <c r="P1391" i="5" s="1"/>
  <c r="V1391" i="5" s="1"/>
  <c r="P1392" i="5"/>
  <c r="V1392" i="5" s="1"/>
  <c r="L1394" i="5"/>
  <c r="R1394" i="5" s="1"/>
  <c r="X1394" i="5" s="1"/>
  <c r="R1395" i="5"/>
  <c r="X1395" i="5" s="1"/>
  <c r="L1408" i="5"/>
  <c r="R1408" i="5" s="1"/>
  <c r="X1408" i="5" s="1"/>
  <c r="R1409" i="5"/>
  <c r="X1409" i="5" s="1"/>
  <c r="J1432" i="5"/>
  <c r="P1433" i="5"/>
  <c r="V1433" i="5" s="1"/>
  <c r="L1438" i="5"/>
  <c r="R1439" i="5"/>
  <c r="X1439" i="5" s="1"/>
  <c r="K1443" i="5"/>
  <c r="Q1444" i="5"/>
  <c r="W1444" i="5" s="1"/>
  <c r="J1458" i="5"/>
  <c r="P1458" i="5" s="1"/>
  <c r="V1458" i="5" s="1"/>
  <c r="P1459" i="5"/>
  <c r="V1459" i="5" s="1"/>
  <c r="L1461" i="5"/>
  <c r="R1461" i="5" s="1"/>
  <c r="X1461" i="5" s="1"/>
  <c r="R1462" i="5"/>
  <c r="X1462" i="5" s="1"/>
  <c r="L1475" i="5"/>
  <c r="R1475" i="5" s="1"/>
  <c r="X1475" i="5" s="1"/>
  <c r="R1476" i="5"/>
  <c r="X1476" i="5" s="1"/>
  <c r="J1489" i="5"/>
  <c r="P1490" i="5"/>
  <c r="V1490" i="5" s="1"/>
  <c r="L1500" i="5"/>
  <c r="R1501" i="5"/>
  <c r="X1501" i="5" s="1"/>
  <c r="K1506" i="5"/>
  <c r="Q1506" i="5" s="1"/>
  <c r="W1506" i="5" s="1"/>
  <c r="Q1507" i="5"/>
  <c r="W1507" i="5" s="1"/>
  <c r="K1539" i="5"/>
  <c r="Q1540" i="5"/>
  <c r="W1540" i="5" s="1"/>
  <c r="J1550" i="5"/>
  <c r="P1551" i="5"/>
  <c r="V1551" i="5" s="1"/>
  <c r="L1556" i="5"/>
  <c r="R1557" i="5"/>
  <c r="X1557" i="5" s="1"/>
  <c r="K1560" i="5"/>
  <c r="Q1560" i="5" s="1"/>
  <c r="W1560" i="5" s="1"/>
  <c r="Q1561" i="5"/>
  <c r="W1561" i="5" s="1"/>
  <c r="K1607" i="5"/>
  <c r="Q1608" i="5"/>
  <c r="W1608" i="5" s="1"/>
  <c r="J1628" i="5"/>
  <c r="P1629" i="5"/>
  <c r="V1629" i="5" s="1"/>
  <c r="L1632" i="5"/>
  <c r="R1632" i="5" s="1"/>
  <c r="X1632" i="5" s="1"/>
  <c r="R1633" i="5"/>
  <c r="X1633" i="5" s="1"/>
  <c r="K1635" i="5"/>
  <c r="Q1635" i="5" s="1"/>
  <c r="W1635" i="5" s="1"/>
  <c r="Q1636" i="5"/>
  <c r="W1636" i="5" s="1"/>
  <c r="K1655" i="5"/>
  <c r="Q1655" i="5" s="1"/>
  <c r="W1655" i="5" s="1"/>
  <c r="Q1656" i="5"/>
  <c r="W1656" i="5" s="1"/>
  <c r="L1674" i="5"/>
  <c r="R1674" i="5" s="1"/>
  <c r="X1674" i="5" s="1"/>
  <c r="R1675" i="5"/>
  <c r="X1675" i="5" s="1"/>
  <c r="K1677" i="5"/>
  <c r="Q1677" i="5" s="1"/>
  <c r="W1677" i="5" s="1"/>
  <c r="Q1678" i="5"/>
  <c r="W1678" i="5" s="1"/>
  <c r="J1693" i="5"/>
  <c r="P1694" i="5"/>
  <c r="V1694" i="5" s="1"/>
  <c r="L1698" i="5"/>
  <c r="R1699" i="5"/>
  <c r="X1699" i="5" s="1"/>
  <c r="K1702" i="5"/>
  <c r="Q1702" i="5" s="1"/>
  <c r="W1702" i="5" s="1"/>
  <c r="Q1703" i="5"/>
  <c r="W1703" i="5" s="1"/>
  <c r="K1740" i="5"/>
  <c r="Q1740" i="5" s="1"/>
  <c r="W1740" i="5" s="1"/>
  <c r="Q1741" i="5"/>
  <c r="W1741" i="5" s="1"/>
  <c r="J1761" i="5"/>
  <c r="P1762" i="5"/>
  <c r="V1762" i="5" s="1"/>
  <c r="L1765" i="5"/>
  <c r="R1766" i="5"/>
  <c r="X1766" i="5" s="1"/>
  <c r="K1770" i="5"/>
  <c r="Q1771" i="5"/>
  <c r="W1771" i="5" s="1"/>
  <c r="J1777" i="5"/>
  <c r="P1777" i="5" s="1"/>
  <c r="V1777" i="5" s="1"/>
  <c r="P1778" i="5"/>
  <c r="V1778" i="5" s="1"/>
  <c r="L1785" i="5"/>
  <c r="R1786" i="5"/>
  <c r="X1786" i="5" s="1"/>
  <c r="L1799" i="5"/>
  <c r="R1800" i="5"/>
  <c r="X1800" i="5" s="1"/>
  <c r="J1827" i="5"/>
  <c r="P1828" i="5"/>
  <c r="V1828" i="5" s="1"/>
  <c r="L1833" i="5"/>
  <c r="R1833" i="5" s="1"/>
  <c r="X1833" i="5" s="1"/>
  <c r="R1834" i="5"/>
  <c r="X1834" i="5" s="1"/>
  <c r="L1848" i="5"/>
  <c r="R1848" i="5" s="1"/>
  <c r="X1848" i="5" s="1"/>
  <c r="R1849" i="5"/>
  <c r="X1849" i="5" s="1"/>
  <c r="K1851" i="5"/>
  <c r="Q1851" i="5" s="1"/>
  <c r="W1851" i="5" s="1"/>
  <c r="Q1852" i="5"/>
  <c r="W1852" i="5" s="1"/>
  <c r="J1861" i="5"/>
  <c r="P1861" i="5" s="1"/>
  <c r="V1861" i="5" s="1"/>
  <c r="P1862" i="5"/>
  <c r="V1862" i="5" s="1"/>
  <c r="P1749" i="5"/>
  <c r="V1749" i="5" s="1"/>
  <c r="P1750" i="5"/>
  <c r="V1750" i="5" s="1"/>
  <c r="L29" i="5"/>
  <c r="R30" i="5"/>
  <c r="X30" i="5" s="1"/>
  <c r="L54" i="5"/>
  <c r="R54" i="5" s="1"/>
  <c r="X54" i="5" s="1"/>
  <c r="R55" i="5"/>
  <c r="X55" i="5" s="1"/>
  <c r="J71" i="5"/>
  <c r="P71" i="5" s="1"/>
  <c r="V71" i="5" s="1"/>
  <c r="P72" i="5"/>
  <c r="V72" i="5" s="1"/>
  <c r="L96" i="5"/>
  <c r="R96" i="5" s="1"/>
  <c r="X96" i="5" s="1"/>
  <c r="R97" i="5"/>
  <c r="X97" i="5" s="1"/>
  <c r="L111" i="5"/>
  <c r="R111" i="5" s="1"/>
  <c r="X111" i="5" s="1"/>
  <c r="R112" i="5"/>
  <c r="X112" i="5" s="1"/>
  <c r="L124" i="5"/>
  <c r="R124" i="5" s="1"/>
  <c r="X124" i="5" s="1"/>
  <c r="R125" i="5"/>
  <c r="X125" i="5" s="1"/>
  <c r="J196" i="5"/>
  <c r="P196" i="5" s="1"/>
  <c r="V196" i="5" s="1"/>
  <c r="P197" i="5"/>
  <c r="V197" i="5" s="1"/>
  <c r="K202" i="5"/>
  <c r="Q202" i="5" s="1"/>
  <c r="W202" i="5" s="1"/>
  <c r="Q203" i="5"/>
  <c r="W203" i="5" s="1"/>
  <c r="K224" i="5"/>
  <c r="Q224" i="5" s="1"/>
  <c r="W224" i="5" s="1"/>
  <c r="Q225" i="5"/>
  <c r="W225" i="5" s="1"/>
  <c r="J288" i="5"/>
  <c r="P288" i="5" s="1"/>
  <c r="V288" i="5" s="1"/>
  <c r="P289" i="5"/>
  <c r="V289" i="5" s="1"/>
  <c r="K299" i="5"/>
  <c r="Q300" i="5"/>
  <c r="W300" i="5" s="1"/>
  <c r="J387" i="5"/>
  <c r="P387" i="5" s="1"/>
  <c r="V387" i="5" s="1"/>
  <c r="P388" i="5"/>
  <c r="V388" i="5" s="1"/>
  <c r="K420" i="5"/>
  <c r="Q421" i="5"/>
  <c r="W421" i="5" s="1"/>
  <c r="K447" i="5"/>
  <c r="Q447" i="5" s="1"/>
  <c r="W447" i="5" s="1"/>
  <c r="Q448" i="5"/>
  <c r="W448" i="5" s="1"/>
  <c r="J484" i="5"/>
  <c r="P485" i="5"/>
  <c r="V485" i="5" s="1"/>
  <c r="L524" i="5"/>
  <c r="R524" i="5" s="1"/>
  <c r="X524" i="5" s="1"/>
  <c r="R526" i="5"/>
  <c r="X526" i="5" s="1"/>
  <c r="K528" i="5"/>
  <c r="Q529" i="5"/>
  <c r="W529" i="5" s="1"/>
  <c r="L803" i="5"/>
  <c r="R803" i="5" s="1"/>
  <c r="X803" i="5" s="1"/>
  <c r="R804" i="5"/>
  <c r="X804" i="5" s="1"/>
  <c r="L810" i="5"/>
  <c r="R810" i="5" s="1"/>
  <c r="X810" i="5" s="1"/>
  <c r="R811" i="5"/>
  <c r="X811" i="5" s="1"/>
  <c r="L835" i="5"/>
  <c r="R836" i="5"/>
  <c r="X836" i="5" s="1"/>
  <c r="J690" i="5"/>
  <c r="P691" i="5"/>
  <c r="V691" i="5" s="1"/>
  <c r="J656" i="5"/>
  <c r="P657" i="5"/>
  <c r="V657" i="5" s="1"/>
  <c r="J561" i="5"/>
  <c r="P562" i="5"/>
  <c r="V562" i="5" s="1"/>
  <c r="J590" i="5"/>
  <c r="P590" i="5" s="1"/>
  <c r="V590" i="5" s="1"/>
  <c r="P591" i="5"/>
  <c r="V591" i="5" s="1"/>
  <c r="J859" i="5"/>
  <c r="P860" i="5"/>
  <c r="V860" i="5" s="1"/>
  <c r="J743" i="5"/>
  <c r="P744" i="5"/>
  <c r="V744" i="5" s="1"/>
  <c r="J512" i="5"/>
  <c r="P512" i="5" s="1"/>
  <c r="V512" i="5" s="1"/>
  <c r="P513" i="5"/>
  <c r="V513" i="5" s="1"/>
  <c r="J536" i="5"/>
  <c r="P536" i="5" s="1"/>
  <c r="V536" i="5" s="1"/>
  <c r="P537" i="5"/>
  <c r="V537" i="5" s="1"/>
  <c r="K848" i="5"/>
  <c r="Q849" i="5"/>
  <c r="W849" i="5" s="1"/>
  <c r="L951" i="5"/>
  <c r="R952" i="5"/>
  <c r="X952" i="5" s="1"/>
  <c r="L979" i="5"/>
  <c r="R979" i="5" s="1"/>
  <c r="X979" i="5" s="1"/>
  <c r="R980" i="5"/>
  <c r="X980" i="5" s="1"/>
  <c r="L991" i="5"/>
  <c r="R991" i="5" s="1"/>
  <c r="X991" i="5" s="1"/>
  <c r="R992" i="5"/>
  <c r="X992" i="5" s="1"/>
  <c r="K1011" i="5"/>
  <c r="Q1011" i="5" s="1"/>
  <c r="W1011" i="5" s="1"/>
  <c r="Q1012" i="5"/>
  <c r="W1012" i="5" s="1"/>
  <c r="K1036" i="5"/>
  <c r="Q1037" i="5"/>
  <c r="W1037" i="5" s="1"/>
  <c r="K1084" i="5"/>
  <c r="Q1084" i="5" s="1"/>
  <c r="W1084" i="5" s="1"/>
  <c r="Q1085" i="5"/>
  <c r="W1085" i="5" s="1"/>
  <c r="K1108" i="5"/>
  <c r="Q1108" i="5" s="1"/>
  <c r="W1108" i="5" s="1"/>
  <c r="Q1109" i="5"/>
  <c r="W1109" i="5" s="1"/>
  <c r="J1146" i="5"/>
  <c r="P1146" i="5" s="1"/>
  <c r="V1146" i="5" s="1"/>
  <c r="P1147" i="5"/>
  <c r="V1147" i="5" s="1"/>
  <c r="J1164" i="5"/>
  <c r="P1165" i="5"/>
  <c r="V1165" i="5" s="1"/>
  <c r="L1215" i="5"/>
  <c r="R1216" i="5"/>
  <c r="X1216" i="5" s="1"/>
  <c r="L1247" i="5"/>
  <c r="R1247" i="5" s="1"/>
  <c r="X1247" i="5" s="1"/>
  <c r="R1248" i="5"/>
  <c r="X1248" i="5" s="1"/>
  <c r="K1265" i="5"/>
  <c r="Q1265" i="5" s="1"/>
  <c r="W1265" i="5" s="1"/>
  <c r="Q1266" i="5"/>
  <c r="W1266" i="5" s="1"/>
  <c r="K1290" i="5"/>
  <c r="Q1291" i="5"/>
  <c r="W1291" i="5" s="1"/>
  <c r="L1313" i="5"/>
  <c r="R1313" i="5" s="1"/>
  <c r="X1313" i="5" s="1"/>
  <c r="R1314" i="5"/>
  <c r="X1314" i="5" s="1"/>
  <c r="K1327" i="5"/>
  <c r="Q1327" i="5" s="1"/>
  <c r="W1327" i="5" s="1"/>
  <c r="Q1328" i="5"/>
  <c r="W1328" i="5" s="1"/>
  <c r="K1350" i="5"/>
  <c r="Q1351" i="5"/>
  <c r="W1351" i="5" s="1"/>
  <c r="J1373" i="5"/>
  <c r="P1374" i="5"/>
  <c r="V1374" i="5" s="1"/>
  <c r="J1443" i="5"/>
  <c r="P1444" i="5"/>
  <c r="V1444" i="5" s="1"/>
  <c r="J1506" i="5"/>
  <c r="P1506" i="5" s="1"/>
  <c r="V1506" i="5" s="1"/>
  <c r="P1507" i="5"/>
  <c r="V1507" i="5" s="1"/>
  <c r="L1525" i="5"/>
  <c r="R1525" i="5" s="1"/>
  <c r="X1525" i="5" s="1"/>
  <c r="R1526" i="5"/>
  <c r="X1526" i="5" s="1"/>
  <c r="L1545" i="5"/>
  <c r="R1546" i="5"/>
  <c r="X1546" i="5" s="1"/>
  <c r="L1563" i="5"/>
  <c r="R1563" i="5" s="1"/>
  <c r="X1563" i="5" s="1"/>
  <c r="R1564" i="5"/>
  <c r="X1564" i="5" s="1"/>
  <c r="L1622" i="5"/>
  <c r="R1623" i="5"/>
  <c r="X1623" i="5" s="1"/>
  <c r="J1702" i="5"/>
  <c r="P1702" i="5" s="1"/>
  <c r="V1702" i="5" s="1"/>
  <c r="P1703" i="5"/>
  <c r="V1703" i="5" s="1"/>
  <c r="K1761" i="5"/>
  <c r="Q1762" i="5"/>
  <c r="W1762" i="5" s="1"/>
  <c r="L1774" i="5"/>
  <c r="R1774" i="5" s="1"/>
  <c r="X1774" i="5" s="1"/>
  <c r="R1775" i="5"/>
  <c r="X1775" i="5" s="1"/>
  <c r="L21" i="5"/>
  <c r="R22" i="5"/>
  <c r="X22" i="5" s="1"/>
  <c r="J45" i="5"/>
  <c r="P45" i="5" s="1"/>
  <c r="V45" i="5" s="1"/>
  <c r="P46" i="5"/>
  <c r="V46" i="5" s="1"/>
  <c r="L48" i="5"/>
  <c r="R48" i="5" s="1"/>
  <c r="X48" i="5" s="1"/>
  <c r="R49" i="5"/>
  <c r="X49" i="5" s="1"/>
  <c r="J60" i="5"/>
  <c r="P61" i="5"/>
  <c r="V61" i="5" s="1"/>
  <c r="K21" i="5"/>
  <c r="Q22" i="5"/>
  <c r="W22" i="5" s="1"/>
  <c r="J29" i="5"/>
  <c r="P30" i="5"/>
  <c r="V30" i="5" s="1"/>
  <c r="L45" i="5"/>
  <c r="R45" i="5" s="1"/>
  <c r="X45" i="5" s="1"/>
  <c r="R46" i="5"/>
  <c r="X46" i="5" s="1"/>
  <c r="K48" i="5"/>
  <c r="Q48" i="5" s="1"/>
  <c r="W48" i="5" s="1"/>
  <c r="Q49" i="5"/>
  <c r="W49" i="5" s="1"/>
  <c r="J54" i="5"/>
  <c r="P54" i="5" s="1"/>
  <c r="V54" i="5" s="1"/>
  <c r="P55" i="5"/>
  <c r="V55" i="5" s="1"/>
  <c r="L60" i="5"/>
  <c r="R61" i="5"/>
  <c r="X61" i="5" s="1"/>
  <c r="K68" i="5"/>
  <c r="Q69" i="5"/>
  <c r="W69" i="5" s="1"/>
  <c r="J74" i="5"/>
  <c r="P74" i="5" s="1"/>
  <c r="V74" i="5" s="1"/>
  <c r="P75" i="5"/>
  <c r="V75" i="5" s="1"/>
  <c r="L77" i="5"/>
  <c r="R77" i="5" s="1"/>
  <c r="X77" i="5" s="1"/>
  <c r="R78" i="5"/>
  <c r="X78" i="5" s="1"/>
  <c r="K80" i="5"/>
  <c r="Q80" i="5" s="1"/>
  <c r="W80" i="5" s="1"/>
  <c r="Q81" i="5"/>
  <c r="W81" i="5" s="1"/>
  <c r="J96" i="5"/>
  <c r="P96" i="5" s="1"/>
  <c r="V96" i="5" s="1"/>
  <c r="P97" i="5"/>
  <c r="V97" i="5" s="1"/>
  <c r="L99" i="5"/>
  <c r="R99" i="5" s="1"/>
  <c r="X99" i="5" s="1"/>
  <c r="R100" i="5"/>
  <c r="X100" i="5" s="1"/>
  <c r="K102" i="5"/>
  <c r="Q102" i="5" s="1"/>
  <c r="W102" i="5" s="1"/>
  <c r="Q103" i="5"/>
  <c r="W103" i="5" s="1"/>
  <c r="J111" i="5"/>
  <c r="P111" i="5" s="1"/>
  <c r="V111" i="5" s="1"/>
  <c r="P112" i="5"/>
  <c r="V112" i="5" s="1"/>
  <c r="L114" i="5"/>
  <c r="R114" i="5" s="1"/>
  <c r="X114" i="5" s="1"/>
  <c r="R115" i="5"/>
  <c r="X115" i="5" s="1"/>
  <c r="K117" i="5"/>
  <c r="Q117" i="5" s="1"/>
  <c r="W117" i="5" s="1"/>
  <c r="Q118" i="5"/>
  <c r="W118" i="5" s="1"/>
  <c r="J124" i="5"/>
  <c r="P124" i="5" s="1"/>
  <c r="V124" i="5" s="1"/>
  <c r="P125" i="5"/>
  <c r="V125" i="5" s="1"/>
  <c r="L127" i="5"/>
  <c r="R127" i="5" s="1"/>
  <c r="X127" i="5" s="1"/>
  <c r="R128" i="5"/>
  <c r="X128" i="5" s="1"/>
  <c r="L162" i="5"/>
  <c r="R163" i="5"/>
  <c r="X163" i="5" s="1"/>
  <c r="K193" i="5"/>
  <c r="Q193" i="5" s="1"/>
  <c r="W193" i="5" s="1"/>
  <c r="Q194" i="5"/>
  <c r="W194" i="5" s="1"/>
  <c r="J199" i="5"/>
  <c r="P199" i="5" s="1"/>
  <c r="V199" i="5" s="1"/>
  <c r="P200" i="5"/>
  <c r="V200" i="5" s="1"/>
  <c r="L202" i="5"/>
  <c r="R202" i="5" s="1"/>
  <c r="X202" i="5" s="1"/>
  <c r="R203" i="5"/>
  <c r="X203" i="5" s="1"/>
  <c r="K212" i="5"/>
  <c r="Q213" i="5"/>
  <c r="W213" i="5" s="1"/>
  <c r="J218" i="5"/>
  <c r="P218" i="5" s="1"/>
  <c r="V218" i="5" s="1"/>
  <c r="P219" i="5"/>
  <c r="V219" i="5" s="1"/>
  <c r="L224" i="5"/>
  <c r="R224" i="5" s="1"/>
  <c r="X224" i="5" s="1"/>
  <c r="R225" i="5"/>
  <c r="X225" i="5" s="1"/>
  <c r="K230" i="5"/>
  <c r="Q230" i="5" s="1"/>
  <c r="W230" i="5" s="1"/>
  <c r="Q231" i="5"/>
  <c r="W231" i="5" s="1"/>
  <c r="J252" i="5"/>
  <c r="P253" i="5"/>
  <c r="V253" i="5" s="1"/>
  <c r="L259" i="5"/>
  <c r="R260" i="5"/>
  <c r="X260" i="5" s="1"/>
  <c r="J273" i="5"/>
  <c r="P273" i="5" s="1"/>
  <c r="V273" i="5" s="1"/>
  <c r="P274" i="5"/>
  <c r="V274" i="5" s="1"/>
  <c r="L282" i="5"/>
  <c r="R282" i="5" s="1"/>
  <c r="X282" i="5" s="1"/>
  <c r="R283" i="5"/>
  <c r="X283" i="5" s="1"/>
  <c r="K285" i="5"/>
  <c r="Q285" i="5" s="1"/>
  <c r="W285" i="5" s="1"/>
  <c r="Q286" i="5"/>
  <c r="W286" i="5" s="1"/>
  <c r="J295" i="5"/>
  <c r="P296" i="5"/>
  <c r="V296" i="5" s="1"/>
  <c r="L299" i="5"/>
  <c r="R300" i="5"/>
  <c r="X300" i="5" s="1"/>
  <c r="K348" i="5"/>
  <c r="Q349" i="5"/>
  <c r="W349" i="5" s="1"/>
  <c r="L374" i="5"/>
  <c r="L373" i="5" s="1"/>
  <c r="R375" i="5"/>
  <c r="X375" i="5" s="1"/>
  <c r="K384" i="5"/>
  <c r="Q385" i="5"/>
  <c r="W385" i="5" s="1"/>
  <c r="J394" i="5"/>
  <c r="P394" i="5" s="1"/>
  <c r="V394" i="5" s="1"/>
  <c r="P395" i="5"/>
  <c r="V395" i="5" s="1"/>
  <c r="L420" i="5"/>
  <c r="R421" i="5"/>
  <c r="X421" i="5" s="1"/>
  <c r="Q423" i="5"/>
  <c r="W423" i="5" s="1"/>
  <c r="Q426" i="5"/>
  <c r="W426" i="5" s="1"/>
  <c r="J443" i="5"/>
  <c r="P444" i="5"/>
  <c r="V444" i="5" s="1"/>
  <c r="L447" i="5"/>
  <c r="R447" i="5" s="1"/>
  <c r="X447" i="5" s="1"/>
  <c r="R448" i="5"/>
  <c r="X448" i="5" s="1"/>
  <c r="K450" i="5"/>
  <c r="Q450" i="5" s="1"/>
  <c r="W450" i="5" s="1"/>
  <c r="Q451" i="5"/>
  <c r="W451" i="5" s="1"/>
  <c r="K478" i="5"/>
  <c r="Q479" i="5"/>
  <c r="W479" i="5" s="1"/>
  <c r="J487" i="5"/>
  <c r="P487" i="5" s="1"/>
  <c r="V487" i="5" s="1"/>
  <c r="P488" i="5"/>
  <c r="V488" i="5" s="1"/>
  <c r="L499" i="5"/>
  <c r="R500" i="5"/>
  <c r="X500" i="5" s="1"/>
  <c r="K518" i="5"/>
  <c r="Q518" i="5" s="1"/>
  <c r="W518" i="5" s="1"/>
  <c r="Q519" i="5"/>
  <c r="W519" i="5" s="1"/>
  <c r="J524" i="5"/>
  <c r="P524" i="5" s="1"/>
  <c r="V524" i="5" s="1"/>
  <c r="P526" i="5"/>
  <c r="V526" i="5" s="1"/>
  <c r="L738" i="5"/>
  <c r="R739" i="5"/>
  <c r="X739" i="5" s="1"/>
  <c r="K576" i="5"/>
  <c r="Q576" i="5" s="1"/>
  <c r="W576" i="5" s="1"/>
  <c r="Q577" i="5"/>
  <c r="W577" i="5" s="1"/>
  <c r="J580" i="5"/>
  <c r="P580" i="5" s="1"/>
  <c r="V580" i="5" s="1"/>
  <c r="P581" i="5"/>
  <c r="V581" i="5" s="1"/>
  <c r="L528" i="5"/>
  <c r="R529" i="5"/>
  <c r="X529" i="5" s="1"/>
  <c r="K759" i="5"/>
  <c r="Q760" i="5"/>
  <c r="W760" i="5" s="1"/>
  <c r="J803" i="5"/>
  <c r="P803" i="5" s="1"/>
  <c r="V803" i="5" s="1"/>
  <c r="P804" i="5"/>
  <c r="V804" i="5" s="1"/>
  <c r="L772" i="5"/>
  <c r="R773" i="5"/>
  <c r="X773" i="5" s="1"/>
  <c r="K806" i="5"/>
  <c r="Q806" i="5" s="1"/>
  <c r="W806" i="5" s="1"/>
  <c r="Q807" i="5"/>
  <c r="W807" i="5" s="1"/>
  <c r="J810" i="5"/>
  <c r="P810" i="5" s="1"/>
  <c r="V810" i="5" s="1"/>
  <c r="P811" i="5"/>
  <c r="V811" i="5" s="1"/>
  <c r="X1075" i="5"/>
  <c r="K817" i="5"/>
  <c r="Q818" i="5"/>
  <c r="W818" i="5" s="1"/>
  <c r="J835" i="5"/>
  <c r="P836" i="5"/>
  <c r="V836" i="5" s="1"/>
  <c r="L599" i="5"/>
  <c r="R600" i="5"/>
  <c r="X600" i="5" s="1"/>
  <c r="K602" i="5"/>
  <c r="Q603" i="5"/>
  <c r="W603" i="5" s="1"/>
  <c r="J608" i="5"/>
  <c r="P609" i="5"/>
  <c r="V609" i="5" s="1"/>
  <c r="L611" i="5"/>
  <c r="R612" i="5"/>
  <c r="X612" i="5" s="1"/>
  <c r="K696" i="5"/>
  <c r="Q697" i="5"/>
  <c r="W697" i="5" s="1"/>
  <c r="J893" i="5"/>
  <c r="P894" i="5"/>
  <c r="V894" i="5" s="1"/>
  <c r="L636" i="5"/>
  <c r="R637" i="5"/>
  <c r="X637" i="5" s="1"/>
  <c r="K639" i="5"/>
  <c r="Q640" i="5"/>
  <c r="W640" i="5" s="1"/>
  <c r="J679" i="5"/>
  <c r="P679" i="5" s="1"/>
  <c r="V679" i="5" s="1"/>
  <c r="P680" i="5"/>
  <c r="V680" i="5" s="1"/>
  <c r="L681" i="5"/>
  <c r="R681" i="5" s="1"/>
  <c r="X681" i="5" s="1"/>
  <c r="R682" i="5"/>
  <c r="X682" i="5" s="1"/>
  <c r="K683" i="5"/>
  <c r="Q683" i="5" s="1"/>
  <c r="W683" i="5" s="1"/>
  <c r="Q684" i="5"/>
  <c r="W684" i="5" s="1"/>
  <c r="J659" i="5"/>
  <c r="P659" i="5" s="1"/>
  <c r="V659" i="5" s="1"/>
  <c r="P660" i="5"/>
  <c r="V660" i="5" s="1"/>
  <c r="K663" i="5"/>
  <c r="Q663" i="5" s="1"/>
  <c r="W663" i="5" s="1"/>
  <c r="Q664" i="5"/>
  <c r="W664" i="5" s="1"/>
  <c r="J863" i="5"/>
  <c r="P864" i="5"/>
  <c r="V864" i="5" s="1"/>
  <c r="L842" i="5"/>
  <c r="R843" i="5"/>
  <c r="X843" i="5" s="1"/>
  <c r="K878" i="5"/>
  <c r="Q879" i="5"/>
  <c r="W879" i="5" s="1"/>
  <c r="J869" i="5"/>
  <c r="P870" i="5"/>
  <c r="V870" i="5" s="1"/>
  <c r="J626" i="5"/>
  <c r="P626" i="5" s="1"/>
  <c r="V626" i="5" s="1"/>
  <c r="P627" i="5"/>
  <c r="V627" i="5" s="1"/>
  <c r="K626" i="5"/>
  <c r="Q626" i="5" s="1"/>
  <c r="W626" i="5" s="1"/>
  <c r="Q627" i="5"/>
  <c r="W627" i="5" s="1"/>
  <c r="J592" i="5"/>
  <c r="P592" i="5" s="1"/>
  <c r="V592" i="5" s="1"/>
  <c r="P593" i="5"/>
  <c r="V593" i="5" s="1"/>
  <c r="L544" i="5"/>
  <c r="R545" i="5"/>
  <c r="X545" i="5" s="1"/>
  <c r="K856" i="5"/>
  <c r="Q857" i="5"/>
  <c r="W857" i="5" s="1"/>
  <c r="J613" i="5"/>
  <c r="P613" i="5" s="1"/>
  <c r="V613" i="5" s="1"/>
  <c r="P614" i="5"/>
  <c r="V614" i="5" s="1"/>
  <c r="L668" i="5"/>
  <c r="R668" i="5" s="1"/>
  <c r="X668" i="5" s="1"/>
  <c r="R669" i="5"/>
  <c r="X669" i="5" s="1"/>
  <c r="K685" i="5"/>
  <c r="Q685" i="5" s="1"/>
  <c r="W685" i="5" s="1"/>
  <c r="Q686" i="5"/>
  <c r="W686" i="5" s="1"/>
  <c r="J767" i="5"/>
  <c r="P768" i="5"/>
  <c r="V768" i="5" s="1"/>
  <c r="L702" i="5"/>
  <c r="R703" i="5"/>
  <c r="X703" i="5" s="1"/>
  <c r="K505" i="5"/>
  <c r="Q506" i="5"/>
  <c r="W506" i="5" s="1"/>
  <c r="K514" i="5"/>
  <c r="Q514" i="5" s="1"/>
  <c r="W514" i="5" s="1"/>
  <c r="Q515" i="5"/>
  <c r="W515" i="5" s="1"/>
  <c r="L531" i="5"/>
  <c r="R531" i="5" s="1"/>
  <c r="X531" i="5" s="1"/>
  <c r="R532" i="5"/>
  <c r="X532" i="5" s="1"/>
  <c r="K533" i="5"/>
  <c r="Q533" i="5" s="1"/>
  <c r="W533" i="5" s="1"/>
  <c r="Q534" i="5"/>
  <c r="W534" i="5" s="1"/>
  <c r="J538" i="5"/>
  <c r="P538" i="5" s="1"/>
  <c r="V538" i="5" s="1"/>
  <c r="P539" i="5"/>
  <c r="V539" i="5" s="1"/>
  <c r="L848" i="5"/>
  <c r="R849" i="5"/>
  <c r="X849" i="5" s="1"/>
  <c r="K556" i="5"/>
  <c r="Q557" i="5"/>
  <c r="W557" i="5" s="1"/>
  <c r="J904" i="5"/>
  <c r="P905" i="5"/>
  <c r="V905" i="5" s="1"/>
  <c r="J926" i="5"/>
  <c r="P926" i="5" s="1"/>
  <c r="V926" i="5" s="1"/>
  <c r="P927" i="5"/>
  <c r="V927" i="5" s="1"/>
  <c r="J951" i="5"/>
  <c r="P952" i="5"/>
  <c r="V952" i="5" s="1"/>
  <c r="L956" i="5"/>
  <c r="R957" i="5"/>
  <c r="X957" i="5" s="1"/>
  <c r="J979" i="5"/>
  <c r="P979" i="5" s="1"/>
  <c r="V979" i="5" s="1"/>
  <c r="P980" i="5"/>
  <c r="V980" i="5" s="1"/>
  <c r="L982" i="5"/>
  <c r="R982" i="5" s="1"/>
  <c r="X982" i="5" s="1"/>
  <c r="R983" i="5"/>
  <c r="X983" i="5" s="1"/>
  <c r="K985" i="5"/>
  <c r="Q985" i="5" s="1"/>
  <c r="W985" i="5" s="1"/>
  <c r="Q986" i="5"/>
  <c r="W986" i="5" s="1"/>
  <c r="J991" i="5"/>
  <c r="P991" i="5" s="1"/>
  <c r="V991" i="5" s="1"/>
  <c r="P992" i="5"/>
  <c r="V992" i="5" s="1"/>
  <c r="L996" i="5"/>
  <c r="R997" i="5"/>
  <c r="X997" i="5" s="1"/>
  <c r="J1008" i="5"/>
  <c r="P1008" i="5" s="1"/>
  <c r="V1008" i="5" s="1"/>
  <c r="P1009" i="5"/>
  <c r="V1009" i="5" s="1"/>
  <c r="L1011" i="5"/>
  <c r="R1011" i="5" s="1"/>
  <c r="X1011" i="5" s="1"/>
  <c r="R1012" i="5"/>
  <c r="X1012" i="5" s="1"/>
  <c r="K1022" i="5"/>
  <c r="Q1023" i="5"/>
  <c r="W1023" i="5" s="1"/>
  <c r="J1031" i="5"/>
  <c r="P1031" i="5" s="1"/>
  <c r="V1031" i="5" s="1"/>
  <c r="P1032" i="5"/>
  <c r="V1032" i="5" s="1"/>
  <c r="L1036" i="5"/>
  <c r="R1037" i="5"/>
  <c r="X1037" i="5" s="1"/>
  <c r="K1041" i="5"/>
  <c r="Q1041" i="5" s="1"/>
  <c r="W1041" i="5" s="1"/>
  <c r="Q1042" i="5"/>
  <c r="W1042" i="5" s="1"/>
  <c r="J1048" i="5"/>
  <c r="P1049" i="5"/>
  <c r="V1049" i="5" s="1"/>
  <c r="L1084" i="5"/>
  <c r="R1084" i="5" s="1"/>
  <c r="X1084" i="5" s="1"/>
  <c r="R1085" i="5"/>
  <c r="X1085" i="5" s="1"/>
  <c r="K1087" i="5"/>
  <c r="Q1087" i="5" s="1"/>
  <c r="W1087" i="5" s="1"/>
  <c r="Q1088" i="5"/>
  <c r="W1088" i="5" s="1"/>
  <c r="J1102" i="5"/>
  <c r="P1103" i="5"/>
  <c r="V1103" i="5" s="1"/>
  <c r="L1108" i="5"/>
  <c r="R1108" i="5" s="1"/>
  <c r="X1108" i="5" s="1"/>
  <c r="R1109" i="5"/>
  <c r="X1109" i="5" s="1"/>
  <c r="K1111" i="5"/>
  <c r="Q1111" i="5" s="1"/>
  <c r="W1111" i="5" s="1"/>
  <c r="Q1112" i="5"/>
  <c r="W1112" i="5" s="1"/>
  <c r="J1130" i="5"/>
  <c r="P1130" i="5" s="1"/>
  <c r="V1130" i="5" s="1"/>
  <c r="P1131" i="5"/>
  <c r="V1131" i="5" s="1"/>
  <c r="L1135" i="5"/>
  <c r="R1136" i="5"/>
  <c r="X1136" i="5" s="1"/>
  <c r="K1143" i="5"/>
  <c r="Q1143" i="5" s="1"/>
  <c r="W1143" i="5" s="1"/>
  <c r="Q1144" i="5"/>
  <c r="W1144" i="5" s="1"/>
  <c r="J1150" i="5"/>
  <c r="P1151" i="5"/>
  <c r="V1151" i="5" s="1"/>
  <c r="L1153" i="5"/>
  <c r="R1153" i="5" s="1"/>
  <c r="X1153" i="5" s="1"/>
  <c r="R1154" i="5"/>
  <c r="X1154" i="5" s="1"/>
  <c r="K1156" i="5"/>
  <c r="Q1156" i="5" s="1"/>
  <c r="W1156" i="5" s="1"/>
  <c r="Q1157" i="5"/>
  <c r="W1157" i="5" s="1"/>
  <c r="J1171" i="5"/>
  <c r="P1172" i="5"/>
  <c r="V1172" i="5" s="1"/>
  <c r="J1185" i="5"/>
  <c r="P1185" i="5" s="1"/>
  <c r="V1185" i="5" s="1"/>
  <c r="P1186" i="5"/>
  <c r="V1186" i="5" s="1"/>
  <c r="J1215" i="5"/>
  <c r="P1216" i="5"/>
  <c r="V1216" i="5" s="1"/>
  <c r="L1221" i="5"/>
  <c r="R1222" i="5"/>
  <c r="X1222" i="5" s="1"/>
  <c r="K1226" i="5"/>
  <c r="Q1227" i="5"/>
  <c r="W1227" i="5" s="1"/>
  <c r="J1247" i="5"/>
  <c r="P1247" i="5" s="1"/>
  <c r="V1247" i="5" s="1"/>
  <c r="P1248" i="5"/>
  <c r="V1248" i="5" s="1"/>
  <c r="L1250" i="5"/>
  <c r="R1250" i="5" s="1"/>
  <c r="X1250" i="5" s="1"/>
  <c r="R1251" i="5"/>
  <c r="X1251" i="5" s="1"/>
  <c r="L1265" i="5"/>
  <c r="R1265" i="5" s="1"/>
  <c r="X1265" i="5" s="1"/>
  <c r="R1266" i="5"/>
  <c r="X1266" i="5" s="1"/>
  <c r="J1279" i="5"/>
  <c r="P1280" i="5"/>
  <c r="V1280" i="5" s="1"/>
  <c r="L1290" i="5"/>
  <c r="R1291" i="5"/>
  <c r="X1291" i="5" s="1"/>
  <c r="K1296" i="5"/>
  <c r="Q1297" i="5"/>
  <c r="W1297" i="5" s="1"/>
  <c r="J1313" i="5"/>
  <c r="P1313" i="5" s="1"/>
  <c r="V1313" i="5" s="1"/>
  <c r="P1314" i="5"/>
  <c r="V1314" i="5" s="1"/>
  <c r="L1327" i="5"/>
  <c r="R1327" i="5" s="1"/>
  <c r="X1327" i="5" s="1"/>
  <c r="R1328" i="5"/>
  <c r="X1328" i="5" s="1"/>
  <c r="J1341" i="5"/>
  <c r="P1341" i="5" s="1"/>
  <c r="V1341" i="5" s="1"/>
  <c r="P1342" i="5"/>
  <c r="V1342" i="5" s="1"/>
  <c r="L1350" i="5"/>
  <c r="R1351" i="5"/>
  <c r="X1351" i="5" s="1"/>
  <c r="K1359" i="5"/>
  <c r="Q1360" i="5"/>
  <c r="W1360" i="5" s="1"/>
  <c r="J1378" i="5"/>
  <c r="P1379" i="5"/>
  <c r="V1379" i="5" s="1"/>
  <c r="L1391" i="5"/>
  <c r="R1391" i="5" s="1"/>
  <c r="X1391" i="5" s="1"/>
  <c r="R1392" i="5"/>
  <c r="X1392" i="5" s="1"/>
  <c r="K1394" i="5"/>
  <c r="Q1394" i="5" s="1"/>
  <c r="W1394" i="5" s="1"/>
  <c r="Q1395" i="5"/>
  <c r="W1395" i="5" s="1"/>
  <c r="K1408" i="5"/>
  <c r="Q1408" i="5" s="1"/>
  <c r="W1408" i="5" s="1"/>
  <c r="Q1409" i="5"/>
  <c r="W1409" i="5" s="1"/>
  <c r="L1432" i="5"/>
  <c r="R1433" i="5"/>
  <c r="X1433" i="5" s="1"/>
  <c r="K1438" i="5"/>
  <c r="Q1439" i="5"/>
  <c r="W1439" i="5" s="1"/>
  <c r="J1449" i="5"/>
  <c r="P1450" i="5"/>
  <c r="V1450" i="5" s="1"/>
  <c r="L1458" i="5"/>
  <c r="R1458" i="5" s="1"/>
  <c r="X1458" i="5" s="1"/>
  <c r="R1459" i="5"/>
  <c r="X1459" i="5" s="1"/>
  <c r="K1461" i="5"/>
  <c r="Q1461" i="5" s="1"/>
  <c r="W1461" i="5" s="1"/>
  <c r="Q1462" i="5"/>
  <c r="W1462" i="5" s="1"/>
  <c r="K1475" i="5"/>
  <c r="Q1475" i="5" s="1"/>
  <c r="W1475" i="5" s="1"/>
  <c r="Q1476" i="5"/>
  <c r="W1476" i="5" s="1"/>
  <c r="L1489" i="5"/>
  <c r="R1490" i="5"/>
  <c r="X1490" i="5" s="1"/>
  <c r="K1500" i="5"/>
  <c r="Q1501" i="5"/>
  <c r="W1501" i="5" s="1"/>
  <c r="J1509" i="5"/>
  <c r="P1509" i="5" s="1"/>
  <c r="V1509" i="5" s="1"/>
  <c r="P1510" i="5"/>
  <c r="V1510" i="5" s="1"/>
  <c r="J1525" i="5"/>
  <c r="P1525" i="5" s="1"/>
  <c r="V1525" i="5" s="1"/>
  <c r="P1526" i="5"/>
  <c r="V1526" i="5" s="1"/>
  <c r="J1545" i="5"/>
  <c r="P1546" i="5"/>
  <c r="V1546" i="5" s="1"/>
  <c r="L1550" i="5"/>
  <c r="R1551" i="5"/>
  <c r="X1551" i="5" s="1"/>
  <c r="K1556" i="5"/>
  <c r="Q1557" i="5"/>
  <c r="W1557" i="5" s="1"/>
  <c r="J1563" i="5"/>
  <c r="P1563" i="5" s="1"/>
  <c r="V1563" i="5" s="1"/>
  <c r="P1564" i="5"/>
  <c r="V1564" i="5" s="1"/>
  <c r="J1583" i="5"/>
  <c r="P1583" i="5" s="1"/>
  <c r="V1583" i="5" s="1"/>
  <c r="P1584" i="5"/>
  <c r="V1584" i="5" s="1"/>
  <c r="J1622" i="5"/>
  <c r="P1623" i="5"/>
  <c r="V1623" i="5" s="1"/>
  <c r="L1628" i="5"/>
  <c r="R1629" i="5"/>
  <c r="X1629" i="5" s="1"/>
  <c r="K1632" i="5"/>
  <c r="Q1632" i="5" s="1"/>
  <c r="W1632" i="5" s="1"/>
  <c r="Q1633" i="5"/>
  <c r="W1633" i="5" s="1"/>
  <c r="K1674" i="5"/>
  <c r="Q1674" i="5" s="1"/>
  <c r="W1674" i="5" s="1"/>
  <c r="Q1675" i="5"/>
  <c r="W1675" i="5" s="1"/>
  <c r="J1683" i="5"/>
  <c r="P1684" i="5"/>
  <c r="V1684" i="5" s="1"/>
  <c r="L1693" i="5"/>
  <c r="R1694" i="5"/>
  <c r="X1694" i="5" s="1"/>
  <c r="K1698" i="5"/>
  <c r="Q1699" i="5"/>
  <c r="W1699" i="5" s="1"/>
  <c r="J1705" i="5"/>
  <c r="P1705" i="5" s="1"/>
  <c r="V1705" i="5" s="1"/>
  <c r="P1706" i="5"/>
  <c r="V1706" i="5" s="1"/>
  <c r="J1721" i="5"/>
  <c r="P1721" i="5" s="1"/>
  <c r="V1721" i="5" s="1"/>
  <c r="P1722" i="5"/>
  <c r="V1722" i="5" s="1"/>
  <c r="J1746" i="5"/>
  <c r="P1747" i="5"/>
  <c r="V1747" i="5" s="1"/>
  <c r="L1761" i="5"/>
  <c r="R1762" i="5"/>
  <c r="X1762" i="5" s="1"/>
  <c r="K1765" i="5"/>
  <c r="Q1766" i="5"/>
  <c r="W1766" i="5" s="1"/>
  <c r="J1774" i="5"/>
  <c r="P1774" i="5" s="1"/>
  <c r="V1774" i="5" s="1"/>
  <c r="P1775" i="5"/>
  <c r="V1775" i="5" s="1"/>
  <c r="L1777" i="5"/>
  <c r="R1777" i="5" s="1"/>
  <c r="X1777" i="5" s="1"/>
  <c r="R1778" i="5"/>
  <c r="X1778" i="5" s="1"/>
  <c r="K1785" i="5"/>
  <c r="Q1786" i="5"/>
  <c r="W1786" i="5" s="1"/>
  <c r="K1799" i="5"/>
  <c r="Q1800" i="5"/>
  <c r="W1800" i="5" s="1"/>
  <c r="L1827" i="5"/>
  <c r="R1828" i="5"/>
  <c r="X1828" i="5" s="1"/>
  <c r="K1833" i="5"/>
  <c r="Q1833" i="5" s="1"/>
  <c r="W1833" i="5" s="1"/>
  <c r="Q1834" i="5"/>
  <c r="W1834" i="5" s="1"/>
  <c r="K1848" i="5"/>
  <c r="Q1848" i="5" s="1"/>
  <c r="W1848" i="5" s="1"/>
  <c r="Q1849" i="5"/>
  <c r="W1849" i="5" s="1"/>
  <c r="J882" i="5"/>
  <c r="P882" i="5" s="1"/>
  <c r="V882" i="5" s="1"/>
  <c r="P883" i="5"/>
  <c r="V883" i="5" s="1"/>
  <c r="J530" i="5"/>
  <c r="P530" i="5" s="1"/>
  <c r="V530" i="5" s="1"/>
  <c r="J1851" i="5"/>
  <c r="K1861" i="5"/>
  <c r="Q1861" i="5" s="1"/>
  <c r="W1861" i="5" s="1"/>
  <c r="L1851" i="5"/>
  <c r="L1861" i="5"/>
  <c r="L1401" i="5"/>
  <c r="J1000" i="5"/>
  <c r="L1000" i="5"/>
  <c r="K1000" i="5"/>
  <c r="J461" i="5"/>
  <c r="L461" i="5"/>
  <c r="K461" i="5"/>
  <c r="K1333" i="5"/>
  <c r="K1576" i="5"/>
  <c r="K1516" i="5"/>
  <c r="K1836" i="5"/>
  <c r="K1271" i="5"/>
  <c r="L1666" i="5"/>
  <c r="K1735" i="5"/>
  <c r="K1810" i="5"/>
  <c r="K1531" i="5"/>
  <c r="K1648" i="5"/>
  <c r="L1836" i="5"/>
  <c r="K1481" i="5"/>
  <c r="J1727" i="5"/>
  <c r="K1789" i="5"/>
  <c r="J1819" i="5"/>
  <c r="K1468" i="5"/>
  <c r="L1648" i="5"/>
  <c r="K1666" i="5"/>
  <c r="K1819" i="5"/>
  <c r="K1712" i="5"/>
  <c r="L1424" i="5"/>
  <c r="K1191" i="5"/>
  <c r="L1257" i="5"/>
  <c r="K1257" i="5"/>
  <c r="K1320" i="5"/>
  <c r="K1424" i="5"/>
  <c r="L1599" i="5"/>
  <c r="K1599" i="5"/>
  <c r="J1333" i="5"/>
  <c r="L1712" i="5"/>
  <c r="K1401" i="5"/>
  <c r="J1836" i="5"/>
  <c r="L1819" i="5"/>
  <c r="J1810" i="5"/>
  <c r="L1810" i="5"/>
  <c r="J1789" i="5"/>
  <c r="L1789" i="5"/>
  <c r="J1735" i="5"/>
  <c r="L1735" i="5"/>
  <c r="J1712" i="5"/>
  <c r="L1701" i="5"/>
  <c r="J1666" i="5"/>
  <c r="J1648" i="5"/>
  <c r="L1631" i="5"/>
  <c r="J1599" i="5"/>
  <c r="J1576" i="5"/>
  <c r="L1576" i="5"/>
  <c r="J1531" i="5"/>
  <c r="L1531" i="5"/>
  <c r="J1516" i="5"/>
  <c r="L1516" i="5"/>
  <c r="J1481" i="5"/>
  <c r="L1481" i="5"/>
  <c r="J1468" i="5"/>
  <c r="L1468" i="5"/>
  <c r="K1178" i="5"/>
  <c r="J1424" i="5"/>
  <c r="L971" i="5"/>
  <c r="J1401" i="5"/>
  <c r="L1333" i="5"/>
  <c r="J1320" i="5"/>
  <c r="L1320" i="5"/>
  <c r="J1271" i="5"/>
  <c r="L1271" i="5"/>
  <c r="J1257" i="5"/>
  <c r="J1191" i="5"/>
  <c r="L1191" i="5"/>
  <c r="J1178" i="5"/>
  <c r="L1178" i="5"/>
  <c r="L917" i="5"/>
  <c r="R917" i="5" s="1"/>
  <c r="X917" i="5" s="1"/>
  <c r="J917" i="5"/>
  <c r="P917" i="5" s="1"/>
  <c r="V917" i="5" s="1"/>
  <c r="L929" i="5"/>
  <c r="R929" i="5" s="1"/>
  <c r="X929" i="5" s="1"/>
  <c r="K929" i="5"/>
  <c r="Q929" i="5" s="1"/>
  <c r="W929" i="5" s="1"/>
  <c r="K911" i="5"/>
  <c r="J929" i="5"/>
  <c r="P929" i="5" s="1"/>
  <c r="V929" i="5" s="1"/>
  <c r="K971" i="5"/>
  <c r="L911" i="5"/>
  <c r="K917" i="5"/>
  <c r="Q917" i="5" s="1"/>
  <c r="W917" i="5" s="1"/>
  <c r="J971" i="5"/>
  <c r="K934" i="5"/>
  <c r="Q934" i="5" s="1"/>
  <c r="W934" i="5" s="1"/>
  <c r="J934" i="5"/>
  <c r="P934" i="5" s="1"/>
  <c r="V934" i="5" s="1"/>
  <c r="L934" i="5"/>
  <c r="R934" i="5" s="1"/>
  <c r="X934" i="5" s="1"/>
  <c r="J911" i="5"/>
  <c r="J511" i="5"/>
  <c r="L589" i="5"/>
  <c r="K470" i="5"/>
  <c r="J470" i="5"/>
  <c r="L470" i="5"/>
  <c r="J412" i="5"/>
  <c r="J332" i="5"/>
  <c r="K412" i="5"/>
  <c r="J266" i="5"/>
  <c r="P266" i="5" s="1"/>
  <c r="V266" i="5" s="1"/>
  <c r="L332" i="5"/>
  <c r="K364" i="5"/>
  <c r="L397" i="5"/>
  <c r="R397" i="5" s="1"/>
  <c r="X397" i="5" s="1"/>
  <c r="J364" i="5"/>
  <c r="J397" i="5"/>
  <c r="P397" i="5" s="1"/>
  <c r="V397" i="5" s="1"/>
  <c r="K397" i="5"/>
  <c r="Q397" i="5" s="1"/>
  <c r="W397" i="5" s="1"/>
  <c r="K332" i="5"/>
  <c r="K322" i="5"/>
  <c r="J322" i="5"/>
  <c r="L412" i="5"/>
  <c r="L364" i="5"/>
  <c r="K266" i="5"/>
  <c r="L322" i="5"/>
  <c r="L266" i="5"/>
  <c r="R266" i="5" s="1"/>
  <c r="X266" i="5" s="1"/>
  <c r="K172" i="5"/>
  <c r="Q172" i="5" s="1"/>
  <c r="W172" i="5" s="1"/>
  <c r="J151" i="5"/>
  <c r="K177" i="5"/>
  <c r="Q177" i="5" s="1"/>
  <c r="W177" i="5" s="1"/>
  <c r="K151" i="5"/>
  <c r="J172" i="5"/>
  <c r="P172" i="5" s="1"/>
  <c r="V172" i="5" s="1"/>
  <c r="J177" i="5"/>
  <c r="P177" i="5" s="1"/>
  <c r="V177" i="5" s="1"/>
  <c r="L177" i="5"/>
  <c r="R177" i="5" s="1"/>
  <c r="X177" i="5" s="1"/>
  <c r="L172" i="5"/>
  <c r="R172" i="5" s="1"/>
  <c r="X172" i="5" s="1"/>
  <c r="L151" i="5"/>
  <c r="K802" i="5" l="1"/>
  <c r="Q802" i="5" s="1"/>
  <c r="W802" i="5" s="1"/>
  <c r="K805" i="5"/>
  <c r="Q805" i="5" s="1"/>
  <c r="W805" i="5" s="1"/>
  <c r="R1022" i="5"/>
  <c r="X1022" i="5" s="1"/>
  <c r="L1021" i="5"/>
  <c r="P1022" i="5"/>
  <c r="V1022" i="5" s="1"/>
  <c r="J1021" i="5"/>
  <c r="Q1022" i="5"/>
  <c r="W1022" i="5" s="1"/>
  <c r="K1021" i="5"/>
  <c r="Q1021" i="5" s="1"/>
  <c r="W1021" i="5" s="1"/>
  <c r="K1860" i="5"/>
  <c r="K1859" i="5" s="1"/>
  <c r="P1150" i="5"/>
  <c r="V1150" i="5" s="1"/>
  <c r="J1149" i="5"/>
  <c r="P1149" i="5" s="1"/>
  <c r="V1149" i="5" s="1"/>
  <c r="R1150" i="5"/>
  <c r="X1150" i="5" s="1"/>
  <c r="L1149" i="5"/>
  <c r="R1149" i="5" s="1"/>
  <c r="X1149" i="5" s="1"/>
  <c r="Q1150" i="5"/>
  <c r="W1150" i="5" s="1"/>
  <c r="K1149" i="5"/>
  <c r="Q1149" i="5" s="1"/>
  <c r="W1149" i="5" s="1"/>
  <c r="K1129" i="5"/>
  <c r="K1128" i="5" s="1"/>
  <c r="Q1128" i="5" s="1"/>
  <c r="W1128" i="5" s="1"/>
  <c r="J208" i="5"/>
  <c r="K208" i="5"/>
  <c r="Q208" i="5" s="1"/>
  <c r="W208" i="5" s="1"/>
  <c r="L208" i="5"/>
  <c r="K658" i="5"/>
  <c r="Q658" i="5" s="1"/>
  <c r="W658" i="5" s="1"/>
  <c r="K1505" i="5"/>
  <c r="Q1505" i="5" s="1"/>
  <c r="W1505" i="5" s="1"/>
  <c r="K623" i="5"/>
  <c r="Q623" i="5" s="1"/>
  <c r="W623" i="5" s="1"/>
  <c r="J411" i="5"/>
  <c r="J407" i="5" s="1"/>
  <c r="J805" i="5"/>
  <c r="P805" i="5" s="1"/>
  <c r="V805" i="5" s="1"/>
  <c r="J1083" i="5"/>
  <c r="J1071" i="5" s="1"/>
  <c r="J1390" i="5"/>
  <c r="P1390" i="5" s="1"/>
  <c r="V1390" i="5" s="1"/>
  <c r="J1701" i="5"/>
  <c r="P1701" i="5" s="1"/>
  <c r="V1701" i="5" s="1"/>
  <c r="J1007" i="5"/>
  <c r="P1007" i="5" s="1"/>
  <c r="V1007" i="5" s="1"/>
  <c r="J1040" i="5"/>
  <c r="P1040" i="5" s="1"/>
  <c r="V1040" i="5" s="1"/>
  <c r="K535" i="5"/>
  <c r="Q535" i="5" s="1"/>
  <c r="W535" i="5" s="1"/>
  <c r="J658" i="5"/>
  <c r="P658" i="5" s="1"/>
  <c r="V658" i="5" s="1"/>
  <c r="L623" i="5"/>
  <c r="L622" i="5" s="1"/>
  <c r="P484" i="5"/>
  <c r="V484" i="5" s="1"/>
  <c r="J483" i="5"/>
  <c r="P483" i="5" s="1"/>
  <c r="V483" i="5" s="1"/>
  <c r="P68" i="5"/>
  <c r="V68" i="5" s="1"/>
  <c r="J67" i="5"/>
  <c r="P67" i="5" s="1"/>
  <c r="V67" i="5" s="1"/>
  <c r="J446" i="5"/>
  <c r="P446" i="5" s="1"/>
  <c r="V446" i="5" s="1"/>
  <c r="L678" i="5"/>
  <c r="R678" i="5" s="1"/>
  <c r="X678" i="5" s="1"/>
  <c r="J978" i="5"/>
  <c r="P978" i="5" s="1"/>
  <c r="V978" i="5" s="1"/>
  <c r="J1860" i="5"/>
  <c r="P1860" i="5" s="1"/>
  <c r="V1860" i="5" s="1"/>
  <c r="J44" i="5"/>
  <c r="P44" i="5" s="1"/>
  <c r="V44" i="5" s="1"/>
  <c r="K575" i="5"/>
  <c r="K570" i="5" s="1"/>
  <c r="Q570" i="5" s="1"/>
  <c r="W570" i="5" s="1"/>
  <c r="K678" i="5"/>
  <c r="K677" i="5" s="1"/>
  <c r="Q677" i="5" s="1"/>
  <c r="W677" i="5" s="1"/>
  <c r="L511" i="5"/>
  <c r="L507" i="5" s="1"/>
  <c r="R507" i="5" s="1"/>
  <c r="X507" i="5" s="1"/>
  <c r="L1340" i="5"/>
  <c r="R1340" i="5" s="1"/>
  <c r="X1340" i="5" s="1"/>
  <c r="L535" i="5"/>
  <c r="R535" i="5" s="1"/>
  <c r="X535" i="5" s="1"/>
  <c r="Q484" i="5"/>
  <c r="W484" i="5" s="1"/>
  <c r="K483" i="5"/>
  <c r="K482" i="5" s="1"/>
  <c r="Q482" i="5" s="1"/>
  <c r="W482" i="5" s="1"/>
  <c r="R484" i="5"/>
  <c r="X484" i="5" s="1"/>
  <c r="L483" i="5"/>
  <c r="L482" i="5" s="1"/>
  <c r="R482" i="5" s="1"/>
  <c r="X482" i="5" s="1"/>
  <c r="R420" i="5"/>
  <c r="X420" i="5" s="1"/>
  <c r="L411" i="5"/>
  <c r="L407" i="5" s="1"/>
  <c r="Q420" i="5"/>
  <c r="W420" i="5" s="1"/>
  <c r="K411" i="5"/>
  <c r="K407" i="5" s="1"/>
  <c r="L1505" i="5"/>
  <c r="R1505" i="5" s="1"/>
  <c r="X1505" i="5" s="1"/>
  <c r="K1701" i="5"/>
  <c r="Q1701" i="5" s="1"/>
  <c r="W1701" i="5" s="1"/>
  <c r="K1773" i="5"/>
  <c r="Q1773" i="5" s="1"/>
  <c r="W1773" i="5" s="1"/>
  <c r="K1309" i="5"/>
  <c r="K1299" i="5" s="1"/>
  <c r="L1083" i="5"/>
  <c r="L1071" i="5" s="1"/>
  <c r="K1040" i="5"/>
  <c r="Q1040" i="5" s="1"/>
  <c r="W1040" i="5" s="1"/>
  <c r="L1129" i="5"/>
  <c r="L1128" i="5" s="1"/>
  <c r="R1128" i="5" s="1"/>
  <c r="X1128" i="5" s="1"/>
  <c r="Q68" i="5"/>
  <c r="W68" i="5" s="1"/>
  <c r="K67" i="5"/>
  <c r="Q67" i="5" s="1"/>
  <c r="W67" i="5" s="1"/>
  <c r="K446" i="5"/>
  <c r="Q446" i="5" s="1"/>
  <c r="W446" i="5" s="1"/>
  <c r="L802" i="5"/>
  <c r="R802" i="5" s="1"/>
  <c r="X802" i="5" s="1"/>
  <c r="L1040" i="5"/>
  <c r="R1040" i="5" s="1"/>
  <c r="X1040" i="5" s="1"/>
  <c r="L192" i="5"/>
  <c r="R192" i="5" s="1"/>
  <c r="X192" i="5" s="1"/>
  <c r="L446" i="5"/>
  <c r="R446" i="5" s="1"/>
  <c r="X446" i="5" s="1"/>
  <c r="L1142" i="5"/>
  <c r="L1141" i="5" s="1"/>
  <c r="R1141" i="5" s="1"/>
  <c r="X1141" i="5" s="1"/>
  <c r="K1007" i="5"/>
  <c r="K1006" i="5" s="1"/>
  <c r="Q1006" i="5" s="1"/>
  <c r="W1006" i="5" s="1"/>
  <c r="L1107" i="5"/>
  <c r="L1106" i="5" s="1"/>
  <c r="R68" i="5"/>
  <c r="X68" i="5" s="1"/>
  <c r="L67" i="5"/>
  <c r="R67" i="5" s="1"/>
  <c r="X67" i="5" s="1"/>
  <c r="Q384" i="5"/>
  <c r="W384" i="5" s="1"/>
  <c r="K380" i="5"/>
  <c r="Q380" i="5" s="1"/>
  <c r="W380" i="5" s="1"/>
  <c r="P384" i="5"/>
  <c r="V384" i="5" s="1"/>
  <c r="J380" i="5"/>
  <c r="P380" i="5" s="1"/>
  <c r="V380" i="5" s="1"/>
  <c r="J575" i="5"/>
  <c r="P575" i="5" s="1"/>
  <c r="V575" i="5" s="1"/>
  <c r="L805" i="5"/>
  <c r="R805" i="5" s="1"/>
  <c r="X805" i="5" s="1"/>
  <c r="L658" i="5"/>
  <c r="R658" i="5" s="1"/>
  <c r="X658" i="5" s="1"/>
  <c r="K511" i="5"/>
  <c r="K507" i="5" s="1"/>
  <c r="Q507" i="5" s="1"/>
  <c r="W507" i="5" s="1"/>
  <c r="K978" i="5"/>
  <c r="K977" i="5" s="1"/>
  <c r="Q977" i="5" s="1"/>
  <c r="W977" i="5" s="1"/>
  <c r="J1142" i="5"/>
  <c r="P1142" i="5" s="1"/>
  <c r="V1142" i="5" s="1"/>
  <c r="K1246" i="5"/>
  <c r="K1229" i="5" s="1"/>
  <c r="L1309" i="5"/>
  <c r="K1559" i="5"/>
  <c r="Q1559" i="5" s="1"/>
  <c r="W1559" i="5" s="1"/>
  <c r="J1631" i="5"/>
  <c r="P1631" i="5" s="1"/>
  <c r="V1631" i="5" s="1"/>
  <c r="L1673" i="5"/>
  <c r="L1672" i="5" s="1"/>
  <c r="L1007" i="5"/>
  <c r="R1007" i="5" s="1"/>
  <c r="X1007" i="5" s="1"/>
  <c r="J1107" i="5"/>
  <c r="J1106" i="5" s="1"/>
  <c r="R384" i="5"/>
  <c r="X384" i="5" s="1"/>
  <c r="L380" i="5"/>
  <c r="R380" i="5" s="1"/>
  <c r="X380" i="5" s="1"/>
  <c r="P212" i="5"/>
  <c r="V212" i="5" s="1"/>
  <c r="L44" i="5"/>
  <c r="L43" i="5" s="1"/>
  <c r="Q212" i="5"/>
  <c r="W212" i="5" s="1"/>
  <c r="R212" i="5"/>
  <c r="X212" i="5" s="1"/>
  <c r="L120" i="5"/>
  <c r="R120" i="5" s="1"/>
  <c r="X120" i="5" s="1"/>
  <c r="K44" i="5"/>
  <c r="K43" i="5" s="1"/>
  <c r="K120" i="5"/>
  <c r="Q120" i="5" s="1"/>
  <c r="W120" i="5" s="1"/>
  <c r="J1246" i="5"/>
  <c r="J1229" i="5" s="1"/>
  <c r="K1390" i="5"/>
  <c r="Q1390" i="5" s="1"/>
  <c r="W1390" i="5" s="1"/>
  <c r="L1773" i="5"/>
  <c r="R1773" i="5" s="1"/>
  <c r="X1773" i="5" s="1"/>
  <c r="J1309" i="5"/>
  <c r="J1505" i="5"/>
  <c r="P1505" i="5" s="1"/>
  <c r="V1505" i="5" s="1"/>
  <c r="K1673" i="5"/>
  <c r="K1672" i="5" s="1"/>
  <c r="L1457" i="5"/>
  <c r="J1559" i="5"/>
  <c r="P1559" i="5" s="1"/>
  <c r="V1559" i="5" s="1"/>
  <c r="J1340" i="5"/>
  <c r="P1340" i="5" s="1"/>
  <c r="V1340" i="5" s="1"/>
  <c r="K1083" i="5"/>
  <c r="Q1083" i="5" s="1"/>
  <c r="W1083" i="5" s="1"/>
  <c r="J589" i="5"/>
  <c r="J588" i="5" s="1"/>
  <c r="K1142" i="5"/>
  <c r="K1141" i="5" s="1"/>
  <c r="Q1141" i="5" s="1"/>
  <c r="W1141" i="5" s="1"/>
  <c r="J623" i="5"/>
  <c r="J622" i="5" s="1"/>
  <c r="K265" i="5"/>
  <c r="Q265" i="5" s="1"/>
  <c r="W265" i="5" s="1"/>
  <c r="Q266" i="5"/>
  <c r="W266" i="5" s="1"/>
  <c r="J363" i="5"/>
  <c r="P363" i="5" s="1"/>
  <c r="V363" i="5" s="1"/>
  <c r="P364" i="5"/>
  <c r="V364" i="5" s="1"/>
  <c r="J1256" i="5"/>
  <c r="P1257" i="5"/>
  <c r="V1257" i="5" s="1"/>
  <c r="J1515" i="5"/>
  <c r="P1516" i="5"/>
  <c r="V1516" i="5" s="1"/>
  <c r="L1575" i="5"/>
  <c r="R1576" i="5"/>
  <c r="X1576" i="5" s="1"/>
  <c r="J1804" i="5"/>
  <c r="P1810" i="5"/>
  <c r="V1810" i="5" s="1"/>
  <c r="K1190" i="5"/>
  <c r="Q1191" i="5"/>
  <c r="W1191" i="5" s="1"/>
  <c r="K1665" i="5"/>
  <c r="Q1666" i="5"/>
  <c r="W1666" i="5" s="1"/>
  <c r="K1530" i="5"/>
  <c r="Q1531" i="5"/>
  <c r="W1531" i="5" s="1"/>
  <c r="K1734" i="5"/>
  <c r="Q1735" i="5"/>
  <c r="W1735" i="5" s="1"/>
  <c r="L460" i="5"/>
  <c r="R460" i="5" s="1"/>
  <c r="X460" i="5" s="1"/>
  <c r="R461" i="5"/>
  <c r="X461" i="5" s="1"/>
  <c r="L1860" i="5"/>
  <c r="R1861" i="5"/>
  <c r="X1861" i="5" s="1"/>
  <c r="K331" i="5"/>
  <c r="Q331" i="5" s="1"/>
  <c r="W331" i="5" s="1"/>
  <c r="Q332" i="5"/>
  <c r="W332" i="5" s="1"/>
  <c r="J1177" i="5"/>
  <c r="P1178" i="5"/>
  <c r="V1178" i="5" s="1"/>
  <c r="L1467" i="5"/>
  <c r="R1468" i="5"/>
  <c r="X1468" i="5" s="1"/>
  <c r="L1530" i="5"/>
  <c r="R1531" i="5"/>
  <c r="X1531" i="5" s="1"/>
  <c r="J1575" i="5"/>
  <c r="P1576" i="5"/>
  <c r="V1576" i="5" s="1"/>
  <c r="J1711" i="5"/>
  <c r="P1712" i="5"/>
  <c r="V1712" i="5" s="1"/>
  <c r="L1818" i="5"/>
  <c r="R1819" i="5"/>
  <c r="X1819" i="5" s="1"/>
  <c r="K1788" i="5"/>
  <c r="Q1789" i="5"/>
  <c r="W1789" i="5" s="1"/>
  <c r="L1665" i="5"/>
  <c r="R1666" i="5"/>
  <c r="X1666" i="5" s="1"/>
  <c r="L1400" i="5"/>
  <c r="L1399" i="5" s="1"/>
  <c r="L1398" i="5" s="1"/>
  <c r="R1401" i="5"/>
  <c r="X1401" i="5" s="1"/>
  <c r="L393" i="5"/>
  <c r="K1784" i="5"/>
  <c r="Q1785" i="5"/>
  <c r="W1785" i="5" s="1"/>
  <c r="J1621" i="5"/>
  <c r="P1622" i="5"/>
  <c r="V1622" i="5" s="1"/>
  <c r="L1549" i="5"/>
  <c r="R1550" i="5"/>
  <c r="X1550" i="5" s="1"/>
  <c r="K1499" i="5"/>
  <c r="Q1500" i="5"/>
  <c r="W1500" i="5" s="1"/>
  <c r="J1278" i="5"/>
  <c r="P1279" i="5"/>
  <c r="V1279" i="5" s="1"/>
  <c r="K1225" i="5"/>
  <c r="Q1226" i="5"/>
  <c r="W1226" i="5" s="1"/>
  <c r="J1047" i="5"/>
  <c r="P1047" i="5" s="1"/>
  <c r="V1047" i="5" s="1"/>
  <c r="P1048" i="5"/>
  <c r="V1048" i="5" s="1"/>
  <c r="L1035" i="5"/>
  <c r="R1036" i="5"/>
  <c r="X1036" i="5" s="1"/>
  <c r="L955" i="5"/>
  <c r="R956" i="5"/>
  <c r="X956" i="5" s="1"/>
  <c r="K555" i="5"/>
  <c r="Q556" i="5"/>
  <c r="W556" i="5" s="1"/>
  <c r="J766" i="5"/>
  <c r="P767" i="5"/>
  <c r="V767" i="5" s="1"/>
  <c r="K877" i="5"/>
  <c r="Q878" i="5"/>
  <c r="W878" i="5" s="1"/>
  <c r="K638" i="5"/>
  <c r="Q638" i="5" s="1"/>
  <c r="W638" i="5" s="1"/>
  <c r="Q639" i="5"/>
  <c r="W639" i="5" s="1"/>
  <c r="K601" i="5"/>
  <c r="Q601" i="5" s="1"/>
  <c r="W601" i="5" s="1"/>
  <c r="Q602" i="5"/>
  <c r="W602" i="5" s="1"/>
  <c r="K477" i="5"/>
  <c r="Q478" i="5"/>
  <c r="W478" i="5" s="1"/>
  <c r="L298" i="5"/>
  <c r="R298" i="5" s="1"/>
  <c r="X298" i="5" s="1"/>
  <c r="R299" i="5"/>
  <c r="X299" i="5" s="1"/>
  <c r="J251" i="5"/>
  <c r="P251" i="5" s="1"/>
  <c r="V251" i="5" s="1"/>
  <c r="P252" i="5"/>
  <c r="V252" i="5" s="1"/>
  <c r="L20" i="5"/>
  <c r="R21" i="5"/>
  <c r="X21" i="5" s="1"/>
  <c r="K1760" i="5"/>
  <c r="Q1761" i="5"/>
  <c r="W1761" i="5" s="1"/>
  <c r="L1544" i="5"/>
  <c r="R1545" i="5"/>
  <c r="X1545" i="5" s="1"/>
  <c r="J1372" i="5"/>
  <c r="P1373" i="5"/>
  <c r="V1373" i="5" s="1"/>
  <c r="K1289" i="5"/>
  <c r="Q1290" i="5"/>
  <c r="W1290" i="5" s="1"/>
  <c r="J1163" i="5"/>
  <c r="P1164" i="5"/>
  <c r="V1164" i="5" s="1"/>
  <c r="J742" i="5"/>
  <c r="P742" i="5" s="1"/>
  <c r="V742" i="5" s="1"/>
  <c r="P743" i="5"/>
  <c r="V743" i="5" s="1"/>
  <c r="J655" i="5"/>
  <c r="P656" i="5"/>
  <c r="V656" i="5" s="1"/>
  <c r="L1798" i="5"/>
  <c r="R1799" i="5"/>
  <c r="X1799" i="5" s="1"/>
  <c r="L1555" i="5"/>
  <c r="R1555" i="5" s="1"/>
  <c r="X1555" i="5" s="1"/>
  <c r="R1556" i="5"/>
  <c r="X1556" i="5" s="1"/>
  <c r="L1437" i="5"/>
  <c r="R1438" i="5"/>
  <c r="X1438" i="5" s="1"/>
  <c r="L1358" i="5"/>
  <c r="R1359" i="5"/>
  <c r="X1359" i="5" s="1"/>
  <c r="J1289" i="5"/>
  <c r="P1290" i="5"/>
  <c r="V1290" i="5" s="1"/>
  <c r="L1225" i="5"/>
  <c r="R1226" i="5"/>
  <c r="X1226" i="5" s="1"/>
  <c r="K940" i="5"/>
  <c r="Q941" i="5"/>
  <c r="W941" i="5" s="1"/>
  <c r="L504" i="5"/>
  <c r="R505" i="5"/>
  <c r="X505" i="5" s="1"/>
  <c r="L877" i="5"/>
  <c r="R878" i="5"/>
  <c r="X878" i="5" s="1"/>
  <c r="K819" i="5"/>
  <c r="Q819" i="5" s="1"/>
  <c r="W819" i="5" s="1"/>
  <c r="Q820" i="5"/>
  <c r="W820" i="5" s="1"/>
  <c r="J527" i="5"/>
  <c r="P527" i="5" s="1"/>
  <c r="V527" i="5" s="1"/>
  <c r="P528" i="5"/>
  <c r="V528" i="5" s="1"/>
  <c r="J498" i="5"/>
  <c r="P499" i="5"/>
  <c r="V499" i="5" s="1"/>
  <c r="L477" i="5"/>
  <c r="R478" i="5"/>
  <c r="X478" i="5" s="1"/>
  <c r="Q432" i="5"/>
  <c r="W432" i="5" s="1"/>
  <c r="L341" i="5"/>
  <c r="R341" i="5" s="1"/>
  <c r="X341" i="5" s="1"/>
  <c r="R348" i="5"/>
  <c r="X348" i="5" s="1"/>
  <c r="J161" i="5"/>
  <c r="P162" i="5"/>
  <c r="V162" i="5" s="1"/>
  <c r="K24" i="5"/>
  <c r="Q24" i="5" s="1"/>
  <c r="W24" i="5" s="1"/>
  <c r="Q25" i="5"/>
  <c r="W25" i="5" s="1"/>
  <c r="L1682" i="5"/>
  <c r="R1683" i="5"/>
  <c r="X1683" i="5" s="1"/>
  <c r="J1606" i="5"/>
  <c r="P1607" i="5"/>
  <c r="V1607" i="5" s="1"/>
  <c r="K1549" i="5"/>
  <c r="Q1550" i="5"/>
  <c r="W1550" i="5" s="1"/>
  <c r="L1278" i="5"/>
  <c r="R1279" i="5"/>
  <c r="X1279" i="5" s="1"/>
  <c r="K1220" i="5"/>
  <c r="Q1221" i="5"/>
  <c r="W1221" i="5" s="1"/>
  <c r="L1047" i="5"/>
  <c r="R1047" i="5" s="1"/>
  <c r="X1047" i="5" s="1"/>
  <c r="R1048" i="5"/>
  <c r="X1048" i="5" s="1"/>
  <c r="K995" i="5"/>
  <c r="Q995" i="5" s="1"/>
  <c r="W995" i="5" s="1"/>
  <c r="Q996" i="5"/>
  <c r="W996" i="5" s="1"/>
  <c r="K955" i="5"/>
  <c r="Q956" i="5"/>
  <c r="W956" i="5" s="1"/>
  <c r="L903" i="5"/>
  <c r="R903" i="5" s="1"/>
  <c r="X903" i="5" s="1"/>
  <c r="R904" i="5"/>
  <c r="X904" i="5" s="1"/>
  <c r="L868" i="5"/>
  <c r="R868" i="5" s="1"/>
  <c r="X868" i="5" s="1"/>
  <c r="R869" i="5"/>
  <c r="X869" i="5" s="1"/>
  <c r="L862" i="5"/>
  <c r="R863" i="5"/>
  <c r="X863" i="5" s="1"/>
  <c r="L892" i="5"/>
  <c r="R893" i="5"/>
  <c r="X893" i="5" s="1"/>
  <c r="J604" i="5"/>
  <c r="P604" i="5" s="1"/>
  <c r="V604" i="5" s="1"/>
  <c r="P605" i="5"/>
  <c r="V605" i="5" s="1"/>
  <c r="K771" i="5"/>
  <c r="Q772" i="5"/>
  <c r="W772" i="5" s="1"/>
  <c r="L294" i="5"/>
  <c r="R294" i="5" s="1"/>
  <c r="X294" i="5" s="1"/>
  <c r="R295" i="5"/>
  <c r="X295" i="5" s="1"/>
  <c r="L251" i="5"/>
  <c r="R251" i="5" s="1"/>
  <c r="X251" i="5" s="1"/>
  <c r="R252" i="5"/>
  <c r="X252" i="5" s="1"/>
  <c r="J1798" i="5"/>
  <c r="P1799" i="5"/>
  <c r="V1799" i="5" s="1"/>
  <c r="J1764" i="5"/>
  <c r="P1764" i="5" s="1"/>
  <c r="V1764" i="5" s="1"/>
  <c r="P1765" i="5"/>
  <c r="V1765" i="5" s="1"/>
  <c r="K1682" i="5"/>
  <c r="Q1683" i="5"/>
  <c r="W1683" i="5" s="1"/>
  <c r="K1621" i="5"/>
  <c r="Q1622" i="5"/>
  <c r="W1622" i="5" s="1"/>
  <c r="K1544" i="5"/>
  <c r="Q1545" i="5"/>
  <c r="W1545" i="5" s="1"/>
  <c r="K1448" i="5"/>
  <c r="Q1449" i="5"/>
  <c r="W1449" i="5" s="1"/>
  <c r="J1437" i="5"/>
  <c r="P1438" i="5"/>
  <c r="V1438" i="5" s="1"/>
  <c r="L1372" i="5"/>
  <c r="R1373" i="5"/>
  <c r="X1373" i="5" s="1"/>
  <c r="K1278" i="5"/>
  <c r="Q1279" i="5"/>
  <c r="W1279" i="5" s="1"/>
  <c r="K1214" i="5"/>
  <c r="Q1215" i="5"/>
  <c r="W1215" i="5" s="1"/>
  <c r="L1163" i="5"/>
  <c r="R1164" i="5"/>
  <c r="X1164" i="5" s="1"/>
  <c r="L1123" i="5"/>
  <c r="R1124" i="5"/>
  <c r="X1124" i="5" s="1"/>
  <c r="K1101" i="5"/>
  <c r="Q1101" i="5" s="1"/>
  <c r="W1101" i="5" s="1"/>
  <c r="Q1102" i="5"/>
  <c r="W1102" i="5" s="1"/>
  <c r="K950" i="5"/>
  <c r="Q951" i="5"/>
  <c r="W951" i="5" s="1"/>
  <c r="L898" i="5"/>
  <c r="R899" i="5"/>
  <c r="X899" i="5" s="1"/>
  <c r="K766" i="5"/>
  <c r="Q767" i="5"/>
  <c r="W767" i="5" s="1"/>
  <c r="L858" i="5"/>
  <c r="R858" i="5" s="1"/>
  <c r="X858" i="5" s="1"/>
  <c r="R859" i="5"/>
  <c r="X859" i="5" s="1"/>
  <c r="L865" i="5"/>
  <c r="R865" i="5" s="1"/>
  <c r="X865" i="5" s="1"/>
  <c r="R866" i="5"/>
  <c r="X866" i="5" s="1"/>
  <c r="K862" i="5"/>
  <c r="Q863" i="5"/>
  <c r="W863" i="5" s="1"/>
  <c r="L655" i="5"/>
  <c r="R656" i="5"/>
  <c r="X656" i="5" s="1"/>
  <c r="J638" i="5"/>
  <c r="P638" i="5" s="1"/>
  <c r="V638" i="5" s="1"/>
  <c r="P639" i="5"/>
  <c r="V639" i="5" s="1"/>
  <c r="L619" i="5"/>
  <c r="R620" i="5"/>
  <c r="X620" i="5" s="1"/>
  <c r="K607" i="5"/>
  <c r="Q607" i="5" s="1"/>
  <c r="W607" i="5" s="1"/>
  <c r="Q608" i="5"/>
  <c r="W608" i="5" s="1"/>
  <c r="J601" i="5"/>
  <c r="P601" i="5" s="1"/>
  <c r="V601" i="5" s="1"/>
  <c r="P602" i="5"/>
  <c r="V602" i="5" s="1"/>
  <c r="L819" i="5"/>
  <c r="R819" i="5" s="1"/>
  <c r="X819" i="5" s="1"/>
  <c r="R820" i="5"/>
  <c r="X820" i="5" s="1"/>
  <c r="L761" i="5"/>
  <c r="R761" i="5" s="1"/>
  <c r="X761" i="5" s="1"/>
  <c r="R762" i="5"/>
  <c r="X762" i="5" s="1"/>
  <c r="J477" i="5"/>
  <c r="P478" i="5"/>
  <c r="V478" i="5" s="1"/>
  <c r="R432" i="5"/>
  <c r="X432" i="5" s="1"/>
  <c r="K294" i="5"/>
  <c r="Q294" i="5" s="1"/>
  <c r="W294" i="5" s="1"/>
  <c r="Q295" i="5"/>
  <c r="W295" i="5" s="1"/>
  <c r="K251" i="5"/>
  <c r="Q251" i="5" s="1"/>
  <c r="W251" i="5" s="1"/>
  <c r="Q252" i="5"/>
  <c r="W252" i="5" s="1"/>
  <c r="K28" i="5"/>
  <c r="Q28" i="5" s="1"/>
  <c r="W28" i="5" s="1"/>
  <c r="Q29" i="5"/>
  <c r="W29" i="5" s="1"/>
  <c r="J20" i="5"/>
  <c r="P21" i="5"/>
  <c r="V21" i="5" s="1"/>
  <c r="J1769" i="5"/>
  <c r="P1769" i="5" s="1"/>
  <c r="V1769" i="5" s="1"/>
  <c r="P1770" i="5"/>
  <c r="V1770" i="5" s="1"/>
  <c r="K1692" i="5"/>
  <c r="Q1693" i="5"/>
  <c r="W1693" i="5" s="1"/>
  <c r="K1488" i="5"/>
  <c r="Q1489" i="5"/>
  <c r="W1489" i="5" s="1"/>
  <c r="L1377" i="5"/>
  <c r="R1378" i="5"/>
  <c r="X1378" i="5" s="1"/>
  <c r="L1170" i="5"/>
  <c r="R1171" i="5"/>
  <c r="X1171" i="5" s="1"/>
  <c r="K1134" i="5"/>
  <c r="Q1134" i="5" s="1"/>
  <c r="W1134" i="5" s="1"/>
  <c r="Q1135" i="5"/>
  <c r="W1135" i="5" s="1"/>
  <c r="J1091" i="5"/>
  <c r="P1091" i="5" s="1"/>
  <c r="V1091" i="5" s="1"/>
  <c r="P1092" i="5"/>
  <c r="V1092" i="5" s="1"/>
  <c r="J898" i="5"/>
  <c r="P899" i="5"/>
  <c r="V899" i="5" s="1"/>
  <c r="L766" i="5"/>
  <c r="R767" i="5"/>
  <c r="X767" i="5" s="1"/>
  <c r="K543" i="5"/>
  <c r="Q544" i="5"/>
  <c r="W544" i="5" s="1"/>
  <c r="K841" i="5"/>
  <c r="Q842" i="5"/>
  <c r="W842" i="5" s="1"/>
  <c r="J619" i="5"/>
  <c r="P620" i="5"/>
  <c r="V620" i="5" s="1"/>
  <c r="K598" i="5"/>
  <c r="Q599" i="5"/>
  <c r="W599" i="5" s="1"/>
  <c r="K498" i="5"/>
  <c r="Q499" i="5"/>
  <c r="W499" i="5" s="1"/>
  <c r="K161" i="5"/>
  <c r="Q162" i="5"/>
  <c r="W162" i="5" s="1"/>
  <c r="K321" i="5"/>
  <c r="Q322" i="5"/>
  <c r="W322" i="5" s="1"/>
  <c r="R1631" i="5"/>
  <c r="X1631" i="5" s="1"/>
  <c r="R1701" i="5"/>
  <c r="X1701" i="5" s="1"/>
  <c r="K1423" i="5"/>
  <c r="Q1424" i="5"/>
  <c r="W1424" i="5" s="1"/>
  <c r="K1515" i="5"/>
  <c r="Q1516" i="5"/>
  <c r="W1516" i="5" s="1"/>
  <c r="J999" i="5"/>
  <c r="P1000" i="5"/>
  <c r="V1000" i="5" s="1"/>
  <c r="K469" i="5"/>
  <c r="Q470" i="5"/>
  <c r="W470" i="5" s="1"/>
  <c r="K970" i="5"/>
  <c r="Q971" i="5"/>
  <c r="W971" i="5" s="1"/>
  <c r="L1788" i="5"/>
  <c r="R1789" i="5"/>
  <c r="X1789" i="5" s="1"/>
  <c r="K1319" i="5"/>
  <c r="Q1320" i="5"/>
  <c r="W1320" i="5" s="1"/>
  <c r="K999" i="5"/>
  <c r="Q1000" i="5"/>
  <c r="W1000" i="5" s="1"/>
  <c r="L1847" i="5"/>
  <c r="R1851" i="5"/>
  <c r="X1851" i="5" s="1"/>
  <c r="K1697" i="5"/>
  <c r="Q1697" i="5" s="1"/>
  <c r="W1697" i="5" s="1"/>
  <c r="Q1698" i="5"/>
  <c r="W1698" i="5" s="1"/>
  <c r="J1682" i="5"/>
  <c r="P1683" i="5"/>
  <c r="V1683" i="5" s="1"/>
  <c r="J1214" i="5"/>
  <c r="P1215" i="5"/>
  <c r="V1215" i="5" s="1"/>
  <c r="J862" i="5"/>
  <c r="P863" i="5"/>
  <c r="V863" i="5" s="1"/>
  <c r="J892" i="5"/>
  <c r="P893" i="5"/>
  <c r="V893" i="5" s="1"/>
  <c r="J834" i="5"/>
  <c r="P835" i="5"/>
  <c r="V835" i="5" s="1"/>
  <c r="L527" i="5"/>
  <c r="R527" i="5" s="1"/>
  <c r="X527" i="5" s="1"/>
  <c r="R528" i="5"/>
  <c r="X528" i="5" s="1"/>
  <c r="L498" i="5"/>
  <c r="R499" i="5"/>
  <c r="X499" i="5" s="1"/>
  <c r="R373" i="5"/>
  <c r="X373" i="5" s="1"/>
  <c r="R374" i="5"/>
  <c r="X374" i="5" s="1"/>
  <c r="L161" i="5"/>
  <c r="R162" i="5"/>
  <c r="X162" i="5" s="1"/>
  <c r="L1621" i="5"/>
  <c r="R1622" i="5"/>
  <c r="X1622" i="5" s="1"/>
  <c r="K1035" i="5"/>
  <c r="Q1036" i="5"/>
  <c r="W1036" i="5" s="1"/>
  <c r="L950" i="5"/>
  <c r="R951" i="5"/>
  <c r="X951" i="5" s="1"/>
  <c r="L1764" i="5"/>
  <c r="R1764" i="5" s="1"/>
  <c r="X1764" i="5" s="1"/>
  <c r="R1765" i="5"/>
  <c r="X1765" i="5" s="1"/>
  <c r="L1697" i="5"/>
  <c r="R1697" i="5" s="1"/>
  <c r="X1697" i="5" s="1"/>
  <c r="R1698" i="5"/>
  <c r="X1698" i="5" s="1"/>
  <c r="K1606" i="5"/>
  <c r="Q1607" i="5"/>
  <c r="W1607" i="5" s="1"/>
  <c r="K1538" i="5"/>
  <c r="Q1539" i="5"/>
  <c r="W1539" i="5" s="1"/>
  <c r="K1198" i="5"/>
  <c r="Q1199" i="5"/>
  <c r="W1199" i="5" s="1"/>
  <c r="J1134" i="5"/>
  <c r="P1134" i="5" s="1"/>
  <c r="V1134" i="5" s="1"/>
  <c r="P1135" i="5"/>
  <c r="V1135" i="5" s="1"/>
  <c r="K1091" i="5"/>
  <c r="Q1091" i="5" s="1"/>
  <c r="W1091" i="5" s="1"/>
  <c r="Q1092" i="5"/>
  <c r="W1092" i="5" s="1"/>
  <c r="L555" i="5"/>
  <c r="R556" i="5"/>
  <c r="X556" i="5" s="1"/>
  <c r="K742" i="5"/>
  <c r="Q742" i="5" s="1"/>
  <c r="W742" i="5" s="1"/>
  <c r="Q743" i="5"/>
  <c r="W743" i="5" s="1"/>
  <c r="L855" i="5"/>
  <c r="R856" i="5"/>
  <c r="X856" i="5" s="1"/>
  <c r="K560" i="5"/>
  <c r="K559" i="5" s="1"/>
  <c r="K558" i="5" s="1"/>
  <c r="Q561" i="5"/>
  <c r="W561" i="5" s="1"/>
  <c r="K655" i="5"/>
  <c r="Q656" i="5"/>
  <c r="W656" i="5" s="1"/>
  <c r="L638" i="5"/>
  <c r="R638" i="5" s="1"/>
  <c r="X638" i="5" s="1"/>
  <c r="R639" i="5"/>
  <c r="X639" i="5" s="1"/>
  <c r="K619" i="5"/>
  <c r="Q620" i="5"/>
  <c r="W620" i="5" s="1"/>
  <c r="J610" i="5"/>
  <c r="P610" i="5" s="1"/>
  <c r="V610" i="5" s="1"/>
  <c r="P611" i="5"/>
  <c r="V611" i="5" s="1"/>
  <c r="V1074" i="5"/>
  <c r="K761" i="5"/>
  <c r="Q761" i="5" s="1"/>
  <c r="W761" i="5" s="1"/>
  <c r="Q762" i="5"/>
  <c r="W762" i="5" s="1"/>
  <c r="R151" i="5"/>
  <c r="X151" i="5" s="1"/>
  <c r="L150" i="5"/>
  <c r="R150" i="5" s="1"/>
  <c r="X150" i="5" s="1"/>
  <c r="P412" i="5"/>
  <c r="V412" i="5" s="1"/>
  <c r="K589" i="5"/>
  <c r="L530" i="5"/>
  <c r="R530" i="5" s="1"/>
  <c r="X530" i="5" s="1"/>
  <c r="J907" i="5"/>
  <c r="P907" i="5" s="1"/>
  <c r="V907" i="5" s="1"/>
  <c r="P911" i="5"/>
  <c r="V911" i="5" s="1"/>
  <c r="L978" i="5"/>
  <c r="L1190" i="5"/>
  <c r="R1191" i="5"/>
  <c r="X1191" i="5" s="1"/>
  <c r="L1246" i="5"/>
  <c r="L1229" i="5" s="1"/>
  <c r="J1270" i="5"/>
  <c r="P1271" i="5"/>
  <c r="V1271" i="5" s="1"/>
  <c r="L1319" i="5"/>
  <c r="R1320" i="5"/>
  <c r="X1320" i="5" s="1"/>
  <c r="L1390" i="5"/>
  <c r="J1457" i="5"/>
  <c r="J1452" i="5" s="1"/>
  <c r="J1467" i="5"/>
  <c r="P1468" i="5"/>
  <c r="V1468" i="5" s="1"/>
  <c r="J1530" i="5"/>
  <c r="P1531" i="5"/>
  <c r="V1531" i="5" s="1"/>
  <c r="J1598" i="5"/>
  <c r="P1599" i="5"/>
  <c r="V1599" i="5" s="1"/>
  <c r="J1665" i="5"/>
  <c r="P1666" i="5"/>
  <c r="V1666" i="5" s="1"/>
  <c r="L1734" i="5"/>
  <c r="R1735" i="5"/>
  <c r="X1735" i="5" s="1"/>
  <c r="J1773" i="5"/>
  <c r="J1788" i="5"/>
  <c r="P1789" i="5"/>
  <c r="V1789" i="5" s="1"/>
  <c r="J1832" i="5"/>
  <c r="P1836" i="5"/>
  <c r="V1836" i="5" s="1"/>
  <c r="K1598" i="5"/>
  <c r="Q1599" i="5"/>
  <c r="W1599" i="5" s="1"/>
  <c r="K1256" i="5"/>
  <c r="Q1257" i="5"/>
  <c r="W1257" i="5" s="1"/>
  <c r="K1711" i="5"/>
  <c r="Q1712" i="5"/>
  <c r="W1712" i="5" s="1"/>
  <c r="K1467" i="5"/>
  <c r="Q1468" i="5"/>
  <c r="W1468" i="5" s="1"/>
  <c r="J1726" i="5"/>
  <c r="P1727" i="5"/>
  <c r="V1727" i="5" s="1"/>
  <c r="L1832" i="5"/>
  <c r="R1836" i="5"/>
  <c r="X1836" i="5" s="1"/>
  <c r="K1847" i="5"/>
  <c r="K1270" i="5"/>
  <c r="Q1271" i="5"/>
  <c r="W1271" i="5" s="1"/>
  <c r="K1340" i="5"/>
  <c r="K1332" i="5"/>
  <c r="Q1333" i="5"/>
  <c r="W1333" i="5" s="1"/>
  <c r="J92" i="5"/>
  <c r="P92" i="5" s="1"/>
  <c r="V92" i="5" s="1"/>
  <c r="K460" i="5"/>
  <c r="Q460" i="5" s="1"/>
  <c r="W460" i="5" s="1"/>
  <c r="Q461" i="5"/>
  <c r="W461" i="5" s="1"/>
  <c r="J460" i="5"/>
  <c r="P460" i="5" s="1"/>
  <c r="V460" i="5" s="1"/>
  <c r="P461" i="5"/>
  <c r="V461" i="5" s="1"/>
  <c r="L999" i="5"/>
  <c r="R1000" i="5"/>
  <c r="X1000" i="5" s="1"/>
  <c r="K622" i="5"/>
  <c r="J517" i="5"/>
  <c r="J469" i="5"/>
  <c r="P470" i="5"/>
  <c r="V470" i="5" s="1"/>
  <c r="L907" i="5"/>
  <c r="R907" i="5" s="1"/>
  <c r="X907" i="5" s="1"/>
  <c r="R911" i="5"/>
  <c r="X911" i="5" s="1"/>
  <c r="L1177" i="5"/>
  <c r="R1178" i="5"/>
  <c r="X1178" i="5" s="1"/>
  <c r="L1332" i="5"/>
  <c r="R1333" i="5"/>
  <c r="X1333" i="5" s="1"/>
  <c r="J1423" i="5"/>
  <c r="P1424" i="5"/>
  <c r="V1424" i="5" s="1"/>
  <c r="J1480" i="5"/>
  <c r="P1481" i="5"/>
  <c r="V1481" i="5" s="1"/>
  <c r="L1711" i="5"/>
  <c r="R1712" i="5"/>
  <c r="X1712" i="5" s="1"/>
  <c r="J1818" i="5"/>
  <c r="P1819" i="5"/>
  <c r="V1819" i="5" s="1"/>
  <c r="P151" i="5"/>
  <c r="V151" i="5" s="1"/>
  <c r="J150" i="5"/>
  <c r="P150" i="5" s="1"/>
  <c r="V150" i="5" s="1"/>
  <c r="L363" i="5"/>
  <c r="R363" i="5" s="1"/>
  <c r="X363" i="5" s="1"/>
  <c r="R364" i="5"/>
  <c r="X364" i="5" s="1"/>
  <c r="Q412" i="5"/>
  <c r="W412" i="5" s="1"/>
  <c r="J507" i="5"/>
  <c r="P507" i="5" s="1"/>
  <c r="V507" i="5" s="1"/>
  <c r="P511" i="5"/>
  <c r="V511" i="5" s="1"/>
  <c r="L1270" i="5"/>
  <c r="R1271" i="5"/>
  <c r="X1271" i="5" s="1"/>
  <c r="K1177" i="5"/>
  <c r="Q1178" i="5"/>
  <c r="W1178" i="5" s="1"/>
  <c r="J1647" i="5"/>
  <c r="P1648" i="5"/>
  <c r="V1648" i="5" s="1"/>
  <c r="J1332" i="5"/>
  <c r="P1333" i="5"/>
  <c r="V1333" i="5" s="1"/>
  <c r="L1647" i="5"/>
  <c r="R1648" i="5"/>
  <c r="X1648" i="5" s="1"/>
  <c r="L1826" i="5"/>
  <c r="R1826" i="5" s="1"/>
  <c r="X1826" i="5" s="1"/>
  <c r="R1827" i="5"/>
  <c r="X1827" i="5" s="1"/>
  <c r="L1760" i="5"/>
  <c r="R1761" i="5"/>
  <c r="X1761" i="5" s="1"/>
  <c r="K1437" i="5"/>
  <c r="Q1438" i="5"/>
  <c r="W1438" i="5" s="1"/>
  <c r="K1358" i="5"/>
  <c r="Q1359" i="5"/>
  <c r="W1359" i="5" s="1"/>
  <c r="K1295" i="5"/>
  <c r="Q1296" i="5"/>
  <c r="W1296" i="5" s="1"/>
  <c r="J1170" i="5"/>
  <c r="P1171" i="5"/>
  <c r="V1171" i="5" s="1"/>
  <c r="K504" i="5"/>
  <c r="Q505" i="5"/>
  <c r="W505" i="5" s="1"/>
  <c r="K855" i="5"/>
  <c r="Q856" i="5"/>
  <c r="W856" i="5" s="1"/>
  <c r="L610" i="5"/>
  <c r="R610" i="5" s="1"/>
  <c r="X610" i="5" s="1"/>
  <c r="R611" i="5"/>
  <c r="X611" i="5" s="1"/>
  <c r="X1074" i="5"/>
  <c r="K20" i="5"/>
  <c r="Q21" i="5"/>
  <c r="W21" i="5" s="1"/>
  <c r="L834" i="5"/>
  <c r="R835" i="5"/>
  <c r="X835" i="5" s="1"/>
  <c r="L1499" i="5"/>
  <c r="R1500" i="5"/>
  <c r="X1500" i="5" s="1"/>
  <c r="L1745" i="5"/>
  <c r="R1746" i="5"/>
  <c r="X1746" i="5" s="1"/>
  <c r="L92" i="5"/>
  <c r="R92" i="5" s="1"/>
  <c r="X92" i="5" s="1"/>
  <c r="J192" i="5"/>
  <c r="R412" i="5"/>
  <c r="X412" i="5" s="1"/>
  <c r="K363" i="5"/>
  <c r="Q363" i="5" s="1"/>
  <c r="W363" i="5" s="1"/>
  <c r="Q364" i="5"/>
  <c r="W364" i="5" s="1"/>
  <c r="J331" i="5"/>
  <c r="P331" i="5" s="1"/>
  <c r="V331" i="5" s="1"/>
  <c r="P332" i="5"/>
  <c r="V332" i="5" s="1"/>
  <c r="L517" i="5"/>
  <c r="R517" i="5" s="1"/>
  <c r="X517" i="5" s="1"/>
  <c r="L575" i="5"/>
  <c r="K92" i="5"/>
  <c r="Q92" i="5" s="1"/>
  <c r="W92" i="5" s="1"/>
  <c r="Q151" i="5"/>
  <c r="W151" i="5" s="1"/>
  <c r="K150" i="5"/>
  <c r="Q150" i="5" s="1"/>
  <c r="W150" i="5" s="1"/>
  <c r="K192" i="5"/>
  <c r="L321" i="5"/>
  <c r="R322" i="5"/>
  <c r="X322" i="5" s="1"/>
  <c r="J321" i="5"/>
  <c r="P322" i="5"/>
  <c r="V322" i="5" s="1"/>
  <c r="L331" i="5"/>
  <c r="R331" i="5" s="1"/>
  <c r="X331" i="5" s="1"/>
  <c r="R332" i="5"/>
  <c r="X332" i="5" s="1"/>
  <c r="L469" i="5"/>
  <c r="R470" i="5"/>
  <c r="X470" i="5" s="1"/>
  <c r="K517" i="5"/>
  <c r="Q517" i="5" s="1"/>
  <c r="W517" i="5" s="1"/>
  <c r="J678" i="5"/>
  <c r="L588" i="5"/>
  <c r="R589" i="5"/>
  <c r="X589" i="5" s="1"/>
  <c r="K530" i="5"/>
  <c r="Q530" i="5" s="1"/>
  <c r="W530" i="5" s="1"/>
  <c r="J970" i="5"/>
  <c r="P971" i="5"/>
  <c r="V971" i="5" s="1"/>
  <c r="K907" i="5"/>
  <c r="Q907" i="5" s="1"/>
  <c r="W907" i="5" s="1"/>
  <c r="Q911" i="5"/>
  <c r="W911" i="5" s="1"/>
  <c r="J1129" i="5"/>
  <c r="J1190" i="5"/>
  <c r="P1191" i="5"/>
  <c r="V1191" i="5" s="1"/>
  <c r="J1319" i="5"/>
  <c r="P1320" i="5"/>
  <c r="V1320" i="5" s="1"/>
  <c r="J1400" i="5"/>
  <c r="J1399" i="5" s="1"/>
  <c r="J1398" i="5" s="1"/>
  <c r="P1401" i="5"/>
  <c r="V1401" i="5" s="1"/>
  <c r="L970" i="5"/>
  <c r="R971" i="5"/>
  <c r="X971" i="5" s="1"/>
  <c r="K1457" i="5"/>
  <c r="K1452" i="5" s="1"/>
  <c r="L1480" i="5"/>
  <c r="R1481" i="5"/>
  <c r="X1481" i="5" s="1"/>
  <c r="L1515" i="5"/>
  <c r="R1516" i="5"/>
  <c r="X1516" i="5" s="1"/>
  <c r="L1559" i="5"/>
  <c r="K1631" i="5"/>
  <c r="J1673" i="5"/>
  <c r="J1734" i="5"/>
  <c r="P1735" i="5"/>
  <c r="V1735" i="5" s="1"/>
  <c r="L1804" i="5"/>
  <c r="R1810" i="5"/>
  <c r="X1810" i="5" s="1"/>
  <c r="K1400" i="5"/>
  <c r="K1399" i="5" s="1"/>
  <c r="K1398" i="5" s="1"/>
  <c r="Q1401" i="5"/>
  <c r="W1401" i="5" s="1"/>
  <c r="L1598" i="5"/>
  <c r="R1599" i="5"/>
  <c r="X1599" i="5" s="1"/>
  <c r="L1256" i="5"/>
  <c r="R1257" i="5"/>
  <c r="X1257" i="5" s="1"/>
  <c r="L1423" i="5"/>
  <c r="R1424" i="5"/>
  <c r="X1424" i="5" s="1"/>
  <c r="K1818" i="5"/>
  <c r="Q1819" i="5"/>
  <c r="W1819" i="5" s="1"/>
  <c r="K1480" i="5"/>
  <c r="Q1481" i="5"/>
  <c r="W1481" i="5" s="1"/>
  <c r="K1647" i="5"/>
  <c r="Q1648" i="5"/>
  <c r="W1648" i="5" s="1"/>
  <c r="K1804" i="5"/>
  <c r="Q1810" i="5"/>
  <c r="W1810" i="5" s="1"/>
  <c r="K1832" i="5"/>
  <c r="Q1836" i="5"/>
  <c r="W1836" i="5" s="1"/>
  <c r="K1575" i="5"/>
  <c r="Q1576" i="5"/>
  <c r="W1576" i="5" s="1"/>
  <c r="J120" i="5"/>
  <c r="P120" i="5" s="1"/>
  <c r="V120" i="5" s="1"/>
  <c r="J802" i="5"/>
  <c r="P802" i="5" s="1"/>
  <c r="V802" i="5" s="1"/>
  <c r="J482" i="5"/>
  <c r="P482" i="5" s="1"/>
  <c r="V482" i="5" s="1"/>
  <c r="K1107" i="5"/>
  <c r="J1847" i="5"/>
  <c r="P1851" i="5"/>
  <c r="V1851" i="5" s="1"/>
  <c r="J535" i="5"/>
  <c r="P535" i="5" s="1"/>
  <c r="V535" i="5" s="1"/>
  <c r="K1798" i="5"/>
  <c r="Q1799" i="5"/>
  <c r="W1799" i="5" s="1"/>
  <c r="K1764" i="5"/>
  <c r="Q1764" i="5" s="1"/>
  <c r="W1764" i="5" s="1"/>
  <c r="Q1765" i="5"/>
  <c r="W1765" i="5" s="1"/>
  <c r="J1745" i="5"/>
  <c r="P1746" i="5"/>
  <c r="V1746" i="5" s="1"/>
  <c r="L1692" i="5"/>
  <c r="R1693" i="5"/>
  <c r="X1693" i="5" s="1"/>
  <c r="L1627" i="5"/>
  <c r="R1627" i="5" s="1"/>
  <c r="X1627" i="5" s="1"/>
  <c r="R1628" i="5"/>
  <c r="X1628" i="5" s="1"/>
  <c r="K1555" i="5"/>
  <c r="Q1555" i="5" s="1"/>
  <c r="W1555" i="5" s="1"/>
  <c r="Q1556" i="5"/>
  <c r="W1556" i="5" s="1"/>
  <c r="J1544" i="5"/>
  <c r="P1545" i="5"/>
  <c r="V1545" i="5" s="1"/>
  <c r="L1488" i="5"/>
  <c r="R1489" i="5"/>
  <c r="X1489" i="5" s="1"/>
  <c r="J1448" i="5"/>
  <c r="P1449" i="5"/>
  <c r="V1449" i="5" s="1"/>
  <c r="L1431" i="5"/>
  <c r="R1432" i="5"/>
  <c r="X1432" i="5" s="1"/>
  <c r="J1377" i="5"/>
  <c r="P1378" i="5"/>
  <c r="V1378" i="5" s="1"/>
  <c r="L1349" i="5"/>
  <c r="R1350" i="5"/>
  <c r="X1350" i="5" s="1"/>
  <c r="L1289" i="5"/>
  <c r="R1290" i="5"/>
  <c r="X1290" i="5" s="1"/>
  <c r="L1220" i="5"/>
  <c r="R1221" i="5"/>
  <c r="X1221" i="5" s="1"/>
  <c r="L1134" i="5"/>
  <c r="R1134" i="5" s="1"/>
  <c r="X1134" i="5" s="1"/>
  <c r="R1135" i="5"/>
  <c r="X1135" i="5" s="1"/>
  <c r="J1101" i="5"/>
  <c r="P1101" i="5" s="1"/>
  <c r="V1101" i="5" s="1"/>
  <c r="P1102" i="5"/>
  <c r="V1102" i="5" s="1"/>
  <c r="L995" i="5"/>
  <c r="R995" i="5" s="1"/>
  <c r="X995" i="5" s="1"/>
  <c r="R996" i="5"/>
  <c r="X996" i="5" s="1"/>
  <c r="J950" i="5"/>
  <c r="P951" i="5"/>
  <c r="V951" i="5" s="1"/>
  <c r="J903" i="5"/>
  <c r="P903" i="5" s="1"/>
  <c r="V903" i="5" s="1"/>
  <c r="P904" i="5"/>
  <c r="V904" i="5" s="1"/>
  <c r="L847" i="5"/>
  <c r="R848" i="5"/>
  <c r="X848" i="5" s="1"/>
  <c r="L701" i="5"/>
  <c r="R701" i="5" s="1"/>
  <c r="X701" i="5" s="1"/>
  <c r="R702" i="5"/>
  <c r="X702" i="5" s="1"/>
  <c r="L543" i="5"/>
  <c r="R544" i="5"/>
  <c r="X544" i="5" s="1"/>
  <c r="J868" i="5"/>
  <c r="P868" i="5" s="1"/>
  <c r="V868" i="5" s="1"/>
  <c r="P869" i="5"/>
  <c r="V869" i="5" s="1"/>
  <c r="L841" i="5"/>
  <c r="R842" i="5"/>
  <c r="X842" i="5" s="1"/>
  <c r="L635" i="5"/>
  <c r="R636" i="5"/>
  <c r="X636" i="5" s="1"/>
  <c r="K695" i="5"/>
  <c r="Q696" i="5"/>
  <c r="W696" i="5" s="1"/>
  <c r="J607" i="5"/>
  <c r="P607" i="5" s="1"/>
  <c r="V607" i="5" s="1"/>
  <c r="P608" i="5"/>
  <c r="V608" i="5" s="1"/>
  <c r="L598" i="5"/>
  <c r="R598" i="5" s="1"/>
  <c r="X598" i="5" s="1"/>
  <c r="R599" i="5"/>
  <c r="X599" i="5" s="1"/>
  <c r="K816" i="5"/>
  <c r="Q817" i="5"/>
  <c r="W817" i="5" s="1"/>
  <c r="L771" i="5"/>
  <c r="R772" i="5"/>
  <c r="X772" i="5" s="1"/>
  <c r="K758" i="5"/>
  <c r="Q759" i="5"/>
  <c r="W759" i="5" s="1"/>
  <c r="L737" i="5"/>
  <c r="R738" i="5"/>
  <c r="X738" i="5" s="1"/>
  <c r="J442" i="5"/>
  <c r="P443" i="5"/>
  <c r="V443" i="5" s="1"/>
  <c r="K341" i="5"/>
  <c r="Q341" i="5" s="1"/>
  <c r="W341" i="5" s="1"/>
  <c r="Q348" i="5"/>
  <c r="W348" i="5" s="1"/>
  <c r="J294" i="5"/>
  <c r="P294" i="5" s="1"/>
  <c r="V294" i="5" s="1"/>
  <c r="P295" i="5"/>
  <c r="V295" i="5" s="1"/>
  <c r="L258" i="5"/>
  <c r="R258" i="5" s="1"/>
  <c r="X258" i="5" s="1"/>
  <c r="R259" i="5"/>
  <c r="X259" i="5" s="1"/>
  <c r="L59" i="5"/>
  <c r="R60" i="5"/>
  <c r="X60" i="5" s="1"/>
  <c r="J28" i="5"/>
  <c r="P28" i="5" s="1"/>
  <c r="V28" i="5" s="1"/>
  <c r="P29" i="5"/>
  <c r="V29" i="5" s="1"/>
  <c r="J59" i="5"/>
  <c r="P60" i="5"/>
  <c r="V60" i="5" s="1"/>
  <c r="J1442" i="5"/>
  <c r="P1443" i="5"/>
  <c r="V1443" i="5" s="1"/>
  <c r="K1349" i="5"/>
  <c r="Q1350" i="5"/>
  <c r="W1350" i="5" s="1"/>
  <c r="L1214" i="5"/>
  <c r="R1215" i="5"/>
  <c r="X1215" i="5" s="1"/>
  <c r="K847" i="5"/>
  <c r="Q848" i="5"/>
  <c r="W848" i="5" s="1"/>
  <c r="J858" i="5"/>
  <c r="P858" i="5" s="1"/>
  <c r="V858" i="5" s="1"/>
  <c r="P859" i="5"/>
  <c r="V859" i="5" s="1"/>
  <c r="J560" i="5"/>
  <c r="J559" i="5" s="1"/>
  <c r="P561" i="5"/>
  <c r="V561" i="5" s="1"/>
  <c r="J689" i="5"/>
  <c r="P690" i="5"/>
  <c r="V690" i="5" s="1"/>
  <c r="K527" i="5"/>
  <c r="Q527" i="5" s="1"/>
  <c r="W527" i="5" s="1"/>
  <c r="Q528" i="5"/>
  <c r="W528" i="5" s="1"/>
  <c r="K298" i="5"/>
  <c r="Q298" i="5" s="1"/>
  <c r="W298" i="5" s="1"/>
  <c r="Q299" i="5"/>
  <c r="W299" i="5" s="1"/>
  <c r="L28" i="5"/>
  <c r="R28" i="5" s="1"/>
  <c r="X28" i="5" s="1"/>
  <c r="R29" i="5"/>
  <c r="X29" i="5" s="1"/>
  <c r="J1826" i="5"/>
  <c r="P1826" i="5" s="1"/>
  <c r="V1826" i="5" s="1"/>
  <c r="P1827" i="5"/>
  <c r="V1827" i="5" s="1"/>
  <c r="L1784" i="5"/>
  <c r="R1785" i="5"/>
  <c r="X1785" i="5" s="1"/>
  <c r="K1769" i="5"/>
  <c r="Q1769" i="5" s="1"/>
  <c r="W1769" i="5" s="1"/>
  <c r="Q1770" i="5"/>
  <c r="W1770" i="5" s="1"/>
  <c r="J1760" i="5"/>
  <c r="P1761" i="5"/>
  <c r="V1761" i="5" s="1"/>
  <c r="J1692" i="5"/>
  <c r="P1693" i="5"/>
  <c r="V1693" i="5" s="1"/>
  <c r="J1627" i="5"/>
  <c r="P1627" i="5" s="1"/>
  <c r="V1627" i="5" s="1"/>
  <c r="P1628" i="5"/>
  <c r="V1628" i="5" s="1"/>
  <c r="J1549" i="5"/>
  <c r="P1550" i="5"/>
  <c r="V1550" i="5" s="1"/>
  <c r="J1488" i="5"/>
  <c r="P1489" i="5"/>
  <c r="V1489" i="5" s="1"/>
  <c r="K1442" i="5"/>
  <c r="Q1443" i="5"/>
  <c r="W1443" i="5" s="1"/>
  <c r="J1431" i="5"/>
  <c r="P1432" i="5"/>
  <c r="V1432" i="5" s="1"/>
  <c r="K1372" i="5"/>
  <c r="Q1373" i="5"/>
  <c r="W1373" i="5" s="1"/>
  <c r="J1349" i="5"/>
  <c r="P1350" i="5"/>
  <c r="V1350" i="5" s="1"/>
  <c r="L1295" i="5"/>
  <c r="R1296" i="5"/>
  <c r="X1296" i="5" s="1"/>
  <c r="J1220" i="5"/>
  <c r="P1221" i="5"/>
  <c r="V1221" i="5" s="1"/>
  <c r="K1163" i="5"/>
  <c r="Q1164" i="5"/>
  <c r="W1164" i="5" s="1"/>
  <c r="K1123" i="5"/>
  <c r="Q1124" i="5"/>
  <c r="W1124" i="5" s="1"/>
  <c r="J1035" i="5"/>
  <c r="P1036" i="5"/>
  <c r="V1036" i="5" s="1"/>
  <c r="J995" i="5"/>
  <c r="P995" i="5" s="1"/>
  <c r="V995" i="5" s="1"/>
  <c r="P996" i="5"/>
  <c r="V996" i="5" s="1"/>
  <c r="J955" i="5"/>
  <c r="P956" i="5"/>
  <c r="V956" i="5" s="1"/>
  <c r="K898" i="5"/>
  <c r="Q899" i="5"/>
  <c r="W899" i="5" s="1"/>
  <c r="J847" i="5"/>
  <c r="P848" i="5"/>
  <c r="V848" i="5" s="1"/>
  <c r="J701" i="5"/>
  <c r="P701" i="5" s="1"/>
  <c r="V701" i="5" s="1"/>
  <c r="P702" i="5"/>
  <c r="V702" i="5" s="1"/>
  <c r="K858" i="5"/>
  <c r="Q858" i="5" s="1"/>
  <c r="W858" i="5" s="1"/>
  <c r="Q859" i="5"/>
  <c r="W859" i="5" s="1"/>
  <c r="J543" i="5"/>
  <c r="P544" i="5"/>
  <c r="V544" i="5" s="1"/>
  <c r="K865" i="5"/>
  <c r="Q865" i="5" s="1"/>
  <c r="W865" i="5" s="1"/>
  <c r="Q866" i="5"/>
  <c r="W866" i="5" s="1"/>
  <c r="J841" i="5"/>
  <c r="P842" i="5"/>
  <c r="V842" i="5" s="1"/>
  <c r="K689" i="5"/>
  <c r="Q690" i="5"/>
  <c r="W690" i="5" s="1"/>
  <c r="J635" i="5"/>
  <c r="P636" i="5"/>
  <c r="V636" i="5" s="1"/>
  <c r="L695" i="5"/>
  <c r="R696" i="5"/>
  <c r="X696" i="5" s="1"/>
  <c r="K604" i="5"/>
  <c r="Q604" i="5" s="1"/>
  <c r="W604" i="5" s="1"/>
  <c r="Q605" i="5"/>
  <c r="W605" i="5" s="1"/>
  <c r="J598" i="5"/>
  <c r="P598" i="5" s="1"/>
  <c r="V598" i="5" s="1"/>
  <c r="P599" i="5"/>
  <c r="V599" i="5" s="1"/>
  <c r="L816" i="5"/>
  <c r="R817" i="5"/>
  <c r="X817" i="5" s="1"/>
  <c r="J771" i="5"/>
  <c r="P772" i="5"/>
  <c r="V772" i="5" s="1"/>
  <c r="L758" i="5"/>
  <c r="R759" i="5"/>
  <c r="X759" i="5" s="1"/>
  <c r="J737" i="5"/>
  <c r="P738" i="5"/>
  <c r="V738" i="5" s="1"/>
  <c r="P373" i="5"/>
  <c r="V373" i="5" s="1"/>
  <c r="P374" i="5"/>
  <c r="V374" i="5" s="1"/>
  <c r="J298" i="5"/>
  <c r="P298" i="5" s="1"/>
  <c r="V298" i="5" s="1"/>
  <c r="P299" i="5"/>
  <c r="V299" i="5" s="1"/>
  <c r="J258" i="5"/>
  <c r="P258" i="5" s="1"/>
  <c r="V258" i="5" s="1"/>
  <c r="P259" i="5"/>
  <c r="V259" i="5" s="1"/>
  <c r="L1726" i="5"/>
  <c r="R1727" i="5"/>
  <c r="X1727" i="5" s="1"/>
  <c r="K1431" i="5"/>
  <c r="Q1432" i="5"/>
  <c r="W1432" i="5" s="1"/>
  <c r="J1198" i="5"/>
  <c r="P1199" i="5"/>
  <c r="V1199" i="5" s="1"/>
  <c r="L1101" i="5"/>
  <c r="R1101" i="5" s="1"/>
  <c r="X1101" i="5" s="1"/>
  <c r="R1102" i="5"/>
  <c r="X1102" i="5" s="1"/>
  <c r="J940" i="5"/>
  <c r="P941" i="5"/>
  <c r="V941" i="5" s="1"/>
  <c r="K701" i="5"/>
  <c r="Q701" i="5" s="1"/>
  <c r="W701" i="5" s="1"/>
  <c r="Q702" i="5"/>
  <c r="W702" i="5" s="1"/>
  <c r="J865" i="5"/>
  <c r="P865" i="5" s="1"/>
  <c r="V865" i="5" s="1"/>
  <c r="P866" i="5"/>
  <c r="V866" i="5" s="1"/>
  <c r="K610" i="5"/>
  <c r="Q610" i="5" s="1"/>
  <c r="W610" i="5" s="1"/>
  <c r="Q611" i="5"/>
  <c r="W611" i="5" s="1"/>
  <c r="W1074" i="5"/>
  <c r="J761" i="5"/>
  <c r="P761" i="5" s="1"/>
  <c r="V761" i="5" s="1"/>
  <c r="P762" i="5"/>
  <c r="V762" i="5" s="1"/>
  <c r="L442" i="5"/>
  <c r="R443" i="5"/>
  <c r="X443" i="5" s="1"/>
  <c r="J1784" i="5"/>
  <c r="P1785" i="5"/>
  <c r="V1785" i="5" s="1"/>
  <c r="L1769" i="5"/>
  <c r="R1769" i="5" s="1"/>
  <c r="X1769" i="5" s="1"/>
  <c r="R1770" i="5"/>
  <c r="X1770" i="5" s="1"/>
  <c r="K1745" i="5"/>
  <c r="Q1746" i="5"/>
  <c r="W1746" i="5" s="1"/>
  <c r="K1726" i="5"/>
  <c r="Q1727" i="5"/>
  <c r="W1727" i="5" s="1"/>
  <c r="J1697" i="5"/>
  <c r="P1697" i="5" s="1"/>
  <c r="V1697" i="5" s="1"/>
  <c r="P1698" i="5"/>
  <c r="V1698" i="5" s="1"/>
  <c r="L1606" i="5"/>
  <c r="R1607" i="5"/>
  <c r="X1607" i="5" s="1"/>
  <c r="J1555" i="5"/>
  <c r="P1555" i="5" s="1"/>
  <c r="V1555" i="5" s="1"/>
  <c r="P1556" i="5"/>
  <c r="V1556" i="5" s="1"/>
  <c r="L1538" i="5"/>
  <c r="R1539" i="5"/>
  <c r="X1539" i="5" s="1"/>
  <c r="J1499" i="5"/>
  <c r="P1500" i="5"/>
  <c r="V1500" i="5" s="1"/>
  <c r="L1442" i="5"/>
  <c r="R1443" i="5"/>
  <c r="X1443" i="5" s="1"/>
  <c r="K1377" i="5"/>
  <c r="Q1378" i="5"/>
  <c r="W1378" i="5" s="1"/>
  <c r="J1358" i="5"/>
  <c r="P1359" i="5"/>
  <c r="V1359" i="5" s="1"/>
  <c r="J1295" i="5"/>
  <c r="P1296" i="5"/>
  <c r="V1296" i="5" s="1"/>
  <c r="J1225" i="5"/>
  <c r="P1226" i="5"/>
  <c r="V1226" i="5" s="1"/>
  <c r="L1198" i="5"/>
  <c r="R1199" i="5"/>
  <c r="X1199" i="5" s="1"/>
  <c r="K1170" i="5"/>
  <c r="Q1171" i="5"/>
  <c r="W1171" i="5" s="1"/>
  <c r="L1091" i="5"/>
  <c r="R1091" i="5" s="1"/>
  <c r="X1091" i="5" s="1"/>
  <c r="R1092" i="5"/>
  <c r="X1092" i="5" s="1"/>
  <c r="K1047" i="5"/>
  <c r="Q1047" i="5" s="1"/>
  <c r="W1047" i="5" s="1"/>
  <c r="Q1048" i="5"/>
  <c r="W1048" i="5" s="1"/>
  <c r="L940" i="5"/>
  <c r="R941" i="5"/>
  <c r="X941" i="5" s="1"/>
  <c r="K903" i="5"/>
  <c r="Q903" i="5" s="1"/>
  <c r="W903" i="5" s="1"/>
  <c r="Q904" i="5"/>
  <c r="W904" i="5" s="1"/>
  <c r="J555" i="5"/>
  <c r="P556" i="5"/>
  <c r="V556" i="5" s="1"/>
  <c r="J504" i="5"/>
  <c r="P505" i="5"/>
  <c r="V505" i="5" s="1"/>
  <c r="L742" i="5"/>
  <c r="R742" i="5" s="1"/>
  <c r="X742" i="5" s="1"/>
  <c r="R743" i="5"/>
  <c r="X743" i="5" s="1"/>
  <c r="J855" i="5"/>
  <c r="P856" i="5"/>
  <c r="V856" i="5" s="1"/>
  <c r="K868" i="5"/>
  <c r="Q868" i="5" s="1"/>
  <c r="W868" i="5" s="1"/>
  <c r="Q869" i="5"/>
  <c r="W869" i="5" s="1"/>
  <c r="J877" i="5"/>
  <c r="P878" i="5"/>
  <c r="V878" i="5" s="1"/>
  <c r="L560" i="5"/>
  <c r="L559" i="5" s="1"/>
  <c r="L558" i="5" s="1"/>
  <c r="R561" i="5"/>
  <c r="X561" i="5" s="1"/>
  <c r="L689" i="5"/>
  <c r="R690" i="5"/>
  <c r="X690" i="5" s="1"/>
  <c r="K892" i="5"/>
  <c r="Q893" i="5"/>
  <c r="W893" i="5" s="1"/>
  <c r="J695" i="5"/>
  <c r="P696" i="5"/>
  <c r="V696" i="5" s="1"/>
  <c r="L604" i="5"/>
  <c r="R604" i="5" s="1"/>
  <c r="X604" i="5" s="1"/>
  <c r="R605" i="5"/>
  <c r="X605" i="5" s="1"/>
  <c r="K834" i="5"/>
  <c r="Q835" i="5"/>
  <c r="W835" i="5" s="1"/>
  <c r="J816" i="5"/>
  <c r="P817" i="5"/>
  <c r="V817" i="5" s="1"/>
  <c r="J758" i="5"/>
  <c r="P759" i="5"/>
  <c r="V759" i="5" s="1"/>
  <c r="K442" i="5"/>
  <c r="Q443" i="5"/>
  <c r="W443" i="5" s="1"/>
  <c r="J341" i="5"/>
  <c r="P341" i="5" s="1"/>
  <c r="V341" i="5" s="1"/>
  <c r="P348" i="5"/>
  <c r="V348" i="5" s="1"/>
  <c r="L24" i="5"/>
  <c r="R24" i="5" s="1"/>
  <c r="X24" i="5" s="1"/>
  <c r="R25" i="5"/>
  <c r="X25" i="5" s="1"/>
  <c r="K1826" i="5"/>
  <c r="Q1826" i="5" s="1"/>
  <c r="W1826" i="5" s="1"/>
  <c r="Q1827" i="5"/>
  <c r="W1827" i="5" s="1"/>
  <c r="K1627" i="5"/>
  <c r="Q1627" i="5" s="1"/>
  <c r="W1627" i="5" s="1"/>
  <c r="Q1628" i="5"/>
  <c r="W1628" i="5" s="1"/>
  <c r="J1538" i="5"/>
  <c r="P1539" i="5"/>
  <c r="V1539" i="5" s="1"/>
  <c r="L1448" i="5"/>
  <c r="R1449" i="5"/>
  <c r="X1449" i="5" s="1"/>
  <c r="J1123" i="5"/>
  <c r="P1124" i="5"/>
  <c r="V1124" i="5" s="1"/>
  <c r="K635" i="5"/>
  <c r="Q636" i="5"/>
  <c r="W636" i="5" s="1"/>
  <c r="L607" i="5"/>
  <c r="R607" i="5" s="1"/>
  <c r="X607" i="5" s="1"/>
  <c r="R608" i="5"/>
  <c r="X608" i="5" s="1"/>
  <c r="J819" i="5"/>
  <c r="P819" i="5" s="1"/>
  <c r="V819" i="5" s="1"/>
  <c r="P820" i="5"/>
  <c r="V820" i="5" s="1"/>
  <c r="K737" i="5"/>
  <c r="Q738" i="5"/>
  <c r="W738" i="5" s="1"/>
  <c r="P432" i="5"/>
  <c r="V432" i="5" s="1"/>
  <c r="Q373" i="5"/>
  <c r="W373" i="5" s="1"/>
  <c r="Q374" i="5"/>
  <c r="W374" i="5" s="1"/>
  <c r="K258" i="5"/>
  <c r="Q258" i="5" s="1"/>
  <c r="W258" i="5" s="1"/>
  <c r="Q259" i="5"/>
  <c r="W259" i="5" s="1"/>
  <c r="K59" i="5"/>
  <c r="Q60" i="5"/>
  <c r="W60" i="5" s="1"/>
  <c r="J24" i="5"/>
  <c r="P24" i="5" s="1"/>
  <c r="V24" i="5" s="1"/>
  <c r="P25" i="5"/>
  <c r="V25" i="5" s="1"/>
  <c r="J393" i="5"/>
  <c r="K393" i="5"/>
  <c r="K801" i="5"/>
  <c r="J265" i="5"/>
  <c r="L265" i="5"/>
  <c r="J916" i="5"/>
  <c r="L916" i="5"/>
  <c r="R916" i="5" s="1"/>
  <c r="X916" i="5" s="1"/>
  <c r="K916" i="5"/>
  <c r="Q916" i="5" s="1"/>
  <c r="W916" i="5" s="1"/>
  <c r="K171" i="5"/>
  <c r="J171" i="5"/>
  <c r="L171" i="5"/>
  <c r="L677" i="5" l="1"/>
  <c r="R677" i="5" s="1"/>
  <c r="X677" i="5" s="1"/>
  <c r="L1504" i="5"/>
  <c r="J1006" i="5"/>
  <c r="P1006" i="5" s="1"/>
  <c r="V1006" i="5" s="1"/>
  <c r="J977" i="5"/>
  <c r="P977" i="5" s="1"/>
  <c r="V977" i="5" s="1"/>
  <c r="R623" i="5"/>
  <c r="X623" i="5" s="1"/>
  <c r="J1859" i="5"/>
  <c r="P1859" i="5" s="1"/>
  <c r="V1859" i="5" s="1"/>
  <c r="J406" i="5"/>
  <c r="P406" i="5" s="1"/>
  <c r="V406" i="5" s="1"/>
  <c r="P407" i="5"/>
  <c r="V407" i="5" s="1"/>
  <c r="L406" i="5"/>
  <c r="R406" i="5" s="1"/>
  <c r="X406" i="5" s="1"/>
  <c r="R407" i="5"/>
  <c r="X407" i="5" s="1"/>
  <c r="Q407" i="5"/>
  <c r="W407" i="5" s="1"/>
  <c r="K406" i="5"/>
  <c r="Q406" i="5" s="1"/>
  <c r="W406" i="5" s="1"/>
  <c r="J43" i="5"/>
  <c r="Q1860" i="5"/>
  <c r="W1860" i="5" s="1"/>
  <c r="Q511" i="5"/>
  <c r="W511" i="5" s="1"/>
  <c r="L1339" i="5"/>
  <c r="L1338" i="5" s="1"/>
  <c r="R1338" i="5" s="1"/>
  <c r="X1338" i="5" s="1"/>
  <c r="K1504" i="5"/>
  <c r="K1503" i="5" s="1"/>
  <c r="J1504" i="5"/>
  <c r="P1504" i="5" s="1"/>
  <c r="V1504" i="5" s="1"/>
  <c r="Q678" i="5"/>
  <c r="W678" i="5" s="1"/>
  <c r="P655" i="5"/>
  <c r="V655" i="5" s="1"/>
  <c r="J649" i="5"/>
  <c r="J648" i="5" s="1"/>
  <c r="R1309" i="5"/>
  <c r="X1309" i="5" s="1"/>
  <c r="L1299" i="5"/>
  <c r="R1299" i="5" s="1"/>
  <c r="X1299" i="5" s="1"/>
  <c r="Q655" i="5"/>
  <c r="W655" i="5" s="1"/>
  <c r="K649" i="5"/>
  <c r="Q649" i="5" s="1"/>
  <c r="W649" i="5" s="1"/>
  <c r="R655" i="5"/>
  <c r="X655" i="5" s="1"/>
  <c r="L649" i="5"/>
  <c r="R649" i="5" s="1"/>
  <c r="X649" i="5" s="1"/>
  <c r="Q1129" i="5"/>
  <c r="W1129" i="5" s="1"/>
  <c r="J861" i="5"/>
  <c r="K861" i="5"/>
  <c r="Q861" i="5" s="1"/>
  <c r="W861" i="5" s="1"/>
  <c r="L861" i="5"/>
  <c r="R861" i="5" s="1"/>
  <c r="X861" i="5" s="1"/>
  <c r="J570" i="5"/>
  <c r="P570" i="5" s="1"/>
  <c r="V570" i="5" s="1"/>
  <c r="Q1309" i="5"/>
  <c r="W1309" i="5" s="1"/>
  <c r="J1339" i="5"/>
  <c r="J1338" i="5" s="1"/>
  <c r="P1338" i="5" s="1"/>
  <c r="V1338" i="5" s="1"/>
  <c r="P1107" i="5"/>
  <c r="V1107" i="5" s="1"/>
  <c r="Q575" i="5"/>
  <c r="W575" i="5" s="1"/>
  <c r="J1141" i="5"/>
  <c r="P1141" i="5" s="1"/>
  <c r="V1141" i="5" s="1"/>
  <c r="R1083" i="5"/>
  <c r="X1083" i="5" s="1"/>
  <c r="P1083" i="5"/>
  <c r="V1083" i="5" s="1"/>
  <c r="P589" i="5"/>
  <c r="V589" i="5" s="1"/>
  <c r="P1377" i="5"/>
  <c r="V1377" i="5" s="1"/>
  <c r="J1376" i="5"/>
  <c r="J1362" i="5" s="1"/>
  <c r="P1362" i="5" s="1"/>
  <c r="V1362" i="5" s="1"/>
  <c r="P766" i="5"/>
  <c r="V766" i="5" s="1"/>
  <c r="P1309" i="5"/>
  <c r="V1309" i="5" s="1"/>
  <c r="J1299" i="5"/>
  <c r="P1299" i="5" s="1"/>
  <c r="V1299" i="5" s="1"/>
  <c r="R511" i="5"/>
  <c r="X511" i="5" s="1"/>
  <c r="J372" i="5"/>
  <c r="P1400" i="5"/>
  <c r="V1400" i="5" s="1"/>
  <c r="P1399" i="5"/>
  <c r="V1399" i="5" s="1"/>
  <c r="R1129" i="5"/>
  <c r="X1129" i="5" s="1"/>
  <c r="R483" i="5"/>
  <c r="X483" i="5" s="1"/>
  <c r="R1400" i="5"/>
  <c r="X1400" i="5" s="1"/>
  <c r="R1398" i="5"/>
  <c r="X1398" i="5" s="1"/>
  <c r="Q1673" i="5"/>
  <c r="W1673" i="5" s="1"/>
  <c r="Q1400" i="5"/>
  <c r="W1400" i="5" s="1"/>
  <c r="Q1399" i="5"/>
  <c r="W1399" i="5" s="1"/>
  <c r="L1452" i="5"/>
  <c r="R1452" i="5" s="1"/>
  <c r="X1452" i="5" s="1"/>
  <c r="Q483" i="5"/>
  <c r="W483" i="5" s="1"/>
  <c r="Q1246" i="5"/>
  <c r="W1246" i="5" s="1"/>
  <c r="L191" i="5"/>
  <c r="R191" i="5" s="1"/>
  <c r="X191" i="5" s="1"/>
  <c r="Q1377" i="5"/>
  <c r="W1377" i="5" s="1"/>
  <c r="K1376" i="5"/>
  <c r="L1006" i="5"/>
  <c r="R1006" i="5" s="1"/>
  <c r="X1006" i="5" s="1"/>
  <c r="R1377" i="5"/>
  <c r="X1377" i="5" s="1"/>
  <c r="L1376" i="5"/>
  <c r="L1362" i="5" s="1"/>
  <c r="R1362" i="5" s="1"/>
  <c r="X1362" i="5" s="1"/>
  <c r="R1107" i="5"/>
  <c r="X1107" i="5" s="1"/>
  <c r="Q766" i="5"/>
  <c r="W766" i="5" s="1"/>
  <c r="R766" i="5"/>
  <c r="X766" i="5" s="1"/>
  <c r="Q1007" i="5"/>
  <c r="W1007" i="5" s="1"/>
  <c r="R44" i="5"/>
  <c r="X44" i="5" s="1"/>
  <c r="Q978" i="5"/>
  <c r="W978" i="5" s="1"/>
  <c r="L801" i="5"/>
  <c r="R801" i="5" s="1"/>
  <c r="X801" i="5" s="1"/>
  <c r="R1142" i="5"/>
  <c r="X1142" i="5" s="1"/>
  <c r="R1673" i="5"/>
  <c r="X1673" i="5" s="1"/>
  <c r="J1039" i="5"/>
  <c r="P1039" i="5" s="1"/>
  <c r="V1039" i="5" s="1"/>
  <c r="J459" i="5"/>
  <c r="P459" i="5" s="1"/>
  <c r="V459" i="5" s="1"/>
  <c r="R1457" i="5"/>
  <c r="X1457" i="5" s="1"/>
  <c r="L66" i="5"/>
  <c r="R66" i="5" s="1"/>
  <c r="X66" i="5" s="1"/>
  <c r="Q44" i="5"/>
  <c r="W44" i="5" s="1"/>
  <c r="R1246" i="5"/>
  <c r="X1246" i="5" s="1"/>
  <c r="P649" i="5"/>
  <c r="V649" i="5" s="1"/>
  <c r="Q1142" i="5"/>
  <c r="W1142" i="5" s="1"/>
  <c r="P1246" i="5"/>
  <c r="V1246" i="5" s="1"/>
  <c r="K1133" i="5"/>
  <c r="Q1133" i="5" s="1"/>
  <c r="W1133" i="5" s="1"/>
  <c r="R1071" i="5"/>
  <c r="X1071" i="5" s="1"/>
  <c r="P1071" i="5"/>
  <c r="V1071" i="5" s="1"/>
  <c r="L1090" i="5"/>
  <c r="R1090" i="5" s="1"/>
  <c r="X1090" i="5" s="1"/>
  <c r="K1020" i="5"/>
  <c r="Q1020" i="5" s="1"/>
  <c r="W1020" i="5" s="1"/>
  <c r="L459" i="5"/>
  <c r="L458" i="5" s="1"/>
  <c r="L1626" i="5"/>
  <c r="L1625" i="5" s="1"/>
  <c r="R1625" i="5" s="1"/>
  <c r="X1625" i="5" s="1"/>
  <c r="K1071" i="5"/>
  <c r="J801" i="5"/>
  <c r="P801" i="5" s="1"/>
  <c r="V801" i="5" s="1"/>
  <c r="K66" i="5"/>
  <c r="P623" i="5"/>
  <c r="V623" i="5" s="1"/>
  <c r="L372" i="5"/>
  <c r="L371" i="5" s="1"/>
  <c r="R371" i="5" s="1"/>
  <c r="X371" i="5" s="1"/>
  <c r="K207" i="5"/>
  <c r="K206" i="5" s="1"/>
  <c r="E54" i="6" s="1"/>
  <c r="J1554" i="5"/>
  <c r="J1553" i="5" s="1"/>
  <c r="P1553" i="5" s="1"/>
  <c r="V1553" i="5" s="1"/>
  <c r="K372" i="5"/>
  <c r="K371" i="5" s="1"/>
  <c r="Q371" i="5" s="1"/>
  <c r="W371" i="5" s="1"/>
  <c r="L516" i="5"/>
  <c r="R516" i="5" s="1"/>
  <c r="X516" i="5" s="1"/>
  <c r="J66" i="5"/>
  <c r="J65" i="5" s="1"/>
  <c r="K58" i="5"/>
  <c r="E56" i="6" s="1"/>
  <c r="Q59" i="5"/>
  <c r="W59" i="5" s="1"/>
  <c r="J1122" i="5"/>
  <c r="P1123" i="5"/>
  <c r="V1123" i="5" s="1"/>
  <c r="K170" i="5"/>
  <c r="K169" i="5" s="1"/>
  <c r="Q169" i="5" s="1"/>
  <c r="W169" i="5" s="1"/>
  <c r="Q171" i="5"/>
  <c r="W171" i="5" s="1"/>
  <c r="R1229" i="5"/>
  <c r="X1229" i="5" s="1"/>
  <c r="L1503" i="5"/>
  <c r="R1504" i="5"/>
  <c r="X1504" i="5" s="1"/>
  <c r="K392" i="5"/>
  <c r="Q393" i="5"/>
  <c r="W393" i="5" s="1"/>
  <c r="J207" i="5"/>
  <c r="P208" i="5"/>
  <c r="V208" i="5" s="1"/>
  <c r="L1479" i="5"/>
  <c r="R1480" i="5"/>
  <c r="X1480" i="5" s="1"/>
  <c r="L570" i="5"/>
  <c r="R570" i="5" s="1"/>
  <c r="X570" i="5" s="1"/>
  <c r="R575" i="5"/>
  <c r="X575" i="5" s="1"/>
  <c r="J191" i="5"/>
  <c r="P192" i="5"/>
  <c r="V192" i="5" s="1"/>
  <c r="J1479" i="5"/>
  <c r="P1480" i="5"/>
  <c r="V1480" i="5" s="1"/>
  <c r="K1597" i="5"/>
  <c r="Q1598" i="5"/>
  <c r="W1598" i="5" s="1"/>
  <c r="L160" i="5"/>
  <c r="R161" i="5"/>
  <c r="X161" i="5" s="1"/>
  <c r="J833" i="5"/>
  <c r="P834" i="5"/>
  <c r="V834" i="5" s="1"/>
  <c r="K1514" i="5"/>
  <c r="Q1515" i="5"/>
  <c r="W1515" i="5" s="1"/>
  <c r="K1768" i="5"/>
  <c r="Q1768" i="5" s="1"/>
  <c r="W1768" i="5" s="1"/>
  <c r="K160" i="5"/>
  <c r="Q161" i="5"/>
  <c r="W161" i="5" s="1"/>
  <c r="Q841" i="5"/>
  <c r="W841" i="5" s="1"/>
  <c r="K840" i="5"/>
  <c r="Q1488" i="5"/>
  <c r="W1488" i="5" s="1"/>
  <c r="K1487" i="5"/>
  <c r="L1162" i="5"/>
  <c r="R1162" i="5" s="1"/>
  <c r="X1162" i="5" s="1"/>
  <c r="R1163" i="5"/>
  <c r="X1163" i="5" s="1"/>
  <c r="K1447" i="5"/>
  <c r="Q1448" i="5"/>
  <c r="W1448" i="5" s="1"/>
  <c r="K770" i="5"/>
  <c r="Q770" i="5" s="1"/>
  <c r="W770" i="5" s="1"/>
  <c r="Q771" i="5"/>
  <c r="W771" i="5" s="1"/>
  <c r="K954" i="5"/>
  <c r="Q954" i="5" s="1"/>
  <c r="W954" i="5" s="1"/>
  <c r="Q955" i="5"/>
  <c r="W955" i="5" s="1"/>
  <c r="K939" i="5"/>
  <c r="Q939" i="5" s="1"/>
  <c r="W939" i="5" s="1"/>
  <c r="Q940" i="5"/>
  <c r="W940" i="5" s="1"/>
  <c r="L1436" i="5"/>
  <c r="R1437" i="5"/>
  <c r="X1437" i="5" s="1"/>
  <c r="L1797" i="5"/>
  <c r="R1798" i="5"/>
  <c r="X1798" i="5" s="1"/>
  <c r="K1288" i="5"/>
  <c r="Q1289" i="5"/>
  <c r="W1289" i="5" s="1"/>
  <c r="R20" i="5"/>
  <c r="X20" i="5" s="1"/>
  <c r="L19" i="5"/>
  <c r="L1034" i="5"/>
  <c r="R1034" i="5" s="1"/>
  <c r="X1034" i="5" s="1"/>
  <c r="R1035" i="5"/>
  <c r="X1035" i="5" s="1"/>
  <c r="J1616" i="5"/>
  <c r="P1621" i="5"/>
  <c r="V1621" i="5" s="1"/>
  <c r="L170" i="5"/>
  <c r="L169" i="5" s="1"/>
  <c r="R169" i="5" s="1"/>
  <c r="X169" i="5" s="1"/>
  <c r="R171" i="5"/>
  <c r="X171" i="5" s="1"/>
  <c r="K1090" i="5"/>
  <c r="Q1090" i="5" s="1"/>
  <c r="W1090" i="5" s="1"/>
  <c r="P1229" i="5"/>
  <c r="V1229" i="5" s="1"/>
  <c r="J264" i="5"/>
  <c r="J263" i="5" s="1"/>
  <c r="P265" i="5"/>
  <c r="V265" i="5" s="1"/>
  <c r="J554" i="5"/>
  <c r="P555" i="5"/>
  <c r="V555" i="5" s="1"/>
  <c r="Q816" i="5"/>
  <c r="W816" i="5" s="1"/>
  <c r="K815" i="5"/>
  <c r="R635" i="5"/>
  <c r="X635" i="5" s="1"/>
  <c r="L634" i="5"/>
  <c r="L1288" i="5"/>
  <c r="R1289" i="5"/>
  <c r="X1289" i="5" s="1"/>
  <c r="J1447" i="5"/>
  <c r="P1448" i="5"/>
  <c r="V1448" i="5" s="1"/>
  <c r="J1543" i="5"/>
  <c r="P1544" i="5"/>
  <c r="V1544" i="5" s="1"/>
  <c r="J1744" i="5"/>
  <c r="P1745" i="5"/>
  <c r="V1745" i="5" s="1"/>
  <c r="K1797" i="5"/>
  <c r="Q1798" i="5"/>
  <c r="W1798" i="5" s="1"/>
  <c r="K1106" i="5"/>
  <c r="Q1107" i="5"/>
  <c r="W1107" i="5" s="1"/>
  <c r="K1831" i="5"/>
  <c r="Q1832" i="5"/>
  <c r="W1832" i="5" s="1"/>
  <c r="K1646" i="5"/>
  <c r="Q1647" i="5"/>
  <c r="W1647" i="5" s="1"/>
  <c r="K1817" i="5"/>
  <c r="Q1817" i="5" s="1"/>
  <c r="W1817" i="5" s="1"/>
  <c r="Q1818" i="5"/>
  <c r="W1818" i="5" s="1"/>
  <c r="L1255" i="5"/>
  <c r="R1256" i="5"/>
  <c r="X1256" i="5" s="1"/>
  <c r="L1768" i="5"/>
  <c r="R1768" i="5" s="1"/>
  <c r="X1768" i="5" s="1"/>
  <c r="K1696" i="5"/>
  <c r="Q1452" i="5"/>
  <c r="W1452" i="5" s="1"/>
  <c r="Q1457" i="5"/>
  <c r="W1457" i="5" s="1"/>
  <c r="J1189" i="5"/>
  <c r="P1190" i="5"/>
  <c r="V1190" i="5" s="1"/>
  <c r="K42" i="5"/>
  <c r="Q43" i="5"/>
  <c r="W43" i="5" s="1"/>
  <c r="L1498" i="5"/>
  <c r="R1499" i="5"/>
  <c r="X1499" i="5" s="1"/>
  <c r="Q20" i="5"/>
  <c r="W20" i="5" s="1"/>
  <c r="K19" i="5"/>
  <c r="K503" i="5"/>
  <c r="Q504" i="5"/>
  <c r="W504" i="5" s="1"/>
  <c r="K1294" i="5"/>
  <c r="Q1294" i="5" s="1"/>
  <c r="W1294" i="5" s="1"/>
  <c r="Q1295" i="5"/>
  <c r="W1295" i="5" s="1"/>
  <c r="K1436" i="5"/>
  <c r="Q1437" i="5"/>
  <c r="W1437" i="5" s="1"/>
  <c r="K1858" i="5"/>
  <c r="Q1859" i="5"/>
  <c r="W1859" i="5" s="1"/>
  <c r="J1331" i="5"/>
  <c r="P1332" i="5"/>
  <c r="V1332" i="5" s="1"/>
  <c r="K1176" i="5"/>
  <c r="Q1177" i="5"/>
  <c r="W1177" i="5" s="1"/>
  <c r="K405" i="5"/>
  <c r="Q411" i="5"/>
  <c r="W411" i="5" s="1"/>
  <c r="J516" i="5"/>
  <c r="P516" i="5" s="1"/>
  <c r="V516" i="5" s="1"/>
  <c r="P517" i="5"/>
  <c r="V517" i="5" s="1"/>
  <c r="J1105" i="5"/>
  <c r="P1105" i="5" s="1"/>
  <c r="V1105" i="5" s="1"/>
  <c r="P1106" i="5"/>
  <c r="V1106" i="5" s="1"/>
  <c r="L207" i="5"/>
  <c r="R208" i="5"/>
  <c r="X208" i="5" s="1"/>
  <c r="L1831" i="5"/>
  <c r="R1832" i="5"/>
  <c r="X1832" i="5" s="1"/>
  <c r="K1466" i="5"/>
  <c r="Q1467" i="5"/>
  <c r="W1467" i="5" s="1"/>
  <c r="J1768" i="5"/>
  <c r="P1768" i="5" s="1"/>
  <c r="V1768" i="5" s="1"/>
  <c r="P1773" i="5"/>
  <c r="V1773" i="5" s="1"/>
  <c r="J1696" i="5"/>
  <c r="J1626" i="5"/>
  <c r="K1554" i="5"/>
  <c r="J1466" i="5"/>
  <c r="P1467" i="5"/>
  <c r="V1467" i="5" s="1"/>
  <c r="L1318" i="5"/>
  <c r="R1319" i="5"/>
  <c r="X1319" i="5" s="1"/>
  <c r="L1664" i="5"/>
  <c r="R1665" i="5"/>
  <c r="X1665" i="5" s="1"/>
  <c r="L1817" i="5"/>
  <c r="R1817" i="5" s="1"/>
  <c r="X1817" i="5" s="1"/>
  <c r="R1818" i="5"/>
  <c r="X1818" i="5" s="1"/>
  <c r="J1574" i="5"/>
  <c r="P1575" i="5"/>
  <c r="V1575" i="5" s="1"/>
  <c r="L1466" i="5"/>
  <c r="R1467" i="5"/>
  <c r="X1467" i="5" s="1"/>
  <c r="Q1299" i="5"/>
  <c r="W1299" i="5" s="1"/>
  <c r="K1039" i="5"/>
  <c r="Q1039" i="5" s="1"/>
  <c r="W1039" i="5" s="1"/>
  <c r="K1733" i="5"/>
  <c r="Q1734" i="5"/>
  <c r="W1734" i="5" s="1"/>
  <c r="K1664" i="5"/>
  <c r="Q1665" i="5"/>
  <c r="W1665" i="5" s="1"/>
  <c r="J1803" i="5"/>
  <c r="P1804" i="5"/>
  <c r="V1804" i="5" s="1"/>
  <c r="J1514" i="5"/>
  <c r="P1515" i="5"/>
  <c r="V1515" i="5" s="1"/>
  <c r="Q801" i="5"/>
  <c r="W801" i="5" s="1"/>
  <c r="K736" i="5"/>
  <c r="K717" i="5" s="1"/>
  <c r="Q737" i="5"/>
  <c r="W737" i="5" s="1"/>
  <c r="P1398" i="5"/>
  <c r="V1398" i="5" s="1"/>
  <c r="L264" i="5"/>
  <c r="L263" i="5" s="1"/>
  <c r="R265" i="5"/>
  <c r="X265" i="5" s="1"/>
  <c r="J1846" i="5"/>
  <c r="P1847" i="5"/>
  <c r="V1847" i="5" s="1"/>
  <c r="L1554" i="5"/>
  <c r="R1559" i="5"/>
  <c r="X1559" i="5" s="1"/>
  <c r="P321" i="5"/>
  <c r="V321" i="5" s="1"/>
  <c r="J320" i="5"/>
  <c r="J42" i="5"/>
  <c r="P43" i="5"/>
  <c r="V43" i="5" s="1"/>
  <c r="L1710" i="5"/>
  <c r="R1711" i="5"/>
  <c r="X1711" i="5" s="1"/>
  <c r="L1331" i="5"/>
  <c r="R1332" i="5"/>
  <c r="X1332" i="5" s="1"/>
  <c r="K1339" i="5"/>
  <c r="Q1340" i="5"/>
  <c r="W1340" i="5" s="1"/>
  <c r="P1788" i="5"/>
  <c r="V1788" i="5" s="1"/>
  <c r="Q560" i="5"/>
  <c r="W560" i="5" s="1"/>
  <c r="K1197" i="5"/>
  <c r="Q1198" i="5"/>
  <c r="W1198" i="5" s="1"/>
  <c r="K1605" i="5"/>
  <c r="Q1606" i="5"/>
  <c r="W1606" i="5" s="1"/>
  <c r="K1034" i="5"/>
  <c r="Q1034" i="5" s="1"/>
  <c r="W1034" i="5" s="1"/>
  <c r="Q1035" i="5"/>
  <c r="W1035" i="5" s="1"/>
  <c r="L497" i="5"/>
  <c r="R498" i="5"/>
  <c r="X498" i="5" s="1"/>
  <c r="P862" i="5"/>
  <c r="V862" i="5" s="1"/>
  <c r="P861" i="5"/>
  <c r="V861" i="5" s="1"/>
  <c r="P622" i="5"/>
  <c r="V622" i="5" s="1"/>
  <c r="R1788" i="5"/>
  <c r="X1788" i="5" s="1"/>
  <c r="K468" i="5"/>
  <c r="Q469" i="5"/>
  <c r="W469" i="5" s="1"/>
  <c r="J1858" i="5"/>
  <c r="K320" i="5"/>
  <c r="Q321" i="5"/>
  <c r="W321" i="5" s="1"/>
  <c r="Q598" i="5"/>
  <c r="W598" i="5" s="1"/>
  <c r="K597" i="5"/>
  <c r="L1169" i="5"/>
  <c r="R1170" i="5"/>
  <c r="X1170" i="5" s="1"/>
  <c r="J476" i="5"/>
  <c r="P477" i="5"/>
  <c r="V477" i="5" s="1"/>
  <c r="Q862" i="5"/>
  <c r="W862" i="5" s="1"/>
  <c r="L897" i="5"/>
  <c r="R897" i="5" s="1"/>
  <c r="X897" i="5" s="1"/>
  <c r="R898" i="5"/>
  <c r="X898" i="5" s="1"/>
  <c r="L1371" i="5"/>
  <c r="R1371" i="5" s="1"/>
  <c r="X1371" i="5" s="1"/>
  <c r="R1372" i="5"/>
  <c r="X1372" i="5" s="1"/>
  <c r="K1616" i="5"/>
  <c r="Q1621" i="5"/>
  <c r="W1621" i="5" s="1"/>
  <c r="L891" i="5"/>
  <c r="R892" i="5"/>
  <c r="X892" i="5" s="1"/>
  <c r="L1277" i="5"/>
  <c r="R1278" i="5"/>
  <c r="X1278" i="5" s="1"/>
  <c r="J1605" i="5"/>
  <c r="P1606" i="5"/>
  <c r="V1606" i="5" s="1"/>
  <c r="L476" i="5"/>
  <c r="R477" i="5"/>
  <c r="X477" i="5" s="1"/>
  <c r="L876" i="5"/>
  <c r="R877" i="5"/>
  <c r="X877" i="5" s="1"/>
  <c r="J1288" i="5"/>
  <c r="P1289" i="5"/>
  <c r="V1289" i="5" s="1"/>
  <c r="L1543" i="5"/>
  <c r="R1544" i="5"/>
  <c r="X1544" i="5" s="1"/>
  <c r="K876" i="5"/>
  <c r="Q877" i="5"/>
  <c r="W877" i="5" s="1"/>
  <c r="K554" i="5"/>
  <c r="Q555" i="5"/>
  <c r="W555" i="5" s="1"/>
  <c r="K1224" i="5"/>
  <c r="Q1224" i="5" s="1"/>
  <c r="W1224" i="5" s="1"/>
  <c r="Q1225" i="5"/>
  <c r="W1225" i="5" s="1"/>
  <c r="K1498" i="5"/>
  <c r="Q1499" i="5"/>
  <c r="W1499" i="5" s="1"/>
  <c r="J902" i="5"/>
  <c r="P916" i="5"/>
  <c r="V916" i="5" s="1"/>
  <c r="J1020" i="5"/>
  <c r="P1021" i="5"/>
  <c r="V1021" i="5" s="1"/>
  <c r="K459" i="5"/>
  <c r="L597" i="5"/>
  <c r="J430" i="5"/>
  <c r="P431" i="5"/>
  <c r="V431" i="5" s="1"/>
  <c r="Q635" i="5"/>
  <c r="W635" i="5" s="1"/>
  <c r="K634" i="5"/>
  <c r="L1447" i="5"/>
  <c r="R1448" i="5"/>
  <c r="X1448" i="5" s="1"/>
  <c r="K441" i="5"/>
  <c r="Q442" i="5"/>
  <c r="W442" i="5" s="1"/>
  <c r="P816" i="5"/>
  <c r="V816" i="5" s="1"/>
  <c r="J815" i="5"/>
  <c r="K891" i="5"/>
  <c r="Q892" i="5"/>
  <c r="W892" i="5" s="1"/>
  <c r="R560" i="5"/>
  <c r="X560" i="5" s="1"/>
  <c r="L939" i="5"/>
  <c r="R939" i="5" s="1"/>
  <c r="X939" i="5" s="1"/>
  <c r="R940" i="5"/>
  <c r="X940" i="5" s="1"/>
  <c r="L1197" i="5"/>
  <c r="R1198" i="5"/>
  <c r="X1198" i="5" s="1"/>
  <c r="J1294" i="5"/>
  <c r="P1294" i="5" s="1"/>
  <c r="V1294" i="5" s="1"/>
  <c r="P1295" i="5"/>
  <c r="V1295" i="5" s="1"/>
  <c r="J1498" i="5"/>
  <c r="P1499" i="5"/>
  <c r="V1499" i="5" s="1"/>
  <c r="K1744" i="5"/>
  <c r="Q1745" i="5"/>
  <c r="W1745" i="5" s="1"/>
  <c r="J1783" i="5"/>
  <c r="P1783" i="5" s="1"/>
  <c r="V1783" i="5" s="1"/>
  <c r="P1784" i="5"/>
  <c r="V1784" i="5" s="1"/>
  <c r="K1430" i="5"/>
  <c r="Q1431" i="5"/>
  <c r="W1431" i="5" s="1"/>
  <c r="R758" i="5"/>
  <c r="X758" i="5" s="1"/>
  <c r="L757" i="5"/>
  <c r="R816" i="5"/>
  <c r="X816" i="5" s="1"/>
  <c r="L815" i="5"/>
  <c r="P635" i="5"/>
  <c r="V635" i="5" s="1"/>
  <c r="J634" i="5"/>
  <c r="P841" i="5"/>
  <c r="V841" i="5" s="1"/>
  <c r="J840" i="5"/>
  <c r="J542" i="5"/>
  <c r="P543" i="5"/>
  <c r="V543" i="5" s="1"/>
  <c r="K897" i="5"/>
  <c r="Q897" i="5" s="1"/>
  <c r="W897" i="5" s="1"/>
  <c r="Q898" i="5"/>
  <c r="W898" i="5" s="1"/>
  <c r="K1122" i="5"/>
  <c r="Q1123" i="5"/>
  <c r="W1123" i="5" s="1"/>
  <c r="J1219" i="5"/>
  <c r="P1219" i="5" s="1"/>
  <c r="V1219" i="5" s="1"/>
  <c r="P1220" i="5"/>
  <c r="V1220" i="5" s="1"/>
  <c r="L1294" i="5"/>
  <c r="R1294" i="5" s="1"/>
  <c r="X1294" i="5" s="1"/>
  <c r="R1295" i="5"/>
  <c r="X1295" i="5" s="1"/>
  <c r="P1349" i="5"/>
  <c r="V1349" i="5" s="1"/>
  <c r="J1348" i="5"/>
  <c r="J1430" i="5"/>
  <c r="P1431" i="5"/>
  <c r="V1431" i="5" s="1"/>
  <c r="P1488" i="5"/>
  <c r="V1488" i="5" s="1"/>
  <c r="J1487" i="5"/>
  <c r="P1760" i="5"/>
  <c r="V1760" i="5" s="1"/>
  <c r="J1759" i="5"/>
  <c r="L1783" i="5"/>
  <c r="R1783" i="5" s="1"/>
  <c r="X1783" i="5" s="1"/>
  <c r="R1784" i="5"/>
  <c r="X1784" i="5" s="1"/>
  <c r="P560" i="5"/>
  <c r="V560" i="5" s="1"/>
  <c r="K846" i="5"/>
  <c r="Q847" i="5"/>
  <c r="W847" i="5" s="1"/>
  <c r="Q1349" i="5"/>
  <c r="W1349" i="5" s="1"/>
  <c r="K1348" i="5"/>
  <c r="J58" i="5"/>
  <c r="D56" i="6" s="1"/>
  <c r="P59" i="5"/>
  <c r="V59" i="5" s="1"/>
  <c r="L58" i="5"/>
  <c r="F56" i="6" s="1"/>
  <c r="R59" i="5"/>
  <c r="X59" i="5" s="1"/>
  <c r="J441" i="5"/>
  <c r="P442" i="5"/>
  <c r="V442" i="5" s="1"/>
  <c r="Q758" i="5"/>
  <c r="W758" i="5" s="1"/>
  <c r="K757" i="5"/>
  <c r="J170" i="5"/>
  <c r="J169" i="5" s="1"/>
  <c r="P169" i="5" s="1"/>
  <c r="V169" i="5" s="1"/>
  <c r="P171" i="5"/>
  <c r="V171" i="5" s="1"/>
  <c r="J1090" i="5"/>
  <c r="P1090" i="5" s="1"/>
  <c r="V1090" i="5" s="1"/>
  <c r="L1133" i="5"/>
  <c r="K516" i="5"/>
  <c r="Q516" i="5" s="1"/>
  <c r="W516" i="5" s="1"/>
  <c r="L1020" i="5"/>
  <c r="R1021" i="5"/>
  <c r="X1021" i="5" s="1"/>
  <c r="K264" i="5"/>
  <c r="K263" i="5" s="1"/>
  <c r="J597" i="5"/>
  <c r="J392" i="5"/>
  <c r="P393" i="5"/>
  <c r="V393" i="5" s="1"/>
  <c r="J1672" i="5"/>
  <c r="P1673" i="5"/>
  <c r="V1673" i="5" s="1"/>
  <c r="L1514" i="5"/>
  <c r="R1515" i="5"/>
  <c r="X1515" i="5" s="1"/>
  <c r="J1128" i="5"/>
  <c r="P1128" i="5" s="1"/>
  <c r="V1128" i="5" s="1"/>
  <c r="P1129" i="5"/>
  <c r="V1129" i="5" s="1"/>
  <c r="L587" i="5"/>
  <c r="R588" i="5"/>
  <c r="X588" i="5" s="1"/>
  <c r="L468" i="5"/>
  <c r="R469" i="5"/>
  <c r="X469" i="5" s="1"/>
  <c r="R321" i="5"/>
  <c r="X321" i="5" s="1"/>
  <c r="L320" i="5"/>
  <c r="K149" i="5"/>
  <c r="J149" i="5"/>
  <c r="L1039" i="5"/>
  <c r="R1039" i="5" s="1"/>
  <c r="X1039" i="5" s="1"/>
  <c r="J1817" i="5"/>
  <c r="P1817" i="5" s="1"/>
  <c r="V1817" i="5" s="1"/>
  <c r="P1818" i="5"/>
  <c r="V1818" i="5" s="1"/>
  <c r="L1671" i="5"/>
  <c r="R1671" i="5" s="1"/>
  <c r="X1671" i="5" s="1"/>
  <c r="R1672" i="5"/>
  <c r="X1672" i="5" s="1"/>
  <c r="J1422" i="5"/>
  <c r="P1423" i="5"/>
  <c r="V1423" i="5" s="1"/>
  <c r="L1176" i="5"/>
  <c r="R1177" i="5"/>
  <c r="X1177" i="5" s="1"/>
  <c r="J468" i="5"/>
  <c r="P469" i="5"/>
  <c r="V469" i="5" s="1"/>
  <c r="K1269" i="5"/>
  <c r="Q1270" i="5"/>
  <c r="W1270" i="5" s="1"/>
  <c r="K1255" i="5"/>
  <c r="Q1256" i="5"/>
  <c r="W1256" i="5" s="1"/>
  <c r="J1831" i="5"/>
  <c r="P1832" i="5"/>
  <c r="V1832" i="5" s="1"/>
  <c r="P1452" i="5"/>
  <c r="V1452" i="5" s="1"/>
  <c r="P1457" i="5"/>
  <c r="V1457" i="5" s="1"/>
  <c r="L1189" i="5"/>
  <c r="R1190" i="5"/>
  <c r="X1190" i="5" s="1"/>
  <c r="L149" i="5"/>
  <c r="V1072" i="5"/>
  <c r="V1073" i="5"/>
  <c r="K618" i="5"/>
  <c r="Q618" i="5" s="1"/>
  <c r="W618" i="5" s="1"/>
  <c r="Q619" i="5"/>
  <c r="W619" i="5" s="1"/>
  <c r="R855" i="5"/>
  <c r="X855" i="5" s="1"/>
  <c r="L854" i="5"/>
  <c r="L554" i="5"/>
  <c r="R555" i="5"/>
  <c r="X555" i="5" s="1"/>
  <c r="Q1538" i="5"/>
  <c r="W1538" i="5" s="1"/>
  <c r="K1537" i="5"/>
  <c r="R950" i="5"/>
  <c r="X950" i="5" s="1"/>
  <c r="L1616" i="5"/>
  <c r="R1621" i="5"/>
  <c r="X1621" i="5" s="1"/>
  <c r="J891" i="5"/>
  <c r="P892" i="5"/>
  <c r="V892" i="5" s="1"/>
  <c r="J1213" i="5"/>
  <c r="P1214" i="5"/>
  <c r="V1214" i="5" s="1"/>
  <c r="J1681" i="5"/>
  <c r="P1682" i="5"/>
  <c r="V1682" i="5" s="1"/>
  <c r="L1846" i="5"/>
  <c r="R1847" i="5"/>
  <c r="X1847" i="5" s="1"/>
  <c r="K994" i="5"/>
  <c r="Q999" i="5"/>
  <c r="W999" i="5" s="1"/>
  <c r="K1318" i="5"/>
  <c r="Q1319" i="5"/>
  <c r="W1319" i="5" s="1"/>
  <c r="K1671" i="5"/>
  <c r="Q1671" i="5" s="1"/>
  <c r="W1671" i="5" s="1"/>
  <c r="Q1672" i="5"/>
  <c r="W1672" i="5" s="1"/>
  <c r="K969" i="5"/>
  <c r="Q970" i="5"/>
  <c r="W970" i="5" s="1"/>
  <c r="J994" i="5"/>
  <c r="P999" i="5"/>
  <c r="V999" i="5" s="1"/>
  <c r="K1422" i="5"/>
  <c r="Q1423" i="5"/>
  <c r="W1423" i="5" s="1"/>
  <c r="L1696" i="5"/>
  <c r="L42" i="5"/>
  <c r="R43" i="5"/>
  <c r="X43" i="5" s="1"/>
  <c r="K497" i="5"/>
  <c r="Q498" i="5"/>
  <c r="W498" i="5" s="1"/>
  <c r="J618" i="5"/>
  <c r="P618" i="5" s="1"/>
  <c r="V618" i="5" s="1"/>
  <c r="P619" i="5"/>
  <c r="V619" i="5" s="1"/>
  <c r="K542" i="5"/>
  <c r="Q543" i="5"/>
  <c r="W543" i="5" s="1"/>
  <c r="J897" i="5"/>
  <c r="P897" i="5" s="1"/>
  <c r="V897" i="5" s="1"/>
  <c r="P898" i="5"/>
  <c r="V898" i="5" s="1"/>
  <c r="K1687" i="5"/>
  <c r="Q1687" i="5" s="1"/>
  <c r="W1687" i="5" s="1"/>
  <c r="Q1692" i="5"/>
  <c r="W1692" i="5" s="1"/>
  <c r="P20" i="5"/>
  <c r="V20" i="5" s="1"/>
  <c r="J19" i="5"/>
  <c r="L430" i="5"/>
  <c r="R431" i="5"/>
  <c r="X431" i="5" s="1"/>
  <c r="L618" i="5"/>
  <c r="R618" i="5" s="1"/>
  <c r="X618" i="5" s="1"/>
  <c r="R619" i="5"/>
  <c r="X619" i="5" s="1"/>
  <c r="Q950" i="5"/>
  <c r="W950" i="5" s="1"/>
  <c r="L1122" i="5"/>
  <c r="R1123" i="5"/>
  <c r="X1123" i="5" s="1"/>
  <c r="K1213" i="5"/>
  <c r="Q1214" i="5"/>
  <c r="W1214" i="5" s="1"/>
  <c r="K1277" i="5"/>
  <c r="Q1278" i="5"/>
  <c r="W1278" i="5" s="1"/>
  <c r="J1436" i="5"/>
  <c r="P1437" i="5"/>
  <c r="V1437" i="5" s="1"/>
  <c r="K1543" i="5"/>
  <c r="Q1544" i="5"/>
  <c r="W1544" i="5" s="1"/>
  <c r="K1681" i="5"/>
  <c r="Q1682" i="5"/>
  <c r="W1682" i="5" s="1"/>
  <c r="J1797" i="5"/>
  <c r="P1798" i="5"/>
  <c r="V1798" i="5" s="1"/>
  <c r="R862" i="5"/>
  <c r="X862" i="5" s="1"/>
  <c r="K1219" i="5"/>
  <c r="Q1219" i="5" s="1"/>
  <c r="W1219" i="5" s="1"/>
  <c r="Q1220" i="5"/>
  <c r="W1220" i="5" s="1"/>
  <c r="K1548" i="5"/>
  <c r="Q1548" i="5" s="1"/>
  <c r="W1548" i="5" s="1"/>
  <c r="Q1549" i="5"/>
  <c r="W1549" i="5" s="1"/>
  <c r="L1681" i="5"/>
  <c r="R1682" i="5"/>
  <c r="X1682" i="5" s="1"/>
  <c r="J160" i="5"/>
  <c r="P161" i="5"/>
  <c r="V161" i="5" s="1"/>
  <c r="K430" i="5"/>
  <c r="Q431" i="5"/>
  <c r="W431" i="5" s="1"/>
  <c r="J497" i="5"/>
  <c r="P498" i="5"/>
  <c r="V498" i="5" s="1"/>
  <c r="L503" i="5"/>
  <c r="R504" i="5"/>
  <c r="X504" i="5" s="1"/>
  <c r="L1224" i="5"/>
  <c r="R1224" i="5" s="1"/>
  <c r="X1224" i="5" s="1"/>
  <c r="R1225" i="5"/>
  <c r="X1225" i="5" s="1"/>
  <c r="L1353" i="5"/>
  <c r="R1353" i="5" s="1"/>
  <c r="X1353" i="5" s="1"/>
  <c r="R1358" i="5"/>
  <c r="X1358" i="5" s="1"/>
  <c r="J1162" i="5"/>
  <c r="P1162" i="5" s="1"/>
  <c r="V1162" i="5" s="1"/>
  <c r="P1163" i="5"/>
  <c r="V1163" i="5" s="1"/>
  <c r="J1371" i="5"/>
  <c r="P1371" i="5" s="1"/>
  <c r="V1371" i="5" s="1"/>
  <c r="P1372" i="5"/>
  <c r="V1372" i="5" s="1"/>
  <c r="Q1760" i="5"/>
  <c r="W1760" i="5" s="1"/>
  <c r="K1759" i="5"/>
  <c r="K476" i="5"/>
  <c r="Q477" i="5"/>
  <c r="W477" i="5" s="1"/>
  <c r="L954" i="5"/>
  <c r="R954" i="5" s="1"/>
  <c r="X954" i="5" s="1"/>
  <c r="R955" i="5"/>
  <c r="X955" i="5" s="1"/>
  <c r="J1277" i="5"/>
  <c r="P1278" i="5"/>
  <c r="V1278" i="5" s="1"/>
  <c r="L1548" i="5"/>
  <c r="R1548" i="5" s="1"/>
  <c r="X1548" i="5" s="1"/>
  <c r="R1549" i="5"/>
  <c r="X1549" i="5" s="1"/>
  <c r="K1783" i="5"/>
  <c r="Q1783" i="5" s="1"/>
  <c r="W1783" i="5" s="1"/>
  <c r="Q1784" i="5"/>
  <c r="W1784" i="5" s="1"/>
  <c r="P1538" i="5"/>
  <c r="V1538" i="5" s="1"/>
  <c r="J1537" i="5"/>
  <c r="P758" i="5"/>
  <c r="V758" i="5" s="1"/>
  <c r="J757" i="5"/>
  <c r="K833" i="5"/>
  <c r="Q834" i="5"/>
  <c r="W834" i="5" s="1"/>
  <c r="P695" i="5"/>
  <c r="V695" i="5" s="1"/>
  <c r="J694" i="5"/>
  <c r="J693" i="5" s="1"/>
  <c r="R689" i="5"/>
  <c r="X689" i="5" s="1"/>
  <c r="L688" i="5"/>
  <c r="J876" i="5"/>
  <c r="P877" i="5"/>
  <c r="V877" i="5" s="1"/>
  <c r="P855" i="5"/>
  <c r="V855" i="5" s="1"/>
  <c r="J854" i="5"/>
  <c r="J503" i="5"/>
  <c r="P504" i="5"/>
  <c r="V504" i="5" s="1"/>
  <c r="K1169" i="5"/>
  <c r="Q1170" i="5"/>
  <c r="W1170" i="5" s="1"/>
  <c r="J1224" i="5"/>
  <c r="P1224" i="5" s="1"/>
  <c r="V1224" i="5" s="1"/>
  <c r="P1225" i="5"/>
  <c r="V1225" i="5" s="1"/>
  <c r="J1353" i="5"/>
  <c r="P1353" i="5" s="1"/>
  <c r="V1353" i="5" s="1"/>
  <c r="P1358" i="5"/>
  <c r="V1358" i="5" s="1"/>
  <c r="L1441" i="5"/>
  <c r="R1441" i="5" s="1"/>
  <c r="X1441" i="5" s="1"/>
  <c r="R1442" i="5"/>
  <c r="X1442" i="5" s="1"/>
  <c r="R1538" i="5"/>
  <c r="X1538" i="5" s="1"/>
  <c r="L1537" i="5"/>
  <c r="L1605" i="5"/>
  <c r="R1606" i="5"/>
  <c r="X1606" i="5" s="1"/>
  <c r="K1725" i="5"/>
  <c r="Q1726" i="5"/>
  <c r="W1726" i="5" s="1"/>
  <c r="L441" i="5"/>
  <c r="R442" i="5"/>
  <c r="X442" i="5" s="1"/>
  <c r="W1072" i="5"/>
  <c r="W1073" i="5"/>
  <c r="J939" i="5"/>
  <c r="P939" i="5" s="1"/>
  <c r="V939" i="5" s="1"/>
  <c r="P940" i="5"/>
  <c r="V940" i="5" s="1"/>
  <c r="J1197" i="5"/>
  <c r="P1198" i="5"/>
  <c r="V1198" i="5" s="1"/>
  <c r="L1725" i="5"/>
  <c r="R1726" i="5"/>
  <c r="X1726" i="5" s="1"/>
  <c r="J736" i="5"/>
  <c r="J717" i="5" s="1"/>
  <c r="P737" i="5"/>
  <c r="V737" i="5" s="1"/>
  <c r="J770" i="5"/>
  <c r="P770" i="5" s="1"/>
  <c r="V770" i="5" s="1"/>
  <c r="P771" i="5"/>
  <c r="V771" i="5" s="1"/>
  <c r="R695" i="5"/>
  <c r="X695" i="5" s="1"/>
  <c r="L694" i="5"/>
  <c r="L693" i="5" s="1"/>
  <c r="Q689" i="5"/>
  <c r="W689" i="5" s="1"/>
  <c r="K688" i="5"/>
  <c r="J846" i="5"/>
  <c r="P847" i="5"/>
  <c r="V847" i="5" s="1"/>
  <c r="J954" i="5"/>
  <c r="P954" i="5" s="1"/>
  <c r="V954" i="5" s="1"/>
  <c r="P955" i="5"/>
  <c r="V955" i="5" s="1"/>
  <c r="J1034" i="5"/>
  <c r="P1034" i="5" s="1"/>
  <c r="V1034" i="5" s="1"/>
  <c r="P1035" i="5"/>
  <c r="V1035" i="5" s="1"/>
  <c r="K1162" i="5"/>
  <c r="Q1162" i="5" s="1"/>
  <c r="W1162" i="5" s="1"/>
  <c r="Q1163" i="5"/>
  <c r="W1163" i="5" s="1"/>
  <c r="K1371" i="5"/>
  <c r="Q1371" i="5" s="1"/>
  <c r="W1371" i="5" s="1"/>
  <c r="Q1372" i="5"/>
  <c r="W1372" i="5" s="1"/>
  <c r="K1441" i="5"/>
  <c r="Q1441" i="5" s="1"/>
  <c r="W1441" i="5" s="1"/>
  <c r="Q1442" i="5"/>
  <c r="W1442" i="5" s="1"/>
  <c r="J1548" i="5"/>
  <c r="P1548" i="5" s="1"/>
  <c r="V1548" i="5" s="1"/>
  <c r="P1549" i="5"/>
  <c r="V1549" i="5" s="1"/>
  <c r="J1687" i="5"/>
  <c r="P1687" i="5" s="1"/>
  <c r="V1687" i="5" s="1"/>
  <c r="P1692" i="5"/>
  <c r="V1692" i="5" s="1"/>
  <c r="P689" i="5"/>
  <c r="V689" i="5" s="1"/>
  <c r="J688" i="5"/>
  <c r="P688" i="5" s="1"/>
  <c r="V688" i="5" s="1"/>
  <c r="L1213" i="5"/>
  <c r="R1214" i="5"/>
  <c r="X1214" i="5" s="1"/>
  <c r="J1441" i="5"/>
  <c r="P1441" i="5" s="1"/>
  <c r="V1441" i="5" s="1"/>
  <c r="P1442" i="5"/>
  <c r="V1442" i="5" s="1"/>
  <c r="L736" i="5"/>
  <c r="L717" i="5" s="1"/>
  <c r="R737" i="5"/>
  <c r="X737" i="5" s="1"/>
  <c r="L770" i="5"/>
  <c r="R770" i="5" s="1"/>
  <c r="X770" i="5" s="1"/>
  <c r="R771" i="5"/>
  <c r="X771" i="5" s="1"/>
  <c r="Q695" i="5"/>
  <c r="W695" i="5" s="1"/>
  <c r="K694" i="5"/>
  <c r="K693" i="5" s="1"/>
  <c r="R841" i="5"/>
  <c r="X841" i="5" s="1"/>
  <c r="L840" i="5"/>
  <c r="L542" i="5"/>
  <c r="R543" i="5"/>
  <c r="X543" i="5" s="1"/>
  <c r="L846" i="5"/>
  <c r="R847" i="5"/>
  <c r="X847" i="5" s="1"/>
  <c r="P950" i="5"/>
  <c r="V950" i="5" s="1"/>
  <c r="L1219" i="5"/>
  <c r="R1219" i="5" s="1"/>
  <c r="X1219" i="5" s="1"/>
  <c r="R1220" i="5"/>
  <c r="X1220" i="5" s="1"/>
  <c r="R1349" i="5"/>
  <c r="X1349" i="5" s="1"/>
  <c r="L1348" i="5"/>
  <c r="L1430" i="5"/>
  <c r="R1431" i="5"/>
  <c r="X1431" i="5" s="1"/>
  <c r="R1488" i="5"/>
  <c r="X1488" i="5" s="1"/>
  <c r="L1487" i="5"/>
  <c r="L1687" i="5"/>
  <c r="R1687" i="5" s="1"/>
  <c r="X1687" i="5" s="1"/>
  <c r="R1692" i="5"/>
  <c r="X1692" i="5" s="1"/>
  <c r="K1574" i="5"/>
  <c r="Q1575" i="5"/>
  <c r="W1575" i="5" s="1"/>
  <c r="K1803" i="5"/>
  <c r="Q1804" i="5"/>
  <c r="W1804" i="5" s="1"/>
  <c r="K1479" i="5"/>
  <c r="Q1480" i="5"/>
  <c r="W1480" i="5" s="1"/>
  <c r="L1422" i="5"/>
  <c r="R1423" i="5"/>
  <c r="X1423" i="5" s="1"/>
  <c r="L1597" i="5"/>
  <c r="R1598" i="5"/>
  <c r="X1598" i="5" s="1"/>
  <c r="L1803" i="5"/>
  <c r="R1804" i="5"/>
  <c r="X1804" i="5" s="1"/>
  <c r="J1733" i="5"/>
  <c r="P1734" i="5"/>
  <c r="V1734" i="5" s="1"/>
  <c r="K1626" i="5"/>
  <c r="Q1631" i="5"/>
  <c r="W1631" i="5" s="1"/>
  <c r="L969" i="5"/>
  <c r="R970" i="5"/>
  <c r="X970" i="5" s="1"/>
  <c r="J1318" i="5"/>
  <c r="P1319" i="5"/>
  <c r="V1319" i="5" s="1"/>
  <c r="J969" i="5"/>
  <c r="P970" i="5"/>
  <c r="V970" i="5" s="1"/>
  <c r="J677" i="5"/>
  <c r="P678" i="5"/>
  <c r="V678" i="5" s="1"/>
  <c r="K191" i="5"/>
  <c r="Q192" i="5"/>
  <c r="W192" i="5" s="1"/>
  <c r="L405" i="5"/>
  <c r="R411" i="5"/>
  <c r="X411" i="5" s="1"/>
  <c r="L1744" i="5"/>
  <c r="R1745" i="5"/>
  <c r="X1745" i="5" s="1"/>
  <c r="L833" i="5"/>
  <c r="R834" i="5"/>
  <c r="X834" i="5" s="1"/>
  <c r="X1072" i="5"/>
  <c r="X1073" i="5"/>
  <c r="Q855" i="5"/>
  <c r="W855" i="5" s="1"/>
  <c r="K854" i="5"/>
  <c r="J1169" i="5"/>
  <c r="P1170" i="5"/>
  <c r="V1170" i="5" s="1"/>
  <c r="K1353" i="5"/>
  <c r="Q1353" i="5" s="1"/>
  <c r="W1353" i="5" s="1"/>
  <c r="Q1358" i="5"/>
  <c r="W1358" i="5" s="1"/>
  <c r="R1760" i="5"/>
  <c r="X1760" i="5" s="1"/>
  <c r="L1759" i="5"/>
  <c r="R622" i="5"/>
  <c r="X622" i="5" s="1"/>
  <c r="L1646" i="5"/>
  <c r="R1647" i="5"/>
  <c r="X1647" i="5" s="1"/>
  <c r="J1646" i="5"/>
  <c r="P1647" i="5"/>
  <c r="V1647" i="5" s="1"/>
  <c r="L1269" i="5"/>
  <c r="R1270" i="5"/>
  <c r="X1270" i="5" s="1"/>
  <c r="Q622" i="5"/>
  <c r="W622" i="5" s="1"/>
  <c r="L994" i="5"/>
  <c r="R994" i="5" s="1"/>
  <c r="X994" i="5" s="1"/>
  <c r="R999" i="5"/>
  <c r="X999" i="5" s="1"/>
  <c r="K1331" i="5"/>
  <c r="Q1332" i="5"/>
  <c r="W1332" i="5" s="1"/>
  <c r="K1846" i="5"/>
  <c r="Q1847" i="5"/>
  <c r="W1847" i="5" s="1"/>
  <c r="J1725" i="5"/>
  <c r="P1726" i="5"/>
  <c r="V1726" i="5" s="1"/>
  <c r="K1710" i="5"/>
  <c r="Q1711" i="5"/>
  <c r="W1711" i="5" s="1"/>
  <c r="L1733" i="5"/>
  <c r="R1734" i="5"/>
  <c r="X1734" i="5" s="1"/>
  <c r="J1664" i="5"/>
  <c r="P1665" i="5"/>
  <c r="V1665" i="5" s="1"/>
  <c r="J1597" i="5"/>
  <c r="P1598" i="5"/>
  <c r="V1598" i="5" s="1"/>
  <c r="J1529" i="5"/>
  <c r="P1530" i="5"/>
  <c r="V1530" i="5" s="1"/>
  <c r="R1390" i="5"/>
  <c r="X1390" i="5" s="1"/>
  <c r="J1269" i="5"/>
  <c r="P1270" i="5"/>
  <c r="V1270" i="5" s="1"/>
  <c r="L977" i="5"/>
  <c r="R978" i="5"/>
  <c r="X978" i="5" s="1"/>
  <c r="K588" i="5"/>
  <c r="Q589" i="5"/>
  <c r="W589" i="5" s="1"/>
  <c r="J405" i="5"/>
  <c r="P411" i="5"/>
  <c r="V411" i="5" s="1"/>
  <c r="L392" i="5"/>
  <c r="R393" i="5"/>
  <c r="X393" i="5" s="1"/>
  <c r="L1105" i="5"/>
  <c r="R1105" i="5" s="1"/>
  <c r="X1105" i="5" s="1"/>
  <c r="R1106" i="5"/>
  <c r="X1106" i="5" s="1"/>
  <c r="Q1788" i="5"/>
  <c r="W1788" i="5" s="1"/>
  <c r="J1710" i="5"/>
  <c r="P1711" i="5"/>
  <c r="V1711" i="5" s="1"/>
  <c r="L1529" i="5"/>
  <c r="R1530" i="5"/>
  <c r="X1530" i="5" s="1"/>
  <c r="J1176" i="5"/>
  <c r="P1177" i="5"/>
  <c r="V1177" i="5" s="1"/>
  <c r="L1859" i="5"/>
  <c r="R1860" i="5"/>
  <c r="X1860" i="5" s="1"/>
  <c r="K1529" i="5"/>
  <c r="Q1530" i="5"/>
  <c r="W1530" i="5" s="1"/>
  <c r="K1189" i="5"/>
  <c r="Q1190" i="5"/>
  <c r="W1190" i="5" s="1"/>
  <c r="L1574" i="5"/>
  <c r="R1575" i="5"/>
  <c r="X1575" i="5" s="1"/>
  <c r="J1255" i="5"/>
  <c r="P1256" i="5"/>
  <c r="V1256" i="5" s="1"/>
  <c r="J587" i="5"/>
  <c r="P588" i="5"/>
  <c r="V588" i="5" s="1"/>
  <c r="L902" i="5"/>
  <c r="K902" i="5"/>
  <c r="Q1376" i="5" l="1"/>
  <c r="W1376" i="5" s="1"/>
  <c r="K1362" i="5"/>
  <c r="Q1362" i="5" s="1"/>
  <c r="W1362" i="5" s="1"/>
  <c r="Q1504" i="5"/>
  <c r="W1504" i="5" s="1"/>
  <c r="P1554" i="5"/>
  <c r="V1554" i="5" s="1"/>
  <c r="J502" i="5"/>
  <c r="L502" i="5"/>
  <c r="F20" i="6" s="1"/>
  <c r="L20" i="6" s="1"/>
  <c r="R20" i="6" s="1"/>
  <c r="J1133" i="5"/>
  <c r="P1133" i="5" s="1"/>
  <c r="V1133" i="5" s="1"/>
  <c r="R1339" i="5"/>
  <c r="X1339" i="5" s="1"/>
  <c r="L190" i="5"/>
  <c r="R190" i="5" s="1"/>
  <c r="X190" i="5" s="1"/>
  <c r="K502" i="5"/>
  <c r="E20" i="6" s="1"/>
  <c r="K20" i="6" s="1"/>
  <c r="Q20" i="6" s="1"/>
  <c r="P1339" i="5"/>
  <c r="V1339" i="5" s="1"/>
  <c r="J1503" i="5"/>
  <c r="P1503" i="5" s="1"/>
  <c r="V1503" i="5" s="1"/>
  <c r="K1051" i="5"/>
  <c r="Q1051" i="5" s="1"/>
  <c r="W1051" i="5" s="1"/>
  <c r="L1051" i="5"/>
  <c r="R1051" i="5" s="1"/>
  <c r="X1051" i="5" s="1"/>
  <c r="J1051" i="5"/>
  <c r="P1051" i="5" s="1"/>
  <c r="V1051" i="5" s="1"/>
  <c r="J458" i="5"/>
  <c r="J457" i="5" s="1"/>
  <c r="P457" i="5" s="1"/>
  <c r="V457" i="5" s="1"/>
  <c r="J765" i="5"/>
  <c r="P66" i="5"/>
  <c r="V66" i="5" s="1"/>
  <c r="Q503" i="5"/>
  <c r="W503" i="5" s="1"/>
  <c r="R503" i="5"/>
  <c r="X503" i="5" s="1"/>
  <c r="R1399" i="5"/>
  <c r="X1399" i="5" s="1"/>
  <c r="Q66" i="5"/>
  <c r="W66" i="5" s="1"/>
  <c r="K65" i="5"/>
  <c r="Q65" i="5" s="1"/>
  <c r="W65" i="5" s="1"/>
  <c r="L65" i="5"/>
  <c r="R65" i="5" s="1"/>
  <c r="X65" i="5" s="1"/>
  <c r="L765" i="5"/>
  <c r="R459" i="5"/>
  <c r="X459" i="5" s="1"/>
  <c r="K765" i="5"/>
  <c r="K648" i="5"/>
  <c r="Q648" i="5" s="1"/>
  <c r="W648" i="5" s="1"/>
  <c r="Q1398" i="5"/>
  <c r="W1398" i="5" s="1"/>
  <c r="R1626" i="5"/>
  <c r="X1626" i="5" s="1"/>
  <c r="R372" i="5"/>
  <c r="X372" i="5" s="1"/>
  <c r="L648" i="5"/>
  <c r="F38" i="6" s="1"/>
  <c r="L38" i="6" s="1"/>
  <c r="R38" i="6" s="1"/>
  <c r="Q372" i="5"/>
  <c r="W372" i="5" s="1"/>
  <c r="Q1071" i="5"/>
  <c r="W1071" i="5" s="1"/>
  <c r="Q207" i="5"/>
  <c r="W207" i="5" s="1"/>
  <c r="K617" i="5"/>
  <c r="E34" i="6" s="1"/>
  <c r="K34" i="6" s="1"/>
  <c r="Q34" i="6" s="1"/>
  <c r="P65" i="5"/>
  <c r="V65" i="5" s="1"/>
  <c r="D60" i="6"/>
  <c r="J60" i="6" s="1"/>
  <c r="P60" i="6" s="1"/>
  <c r="K1005" i="5"/>
  <c r="Q1005" i="5" s="1"/>
  <c r="W1005" i="5" s="1"/>
  <c r="J1293" i="5"/>
  <c r="P1293" i="5" s="1"/>
  <c r="V1293" i="5" s="1"/>
  <c r="K949" i="5"/>
  <c r="Q949" i="5" s="1"/>
  <c r="W949" i="5" s="1"/>
  <c r="L1782" i="5"/>
  <c r="R1782" i="5" s="1"/>
  <c r="X1782" i="5" s="1"/>
  <c r="K1625" i="5"/>
  <c r="Q1625" i="5" s="1"/>
  <c r="W1625" i="5" s="1"/>
  <c r="Q1626" i="5"/>
  <c r="W1626" i="5" s="1"/>
  <c r="R1803" i="5"/>
  <c r="X1803" i="5" s="1"/>
  <c r="L1802" i="5"/>
  <c r="Q1803" i="5"/>
  <c r="W1803" i="5" s="1"/>
  <c r="K1802" i="5"/>
  <c r="L1429" i="5"/>
  <c r="R1429" i="5" s="1"/>
  <c r="X1429" i="5" s="1"/>
  <c r="R1430" i="5"/>
  <c r="X1430" i="5" s="1"/>
  <c r="R846" i="5"/>
  <c r="X846" i="5" s="1"/>
  <c r="R441" i="5"/>
  <c r="X441" i="5" s="1"/>
  <c r="L440" i="5"/>
  <c r="J875" i="5"/>
  <c r="P875" i="5" s="1"/>
  <c r="V875" i="5" s="1"/>
  <c r="P876" i="5"/>
  <c r="V876" i="5" s="1"/>
  <c r="J1276" i="5"/>
  <c r="P1276" i="5" s="1"/>
  <c r="V1276" i="5" s="1"/>
  <c r="P1277" i="5"/>
  <c r="V1277" i="5" s="1"/>
  <c r="Q1543" i="5"/>
  <c r="W1543" i="5" s="1"/>
  <c r="K1542" i="5"/>
  <c r="Q1542" i="5" s="1"/>
  <c r="W1542" i="5" s="1"/>
  <c r="R1122" i="5"/>
  <c r="X1122" i="5" s="1"/>
  <c r="L1121" i="5"/>
  <c r="R1121" i="5" s="1"/>
  <c r="X1121" i="5" s="1"/>
  <c r="R42" i="5"/>
  <c r="X42" i="5" s="1"/>
  <c r="L41" i="5"/>
  <c r="R41" i="5" s="1"/>
  <c r="X41" i="5" s="1"/>
  <c r="L853" i="5"/>
  <c r="R853" i="5" s="1"/>
  <c r="X853" i="5" s="1"/>
  <c r="R854" i="5"/>
  <c r="X854" i="5" s="1"/>
  <c r="J1830" i="5"/>
  <c r="P1830" i="5" s="1"/>
  <c r="V1830" i="5" s="1"/>
  <c r="P1831" i="5"/>
  <c r="V1831" i="5" s="1"/>
  <c r="L1175" i="5"/>
  <c r="R1175" i="5" s="1"/>
  <c r="X1175" i="5" s="1"/>
  <c r="R1176" i="5"/>
  <c r="X1176" i="5" s="1"/>
  <c r="D61" i="6"/>
  <c r="P149" i="5"/>
  <c r="V149" i="5" s="1"/>
  <c r="P1759" i="5"/>
  <c r="V1759" i="5" s="1"/>
  <c r="J1758" i="5"/>
  <c r="L741" i="5"/>
  <c r="R757" i="5"/>
  <c r="X757" i="5" s="1"/>
  <c r="K1492" i="5"/>
  <c r="Q1492" i="5" s="1"/>
  <c r="W1492" i="5" s="1"/>
  <c r="Q1498" i="5"/>
  <c r="W1498" i="5" s="1"/>
  <c r="L875" i="5"/>
  <c r="R876" i="5"/>
  <c r="X876" i="5" s="1"/>
  <c r="L1168" i="5"/>
  <c r="R1169" i="5"/>
  <c r="X1169" i="5" s="1"/>
  <c r="L1781" i="5"/>
  <c r="R1781" i="5" s="1"/>
  <c r="X1781" i="5" s="1"/>
  <c r="K1604" i="5"/>
  <c r="Q1604" i="5" s="1"/>
  <c r="W1604" i="5" s="1"/>
  <c r="Q1605" i="5"/>
  <c r="W1605" i="5" s="1"/>
  <c r="P42" i="5"/>
  <c r="V42" i="5" s="1"/>
  <c r="J41" i="5"/>
  <c r="P41" i="5" s="1"/>
  <c r="V41" i="5" s="1"/>
  <c r="K1486" i="5"/>
  <c r="Q1486" i="5" s="1"/>
  <c r="W1486" i="5" s="1"/>
  <c r="Q1487" i="5"/>
  <c r="W1487" i="5" s="1"/>
  <c r="K1513" i="5"/>
  <c r="Q1514" i="5"/>
  <c r="W1514" i="5" s="1"/>
  <c r="K54" i="6"/>
  <c r="Q54" i="6" s="1"/>
  <c r="Q206" i="5"/>
  <c r="W206" i="5" s="1"/>
  <c r="L159" i="5"/>
  <c r="R159" i="5" s="1"/>
  <c r="X159" i="5" s="1"/>
  <c r="R160" i="5"/>
  <c r="X160" i="5" s="1"/>
  <c r="J1478" i="5"/>
  <c r="P1478" i="5" s="1"/>
  <c r="V1478" i="5" s="1"/>
  <c r="P1479" i="5"/>
  <c r="V1479" i="5" s="1"/>
  <c r="J206" i="5"/>
  <c r="D54" i="6" s="1"/>
  <c r="P207" i="5"/>
  <c r="V207" i="5" s="1"/>
  <c r="D38" i="6"/>
  <c r="J38" i="6" s="1"/>
  <c r="P38" i="6" s="1"/>
  <c r="P648" i="5"/>
  <c r="V648" i="5" s="1"/>
  <c r="L1218" i="5"/>
  <c r="P1122" i="5"/>
  <c r="V1122" i="5" s="1"/>
  <c r="J1121" i="5"/>
  <c r="P1121" i="5" s="1"/>
  <c r="V1121" i="5" s="1"/>
  <c r="Q902" i="5"/>
  <c r="W902" i="5" s="1"/>
  <c r="L1421" i="5"/>
  <c r="R1422" i="5"/>
  <c r="X1422" i="5" s="1"/>
  <c r="L1724" i="5"/>
  <c r="R1724" i="5" s="1"/>
  <c r="X1724" i="5" s="1"/>
  <c r="R1725" i="5"/>
  <c r="X1725" i="5" s="1"/>
  <c r="L1604" i="5"/>
  <c r="R1604" i="5" s="1"/>
  <c r="X1604" i="5" s="1"/>
  <c r="R1605" i="5"/>
  <c r="X1605" i="5" s="1"/>
  <c r="P503" i="5"/>
  <c r="V503" i="5" s="1"/>
  <c r="K429" i="5"/>
  <c r="Q429" i="5" s="1"/>
  <c r="W429" i="5" s="1"/>
  <c r="Q430" i="5"/>
  <c r="W430" i="5" s="1"/>
  <c r="J1796" i="5"/>
  <c r="P1796" i="5" s="1"/>
  <c r="V1796" i="5" s="1"/>
  <c r="P1797" i="5"/>
  <c r="V1797" i="5" s="1"/>
  <c r="K1536" i="5"/>
  <c r="Q1536" i="5" s="1"/>
  <c r="W1536" i="5" s="1"/>
  <c r="Q1537" i="5"/>
  <c r="W1537" i="5" s="1"/>
  <c r="L1188" i="5"/>
  <c r="R1188" i="5" s="1"/>
  <c r="X1188" i="5" s="1"/>
  <c r="R1189" i="5"/>
  <c r="X1189" i="5" s="1"/>
  <c r="K741" i="5"/>
  <c r="Q757" i="5"/>
  <c r="W757" i="5" s="1"/>
  <c r="P634" i="5"/>
  <c r="V634" i="5" s="1"/>
  <c r="J633" i="5"/>
  <c r="P815" i="5"/>
  <c r="V815" i="5" s="1"/>
  <c r="J814" i="5"/>
  <c r="K1127" i="5"/>
  <c r="Q1127" i="5" s="1"/>
  <c r="W1127" i="5" s="1"/>
  <c r="Q554" i="5"/>
  <c r="W554" i="5" s="1"/>
  <c r="J1604" i="5"/>
  <c r="P1604" i="5" s="1"/>
  <c r="V1604" i="5" s="1"/>
  <c r="P1605" i="5"/>
  <c r="V1605" i="5" s="1"/>
  <c r="L890" i="5"/>
  <c r="R891" i="5"/>
  <c r="X891" i="5" s="1"/>
  <c r="J1857" i="5"/>
  <c r="P1857" i="5" s="1"/>
  <c r="V1857" i="5" s="1"/>
  <c r="P1858" i="5"/>
  <c r="V1858" i="5" s="1"/>
  <c r="L496" i="5"/>
  <c r="R497" i="5"/>
  <c r="X497" i="5" s="1"/>
  <c r="Q559" i="5"/>
  <c r="W559" i="5" s="1"/>
  <c r="Q558" i="5"/>
  <c r="W558" i="5" s="1"/>
  <c r="L1330" i="5"/>
  <c r="R1330" i="5" s="1"/>
  <c r="X1330" i="5" s="1"/>
  <c r="R1331" i="5"/>
  <c r="X1331" i="5" s="1"/>
  <c r="L1553" i="5"/>
  <c r="R1553" i="5" s="1"/>
  <c r="X1553" i="5" s="1"/>
  <c r="R1554" i="5"/>
  <c r="X1554" i="5" s="1"/>
  <c r="Q736" i="5"/>
  <c r="W736" i="5" s="1"/>
  <c r="L1317" i="5"/>
  <c r="R1318" i="5"/>
  <c r="X1318" i="5" s="1"/>
  <c r="J1625" i="5"/>
  <c r="P1625" i="5" s="1"/>
  <c r="V1625" i="5" s="1"/>
  <c r="P1626" i="5"/>
  <c r="V1626" i="5" s="1"/>
  <c r="K18" i="5"/>
  <c r="Q18" i="5" s="1"/>
  <c r="W18" i="5" s="1"/>
  <c r="Q19" i="5"/>
  <c r="W19" i="5" s="1"/>
  <c r="K1686" i="5"/>
  <c r="Q1686" i="5" s="1"/>
  <c r="W1686" i="5" s="1"/>
  <c r="Q1696" i="5"/>
  <c r="W1696" i="5" s="1"/>
  <c r="P1616" i="5"/>
  <c r="V1616" i="5" s="1"/>
  <c r="J1610" i="5"/>
  <c r="P1610" i="5" s="1"/>
  <c r="V1610" i="5" s="1"/>
  <c r="L1796" i="5"/>
  <c r="R1796" i="5" s="1"/>
  <c r="X1796" i="5" s="1"/>
  <c r="R1797" i="5"/>
  <c r="X1797" i="5" s="1"/>
  <c r="R902" i="5"/>
  <c r="X902" i="5" s="1"/>
  <c r="P587" i="5"/>
  <c r="V587" i="5" s="1"/>
  <c r="D28" i="6"/>
  <c r="J586" i="5"/>
  <c r="P586" i="5" s="1"/>
  <c r="V586" i="5" s="1"/>
  <c r="L1573" i="5"/>
  <c r="R1573" i="5" s="1"/>
  <c r="X1573" i="5" s="1"/>
  <c r="R1574" i="5"/>
  <c r="X1574" i="5" s="1"/>
  <c r="K1528" i="5"/>
  <c r="Q1528" i="5" s="1"/>
  <c r="W1528" i="5" s="1"/>
  <c r="Q1529" i="5"/>
  <c r="W1529" i="5" s="1"/>
  <c r="L1858" i="5"/>
  <c r="R1859" i="5"/>
  <c r="X1859" i="5" s="1"/>
  <c r="K1370" i="5"/>
  <c r="Q1370" i="5" s="1"/>
  <c r="W1370" i="5" s="1"/>
  <c r="J1709" i="5"/>
  <c r="P1709" i="5" s="1"/>
  <c r="V1709" i="5" s="1"/>
  <c r="P1710" i="5"/>
  <c r="V1710" i="5" s="1"/>
  <c r="J404" i="5"/>
  <c r="P405" i="5"/>
  <c r="V405" i="5" s="1"/>
  <c r="R977" i="5"/>
  <c r="X977" i="5" s="1"/>
  <c r="L976" i="5"/>
  <c r="R976" i="5" s="1"/>
  <c r="X976" i="5" s="1"/>
  <c r="L1370" i="5"/>
  <c r="R1370" i="5" s="1"/>
  <c r="X1370" i="5" s="1"/>
  <c r="R1376" i="5"/>
  <c r="X1376" i="5" s="1"/>
  <c r="J1596" i="5"/>
  <c r="P1596" i="5" s="1"/>
  <c r="V1596" i="5" s="1"/>
  <c r="P1597" i="5"/>
  <c r="V1597" i="5" s="1"/>
  <c r="L1732" i="5"/>
  <c r="R1732" i="5" s="1"/>
  <c r="X1732" i="5" s="1"/>
  <c r="R1733" i="5"/>
  <c r="X1733" i="5" s="1"/>
  <c r="J1724" i="5"/>
  <c r="P1724" i="5" s="1"/>
  <c r="V1724" i="5" s="1"/>
  <c r="P1725" i="5"/>
  <c r="V1725" i="5" s="1"/>
  <c r="K1330" i="5"/>
  <c r="Q1330" i="5" s="1"/>
  <c r="W1330" i="5" s="1"/>
  <c r="Q1331" i="5"/>
  <c r="W1331" i="5" s="1"/>
  <c r="J1645" i="5"/>
  <c r="P1646" i="5"/>
  <c r="V1646" i="5" s="1"/>
  <c r="J1168" i="5"/>
  <c r="P1169" i="5"/>
  <c r="V1169" i="5" s="1"/>
  <c r="L1743" i="5"/>
  <c r="R1743" i="5" s="1"/>
  <c r="X1743" i="5" s="1"/>
  <c r="R1744" i="5"/>
  <c r="X1744" i="5" s="1"/>
  <c r="K190" i="5"/>
  <c r="Q191" i="5"/>
  <c r="W191" i="5" s="1"/>
  <c r="J968" i="5"/>
  <c r="P968" i="5" s="1"/>
  <c r="V968" i="5" s="1"/>
  <c r="P969" i="5"/>
  <c r="V969" i="5" s="1"/>
  <c r="L1486" i="5"/>
  <c r="R1486" i="5" s="1"/>
  <c r="X1486" i="5" s="1"/>
  <c r="R1487" i="5"/>
  <c r="X1487" i="5" s="1"/>
  <c r="L1347" i="5"/>
  <c r="R1347" i="5" s="1"/>
  <c r="X1347" i="5" s="1"/>
  <c r="R1348" i="5"/>
  <c r="X1348" i="5" s="1"/>
  <c r="J949" i="5"/>
  <c r="P949" i="5" s="1"/>
  <c r="V949" i="5" s="1"/>
  <c r="Q694" i="5"/>
  <c r="W694" i="5" s="1"/>
  <c r="R694" i="5"/>
  <c r="X694" i="5" s="1"/>
  <c r="L1536" i="5"/>
  <c r="R1536" i="5" s="1"/>
  <c r="X1536" i="5" s="1"/>
  <c r="R1537" i="5"/>
  <c r="X1537" i="5" s="1"/>
  <c r="J853" i="5"/>
  <c r="P853" i="5" s="1"/>
  <c r="V853" i="5" s="1"/>
  <c r="P854" i="5"/>
  <c r="V854" i="5" s="1"/>
  <c r="R688" i="5"/>
  <c r="X688" i="5" s="1"/>
  <c r="L676" i="5"/>
  <c r="J1536" i="5"/>
  <c r="P1536" i="5" s="1"/>
  <c r="V1536" i="5" s="1"/>
  <c r="P1537" i="5"/>
  <c r="V1537" i="5" s="1"/>
  <c r="Q1759" i="5"/>
  <c r="W1759" i="5" s="1"/>
  <c r="K1758" i="5"/>
  <c r="K1421" i="5"/>
  <c r="Q1421" i="5" s="1"/>
  <c r="W1421" i="5" s="1"/>
  <c r="Q1422" i="5"/>
  <c r="W1422" i="5" s="1"/>
  <c r="K968" i="5"/>
  <c r="Q968" i="5" s="1"/>
  <c r="W968" i="5" s="1"/>
  <c r="Q969" i="5"/>
  <c r="W969" i="5" s="1"/>
  <c r="K1317" i="5"/>
  <c r="Q1318" i="5"/>
  <c r="W1318" i="5" s="1"/>
  <c r="R1846" i="5"/>
  <c r="X1846" i="5" s="1"/>
  <c r="L1845" i="5"/>
  <c r="F19" i="6"/>
  <c r="L19" i="6" s="1"/>
  <c r="R19" i="6" s="1"/>
  <c r="J1207" i="5"/>
  <c r="P1207" i="5" s="1"/>
  <c r="V1207" i="5" s="1"/>
  <c r="P1213" i="5"/>
  <c r="V1213" i="5" s="1"/>
  <c r="R1616" i="5"/>
  <c r="X1616" i="5" s="1"/>
  <c r="L1610" i="5"/>
  <c r="R1610" i="5" s="1"/>
  <c r="X1610" i="5" s="1"/>
  <c r="E61" i="6"/>
  <c r="Q149" i="5"/>
  <c r="W149" i="5" s="1"/>
  <c r="L467" i="5"/>
  <c r="R468" i="5"/>
  <c r="X468" i="5" s="1"/>
  <c r="J1671" i="5"/>
  <c r="P1671" i="5" s="1"/>
  <c r="V1671" i="5" s="1"/>
  <c r="P1672" i="5"/>
  <c r="V1672" i="5" s="1"/>
  <c r="L1127" i="5"/>
  <c r="R1127" i="5" s="1"/>
  <c r="X1127" i="5" s="1"/>
  <c r="R1133" i="5"/>
  <c r="X1133" i="5" s="1"/>
  <c r="J371" i="5"/>
  <c r="P372" i="5"/>
  <c r="V372" i="5" s="1"/>
  <c r="L56" i="6"/>
  <c r="R56" i="6" s="1"/>
  <c r="R58" i="5"/>
  <c r="X58" i="5" s="1"/>
  <c r="P559" i="5"/>
  <c r="V559" i="5" s="1"/>
  <c r="J558" i="5"/>
  <c r="P558" i="5" s="1"/>
  <c r="V558" i="5" s="1"/>
  <c r="J1429" i="5"/>
  <c r="P1429" i="5" s="1"/>
  <c r="V1429" i="5" s="1"/>
  <c r="P1430" i="5"/>
  <c r="V1430" i="5" s="1"/>
  <c r="Q1122" i="5"/>
  <c r="W1122" i="5" s="1"/>
  <c r="K1121" i="5"/>
  <c r="Q1121" i="5" s="1"/>
  <c r="W1121" i="5" s="1"/>
  <c r="J541" i="5"/>
  <c r="P542" i="5"/>
  <c r="V542" i="5" s="1"/>
  <c r="J1492" i="5"/>
  <c r="P1492" i="5" s="1"/>
  <c r="V1492" i="5" s="1"/>
  <c r="P1498" i="5"/>
  <c r="V1498" i="5" s="1"/>
  <c r="L1196" i="5"/>
  <c r="R1196" i="5" s="1"/>
  <c r="X1196" i="5" s="1"/>
  <c r="R1197" i="5"/>
  <c r="X1197" i="5" s="1"/>
  <c r="R559" i="5"/>
  <c r="X559" i="5" s="1"/>
  <c r="R558" i="5"/>
  <c r="X558" i="5" s="1"/>
  <c r="R1447" i="5"/>
  <c r="X1447" i="5" s="1"/>
  <c r="L1446" i="5"/>
  <c r="R1446" i="5" s="1"/>
  <c r="X1446" i="5" s="1"/>
  <c r="J429" i="5"/>
  <c r="P429" i="5" s="1"/>
  <c r="V429" i="5" s="1"/>
  <c r="P430" i="5"/>
  <c r="V430" i="5" s="1"/>
  <c r="K458" i="5"/>
  <c r="Q459" i="5"/>
  <c r="W459" i="5" s="1"/>
  <c r="Q597" i="5"/>
  <c r="W597" i="5" s="1"/>
  <c r="K596" i="5"/>
  <c r="J319" i="5"/>
  <c r="P320" i="5"/>
  <c r="V320" i="5" s="1"/>
  <c r="J1513" i="5"/>
  <c r="P1514" i="5"/>
  <c r="V1514" i="5" s="1"/>
  <c r="K1663" i="5"/>
  <c r="Q1663" i="5" s="1"/>
  <c r="W1663" i="5" s="1"/>
  <c r="Q1664" i="5"/>
  <c r="W1664" i="5" s="1"/>
  <c r="J1686" i="5"/>
  <c r="P1686" i="5" s="1"/>
  <c r="V1686" i="5" s="1"/>
  <c r="P1696" i="5"/>
  <c r="V1696" i="5" s="1"/>
  <c r="K1465" i="5"/>
  <c r="Q1465" i="5" s="1"/>
  <c r="W1465" i="5" s="1"/>
  <c r="Q1466" i="5"/>
  <c r="W1466" i="5" s="1"/>
  <c r="L206" i="5"/>
  <c r="F54" i="6" s="1"/>
  <c r="R207" i="5"/>
  <c r="X207" i="5" s="1"/>
  <c r="K1175" i="5"/>
  <c r="Q1176" i="5"/>
  <c r="W1176" i="5" s="1"/>
  <c r="K1857" i="5"/>
  <c r="Q1857" i="5" s="1"/>
  <c r="W1857" i="5" s="1"/>
  <c r="Q1858" i="5"/>
  <c r="W1858" i="5" s="1"/>
  <c r="Q42" i="5"/>
  <c r="W42" i="5" s="1"/>
  <c r="K41" i="5"/>
  <c r="Q41" i="5" s="1"/>
  <c r="W41" i="5" s="1"/>
  <c r="K1830" i="5"/>
  <c r="Q1830" i="5" s="1"/>
  <c r="W1830" i="5" s="1"/>
  <c r="Q1831" i="5"/>
  <c r="W1831" i="5" s="1"/>
  <c r="K1796" i="5"/>
  <c r="Q1796" i="5" s="1"/>
  <c r="W1796" i="5" s="1"/>
  <c r="Q1797" i="5"/>
  <c r="W1797" i="5" s="1"/>
  <c r="P1543" i="5"/>
  <c r="V1543" i="5" s="1"/>
  <c r="J1542" i="5"/>
  <c r="P1542" i="5" s="1"/>
  <c r="V1542" i="5" s="1"/>
  <c r="L1282" i="5"/>
  <c r="R1282" i="5" s="1"/>
  <c r="X1282" i="5" s="1"/>
  <c r="R1288" i="5"/>
  <c r="X1288" i="5" s="1"/>
  <c r="K853" i="5"/>
  <c r="Q853" i="5" s="1"/>
  <c r="W853" i="5" s="1"/>
  <c r="Q854" i="5"/>
  <c r="W854" i="5" s="1"/>
  <c r="K1218" i="5"/>
  <c r="Q1218" i="5" s="1"/>
  <c r="W1218" i="5" s="1"/>
  <c r="Q1229" i="5"/>
  <c r="W1229" i="5" s="1"/>
  <c r="L968" i="5"/>
  <c r="R968" i="5" s="1"/>
  <c r="X968" i="5" s="1"/>
  <c r="R969" i="5"/>
  <c r="X969" i="5" s="1"/>
  <c r="J1732" i="5"/>
  <c r="P1732" i="5" s="1"/>
  <c r="V1732" i="5" s="1"/>
  <c r="P1733" i="5"/>
  <c r="V1733" i="5" s="1"/>
  <c r="L1596" i="5"/>
  <c r="R1596" i="5" s="1"/>
  <c r="X1596" i="5" s="1"/>
  <c r="R1597" i="5"/>
  <c r="X1597" i="5" s="1"/>
  <c r="K1478" i="5"/>
  <c r="Q1478" i="5" s="1"/>
  <c r="W1478" i="5" s="1"/>
  <c r="Q1479" i="5"/>
  <c r="W1479" i="5" s="1"/>
  <c r="K1573" i="5"/>
  <c r="Q1573" i="5" s="1"/>
  <c r="W1573" i="5" s="1"/>
  <c r="Q1574" i="5"/>
  <c r="W1574" i="5" s="1"/>
  <c r="L541" i="5"/>
  <c r="R542" i="5"/>
  <c r="X542" i="5" s="1"/>
  <c r="R736" i="5"/>
  <c r="X736" i="5" s="1"/>
  <c r="L1207" i="5"/>
  <c r="R1207" i="5" s="1"/>
  <c r="X1207" i="5" s="1"/>
  <c r="R1213" i="5"/>
  <c r="X1213" i="5" s="1"/>
  <c r="P846" i="5"/>
  <c r="V846" i="5" s="1"/>
  <c r="P736" i="5"/>
  <c r="V736" i="5" s="1"/>
  <c r="J1196" i="5"/>
  <c r="P1196" i="5" s="1"/>
  <c r="V1196" i="5" s="1"/>
  <c r="P1197" i="5"/>
  <c r="V1197" i="5" s="1"/>
  <c r="K1724" i="5"/>
  <c r="Q1724" i="5" s="1"/>
  <c r="W1724" i="5" s="1"/>
  <c r="Q1725" i="5"/>
  <c r="W1725" i="5" s="1"/>
  <c r="K1168" i="5"/>
  <c r="Q1169" i="5"/>
  <c r="W1169" i="5" s="1"/>
  <c r="K832" i="5"/>
  <c r="Q833" i="5"/>
  <c r="W833" i="5" s="1"/>
  <c r="L457" i="5"/>
  <c r="R457" i="5" s="1"/>
  <c r="X457" i="5" s="1"/>
  <c r="R458" i="5"/>
  <c r="X458" i="5" s="1"/>
  <c r="J496" i="5"/>
  <c r="P497" i="5"/>
  <c r="V497" i="5" s="1"/>
  <c r="J159" i="5"/>
  <c r="P159" i="5" s="1"/>
  <c r="V159" i="5" s="1"/>
  <c r="P160" i="5"/>
  <c r="V160" i="5" s="1"/>
  <c r="K1680" i="5"/>
  <c r="Q1680" i="5" s="1"/>
  <c r="W1680" i="5" s="1"/>
  <c r="Q1681" i="5"/>
  <c r="W1681" i="5" s="1"/>
  <c r="P1436" i="5"/>
  <c r="V1436" i="5" s="1"/>
  <c r="J1435" i="5"/>
  <c r="P1435" i="5" s="1"/>
  <c r="V1435" i="5" s="1"/>
  <c r="K1207" i="5"/>
  <c r="Q1207" i="5" s="1"/>
  <c r="W1207" i="5" s="1"/>
  <c r="Q1213" i="5"/>
  <c r="W1213" i="5" s="1"/>
  <c r="L429" i="5"/>
  <c r="R429" i="5" s="1"/>
  <c r="X429" i="5" s="1"/>
  <c r="R430" i="5"/>
  <c r="X430" i="5" s="1"/>
  <c r="K541" i="5"/>
  <c r="Q542" i="5"/>
  <c r="W542" i="5" s="1"/>
  <c r="K496" i="5"/>
  <c r="Q497" i="5"/>
  <c r="W497" i="5" s="1"/>
  <c r="L1293" i="5"/>
  <c r="R1293" i="5" s="1"/>
  <c r="X1293" i="5" s="1"/>
  <c r="L949" i="5"/>
  <c r="R949" i="5" s="1"/>
  <c r="X949" i="5" s="1"/>
  <c r="F61" i="6"/>
  <c r="R149" i="5"/>
  <c r="X149" i="5" s="1"/>
  <c r="K1254" i="5"/>
  <c r="Q1255" i="5"/>
  <c r="W1255" i="5" s="1"/>
  <c r="J467" i="5"/>
  <c r="P468" i="5"/>
  <c r="V468" i="5" s="1"/>
  <c r="J1421" i="5"/>
  <c r="P1421" i="5" s="1"/>
  <c r="V1421" i="5" s="1"/>
  <c r="P1422" i="5"/>
  <c r="V1422" i="5" s="1"/>
  <c r="L319" i="5"/>
  <c r="R320" i="5"/>
  <c r="X320" i="5" s="1"/>
  <c r="J1486" i="5"/>
  <c r="P1486" i="5" s="1"/>
  <c r="V1486" i="5" s="1"/>
  <c r="P1487" i="5"/>
  <c r="V1487" i="5" s="1"/>
  <c r="J1347" i="5"/>
  <c r="P1347" i="5" s="1"/>
  <c r="V1347" i="5" s="1"/>
  <c r="P1348" i="5"/>
  <c r="V1348" i="5" s="1"/>
  <c r="J839" i="5"/>
  <c r="P840" i="5"/>
  <c r="V840" i="5" s="1"/>
  <c r="L814" i="5"/>
  <c r="R815" i="5"/>
  <c r="X815" i="5" s="1"/>
  <c r="Q634" i="5"/>
  <c r="W634" i="5" s="1"/>
  <c r="K633" i="5"/>
  <c r="L596" i="5"/>
  <c r="R597" i="5"/>
  <c r="X597" i="5" s="1"/>
  <c r="P902" i="5"/>
  <c r="V902" i="5" s="1"/>
  <c r="K875" i="5"/>
  <c r="Q876" i="5"/>
  <c r="W876" i="5" s="1"/>
  <c r="J1282" i="5"/>
  <c r="P1282" i="5" s="1"/>
  <c r="V1282" i="5" s="1"/>
  <c r="P1288" i="5"/>
  <c r="V1288" i="5" s="1"/>
  <c r="F24" i="6"/>
  <c r="L24" i="6" s="1"/>
  <c r="R24" i="6" s="1"/>
  <c r="R476" i="5"/>
  <c r="X476" i="5" s="1"/>
  <c r="L1276" i="5"/>
  <c r="R1276" i="5" s="1"/>
  <c r="X1276" i="5" s="1"/>
  <c r="R1277" i="5"/>
  <c r="X1277" i="5" s="1"/>
  <c r="Q1616" i="5"/>
  <c r="W1616" i="5" s="1"/>
  <c r="K1610" i="5"/>
  <c r="Q1610" i="5" s="1"/>
  <c r="W1610" i="5" s="1"/>
  <c r="D24" i="6"/>
  <c r="J24" i="6" s="1"/>
  <c r="P24" i="6" s="1"/>
  <c r="P476" i="5"/>
  <c r="V476" i="5" s="1"/>
  <c r="K467" i="5"/>
  <c r="Q468" i="5"/>
  <c r="W468" i="5" s="1"/>
  <c r="J617" i="5"/>
  <c r="K1196" i="5"/>
  <c r="Q1196" i="5" s="1"/>
  <c r="W1196" i="5" s="1"/>
  <c r="Q1197" i="5"/>
  <c r="W1197" i="5" s="1"/>
  <c r="J1782" i="5"/>
  <c r="L1709" i="5"/>
  <c r="R1709" i="5" s="1"/>
  <c r="X1709" i="5" s="1"/>
  <c r="R1710" i="5"/>
  <c r="X1710" i="5" s="1"/>
  <c r="P1846" i="5"/>
  <c r="V1846" i="5" s="1"/>
  <c r="D19" i="6"/>
  <c r="J19" i="6" s="1"/>
  <c r="P19" i="6" s="1"/>
  <c r="J1845" i="5"/>
  <c r="R264" i="5"/>
  <c r="X264" i="5" s="1"/>
  <c r="K1293" i="5"/>
  <c r="Q1293" i="5" s="1"/>
  <c r="W1293" i="5" s="1"/>
  <c r="J1573" i="5"/>
  <c r="P1573" i="5" s="1"/>
  <c r="V1573" i="5" s="1"/>
  <c r="P1574" i="5"/>
  <c r="V1574" i="5" s="1"/>
  <c r="J1568" i="5"/>
  <c r="L1663" i="5"/>
  <c r="R1663" i="5" s="1"/>
  <c r="X1663" i="5" s="1"/>
  <c r="R1664" i="5"/>
  <c r="X1664" i="5" s="1"/>
  <c r="J1465" i="5"/>
  <c r="P1465" i="5" s="1"/>
  <c r="V1465" i="5" s="1"/>
  <c r="P1466" i="5"/>
  <c r="V1466" i="5" s="1"/>
  <c r="R634" i="5"/>
  <c r="X634" i="5" s="1"/>
  <c r="L633" i="5"/>
  <c r="R170" i="5"/>
  <c r="X170" i="5" s="1"/>
  <c r="K1282" i="5"/>
  <c r="Q1282" i="5" s="1"/>
  <c r="W1282" i="5" s="1"/>
  <c r="Q1288" i="5"/>
  <c r="W1288" i="5" s="1"/>
  <c r="R1436" i="5"/>
  <c r="X1436" i="5" s="1"/>
  <c r="L1435" i="5"/>
  <c r="R1435" i="5" s="1"/>
  <c r="X1435" i="5" s="1"/>
  <c r="Q1447" i="5"/>
  <c r="W1447" i="5" s="1"/>
  <c r="K1446" i="5"/>
  <c r="Q1446" i="5" s="1"/>
  <c r="W1446" i="5" s="1"/>
  <c r="K159" i="5"/>
  <c r="Q159" i="5" s="1"/>
  <c r="W159" i="5" s="1"/>
  <c r="Q160" i="5"/>
  <c r="W160" i="5" s="1"/>
  <c r="R1759" i="5"/>
  <c r="X1759" i="5" s="1"/>
  <c r="L1758" i="5"/>
  <c r="J1317" i="5"/>
  <c r="P1318" i="5"/>
  <c r="V1318" i="5" s="1"/>
  <c r="E24" i="6"/>
  <c r="K24" i="6" s="1"/>
  <c r="Q24" i="6" s="1"/>
  <c r="Q476" i="5"/>
  <c r="W476" i="5" s="1"/>
  <c r="L1680" i="5"/>
  <c r="R1680" i="5" s="1"/>
  <c r="X1680" i="5" s="1"/>
  <c r="R1681" i="5"/>
  <c r="X1681" i="5" s="1"/>
  <c r="K1276" i="5"/>
  <c r="Q1276" i="5" s="1"/>
  <c r="W1276" i="5" s="1"/>
  <c r="Q1277" i="5"/>
  <c r="W1277" i="5" s="1"/>
  <c r="K1268" i="5"/>
  <c r="Q1268" i="5" s="1"/>
  <c r="W1268" i="5" s="1"/>
  <c r="Q1269" i="5"/>
  <c r="W1269" i="5" s="1"/>
  <c r="J596" i="5"/>
  <c r="P597" i="5"/>
  <c r="V597" i="5" s="1"/>
  <c r="K1347" i="5"/>
  <c r="Q1347" i="5" s="1"/>
  <c r="W1347" i="5" s="1"/>
  <c r="Q1348" i="5"/>
  <c r="W1348" i="5" s="1"/>
  <c r="J1005" i="5"/>
  <c r="P1005" i="5" s="1"/>
  <c r="V1005" i="5" s="1"/>
  <c r="P1020" i="5"/>
  <c r="V1020" i="5" s="1"/>
  <c r="R1543" i="5"/>
  <c r="X1543" i="5" s="1"/>
  <c r="L1542" i="5"/>
  <c r="R1542" i="5" s="1"/>
  <c r="X1542" i="5" s="1"/>
  <c r="K319" i="5"/>
  <c r="Q320" i="5"/>
  <c r="W320" i="5" s="1"/>
  <c r="K1338" i="5"/>
  <c r="Q1338" i="5" s="1"/>
  <c r="W1338" i="5" s="1"/>
  <c r="Q1339" i="5"/>
  <c r="W1339" i="5" s="1"/>
  <c r="L1465" i="5"/>
  <c r="R1465" i="5" s="1"/>
  <c r="X1465" i="5" s="1"/>
  <c r="R1466" i="5"/>
  <c r="X1466" i="5" s="1"/>
  <c r="K814" i="5"/>
  <c r="Q815" i="5"/>
  <c r="W815" i="5" s="1"/>
  <c r="P264" i="5"/>
  <c r="V264" i="5" s="1"/>
  <c r="J64" i="5"/>
  <c r="P64" i="5" s="1"/>
  <c r="V64" i="5" s="1"/>
  <c r="J1254" i="5"/>
  <c r="P1255" i="5"/>
  <c r="V1255" i="5" s="1"/>
  <c r="K1188" i="5"/>
  <c r="Q1188" i="5" s="1"/>
  <c r="W1188" i="5" s="1"/>
  <c r="Q1189" i="5"/>
  <c r="W1189" i="5" s="1"/>
  <c r="J1175" i="5"/>
  <c r="P1175" i="5" s="1"/>
  <c r="V1175" i="5" s="1"/>
  <c r="P1176" i="5"/>
  <c r="V1176" i="5" s="1"/>
  <c r="L1528" i="5"/>
  <c r="R1528" i="5" s="1"/>
  <c r="X1528" i="5" s="1"/>
  <c r="R1529" i="5"/>
  <c r="X1529" i="5" s="1"/>
  <c r="K1782" i="5"/>
  <c r="R392" i="5"/>
  <c r="X392" i="5" s="1"/>
  <c r="L391" i="5"/>
  <c r="K587" i="5"/>
  <c r="Q588" i="5"/>
  <c r="W588" i="5" s="1"/>
  <c r="J1268" i="5"/>
  <c r="P1268" i="5" s="1"/>
  <c r="V1268" i="5" s="1"/>
  <c r="P1269" i="5"/>
  <c r="V1269" i="5" s="1"/>
  <c r="J1528" i="5"/>
  <c r="P1528" i="5" s="1"/>
  <c r="V1528" i="5" s="1"/>
  <c r="P1529" i="5"/>
  <c r="V1529" i="5" s="1"/>
  <c r="J1663" i="5"/>
  <c r="P1663" i="5" s="1"/>
  <c r="V1663" i="5" s="1"/>
  <c r="P1664" i="5"/>
  <c r="V1664" i="5" s="1"/>
  <c r="K1709" i="5"/>
  <c r="Q1709" i="5" s="1"/>
  <c r="W1709" i="5" s="1"/>
  <c r="Q1710" i="5"/>
  <c r="W1710" i="5" s="1"/>
  <c r="Q1846" i="5"/>
  <c r="W1846" i="5" s="1"/>
  <c r="E19" i="6"/>
  <c r="K19" i="6" s="1"/>
  <c r="Q19" i="6" s="1"/>
  <c r="K1845" i="5"/>
  <c r="L1268" i="5"/>
  <c r="R1268" i="5" s="1"/>
  <c r="X1268" i="5" s="1"/>
  <c r="R1269" i="5"/>
  <c r="X1269" i="5" s="1"/>
  <c r="L1645" i="5"/>
  <c r="R1646" i="5"/>
  <c r="X1646" i="5" s="1"/>
  <c r="L617" i="5"/>
  <c r="L832" i="5"/>
  <c r="R833" i="5"/>
  <c r="X833" i="5" s="1"/>
  <c r="L404" i="5"/>
  <c r="R405" i="5"/>
  <c r="X405" i="5" s="1"/>
  <c r="P677" i="5"/>
  <c r="V677" i="5" s="1"/>
  <c r="J676" i="5"/>
  <c r="L839" i="5"/>
  <c r="R840" i="5"/>
  <c r="X840" i="5" s="1"/>
  <c r="Q688" i="5"/>
  <c r="W688" i="5" s="1"/>
  <c r="K676" i="5"/>
  <c r="P694" i="5"/>
  <c r="V694" i="5" s="1"/>
  <c r="J741" i="5"/>
  <c r="P757" i="5"/>
  <c r="V757" i="5" s="1"/>
  <c r="J18" i="5"/>
  <c r="P18" i="5" s="1"/>
  <c r="V18" i="5" s="1"/>
  <c r="P19" i="5"/>
  <c r="V19" i="5" s="1"/>
  <c r="L1686" i="5"/>
  <c r="R1686" i="5" s="1"/>
  <c r="X1686" i="5" s="1"/>
  <c r="R1696" i="5"/>
  <c r="X1696" i="5" s="1"/>
  <c r="P994" i="5"/>
  <c r="V994" i="5" s="1"/>
  <c r="J976" i="5"/>
  <c r="P976" i="5" s="1"/>
  <c r="V976" i="5" s="1"/>
  <c r="Q994" i="5"/>
  <c r="W994" i="5" s="1"/>
  <c r="K976" i="5"/>
  <c r="Q976" i="5" s="1"/>
  <c r="W976" i="5" s="1"/>
  <c r="J1680" i="5"/>
  <c r="P1680" i="5" s="1"/>
  <c r="V1680" i="5" s="1"/>
  <c r="P1681" i="5"/>
  <c r="V1681" i="5" s="1"/>
  <c r="J890" i="5"/>
  <c r="P891" i="5"/>
  <c r="V891" i="5" s="1"/>
  <c r="R554" i="5"/>
  <c r="X554" i="5" s="1"/>
  <c r="R587" i="5"/>
  <c r="X587" i="5" s="1"/>
  <c r="L586" i="5"/>
  <c r="R586" i="5" s="1"/>
  <c r="X586" i="5" s="1"/>
  <c r="F28" i="6"/>
  <c r="L1513" i="5"/>
  <c r="R1514" i="5"/>
  <c r="X1514" i="5" s="1"/>
  <c r="J391" i="5"/>
  <c r="P392" i="5"/>
  <c r="V392" i="5" s="1"/>
  <c r="Q264" i="5"/>
  <c r="W264" i="5" s="1"/>
  <c r="L1005" i="5"/>
  <c r="R1005" i="5" s="1"/>
  <c r="X1005" i="5" s="1"/>
  <c r="R1020" i="5"/>
  <c r="X1020" i="5" s="1"/>
  <c r="Q1503" i="5"/>
  <c r="W1503" i="5" s="1"/>
  <c r="D73" i="6"/>
  <c r="P170" i="5"/>
  <c r="V170" i="5" s="1"/>
  <c r="P441" i="5"/>
  <c r="V441" i="5" s="1"/>
  <c r="J440" i="5"/>
  <c r="J56" i="6"/>
  <c r="P56" i="6" s="1"/>
  <c r="P58" i="5"/>
  <c r="V58" i="5" s="1"/>
  <c r="Q846" i="5"/>
  <c r="W846" i="5" s="1"/>
  <c r="K1429" i="5"/>
  <c r="Q1429" i="5" s="1"/>
  <c r="W1429" i="5" s="1"/>
  <c r="Q1430" i="5"/>
  <c r="W1430" i="5" s="1"/>
  <c r="K1743" i="5"/>
  <c r="Q1743" i="5" s="1"/>
  <c r="W1743" i="5" s="1"/>
  <c r="Q1744" i="5"/>
  <c r="W1744" i="5" s="1"/>
  <c r="K890" i="5"/>
  <c r="Q891" i="5"/>
  <c r="W891" i="5" s="1"/>
  <c r="Q441" i="5"/>
  <c r="W441" i="5" s="1"/>
  <c r="K440" i="5"/>
  <c r="J1370" i="5"/>
  <c r="P1370" i="5" s="1"/>
  <c r="V1370" i="5" s="1"/>
  <c r="P1376" i="5"/>
  <c r="V1376" i="5" s="1"/>
  <c r="P1803" i="5"/>
  <c r="V1803" i="5" s="1"/>
  <c r="J1802" i="5"/>
  <c r="K1732" i="5"/>
  <c r="Q1732" i="5" s="1"/>
  <c r="W1732" i="5" s="1"/>
  <c r="Q1733" i="5"/>
  <c r="W1733" i="5" s="1"/>
  <c r="K1553" i="5"/>
  <c r="Q1553" i="5" s="1"/>
  <c r="W1553" i="5" s="1"/>
  <c r="Q1554" i="5"/>
  <c r="W1554" i="5" s="1"/>
  <c r="L1830" i="5"/>
  <c r="R1830" i="5" s="1"/>
  <c r="X1830" i="5" s="1"/>
  <c r="R1831" i="5"/>
  <c r="X1831" i="5" s="1"/>
  <c r="K404" i="5"/>
  <c r="Q405" i="5"/>
  <c r="W405" i="5" s="1"/>
  <c r="J1330" i="5"/>
  <c r="P1330" i="5" s="1"/>
  <c r="V1330" i="5" s="1"/>
  <c r="P1331" i="5"/>
  <c r="V1331" i="5" s="1"/>
  <c r="Q1436" i="5"/>
  <c r="W1436" i="5" s="1"/>
  <c r="K1435" i="5"/>
  <c r="Q1435" i="5" s="1"/>
  <c r="W1435" i="5" s="1"/>
  <c r="L1492" i="5"/>
  <c r="R1492" i="5" s="1"/>
  <c r="X1492" i="5" s="1"/>
  <c r="R1498" i="5"/>
  <c r="X1498" i="5" s="1"/>
  <c r="J1188" i="5"/>
  <c r="P1188" i="5" s="1"/>
  <c r="V1188" i="5" s="1"/>
  <c r="P1189" i="5"/>
  <c r="V1189" i="5" s="1"/>
  <c r="L1254" i="5"/>
  <c r="R1255" i="5"/>
  <c r="X1255" i="5" s="1"/>
  <c r="K1645" i="5"/>
  <c r="Q1646" i="5"/>
  <c r="W1646" i="5" s="1"/>
  <c r="K1105" i="5"/>
  <c r="Q1105" i="5" s="1"/>
  <c r="W1105" i="5" s="1"/>
  <c r="Q1106" i="5"/>
  <c r="W1106" i="5" s="1"/>
  <c r="P1744" i="5"/>
  <c r="V1744" i="5" s="1"/>
  <c r="J1743" i="5"/>
  <c r="P1743" i="5" s="1"/>
  <c r="V1743" i="5" s="1"/>
  <c r="P1447" i="5"/>
  <c r="V1447" i="5" s="1"/>
  <c r="J1446" i="5"/>
  <c r="P1446" i="5" s="1"/>
  <c r="V1446" i="5" s="1"/>
  <c r="P554" i="5"/>
  <c r="V554" i="5" s="1"/>
  <c r="J1218" i="5"/>
  <c r="L18" i="5"/>
  <c r="R18" i="5" s="1"/>
  <c r="X18" i="5" s="1"/>
  <c r="R19" i="5"/>
  <c r="X19" i="5" s="1"/>
  <c r="K839" i="5"/>
  <c r="Q840" i="5"/>
  <c r="W840" i="5" s="1"/>
  <c r="J832" i="5"/>
  <c r="P833" i="5"/>
  <c r="V833" i="5" s="1"/>
  <c r="K1596" i="5"/>
  <c r="Q1596" i="5" s="1"/>
  <c r="W1596" i="5" s="1"/>
  <c r="Q1597" i="5"/>
  <c r="W1597" i="5" s="1"/>
  <c r="J190" i="5"/>
  <c r="P191" i="5"/>
  <c r="V191" i="5" s="1"/>
  <c r="L1478" i="5"/>
  <c r="R1478" i="5" s="1"/>
  <c r="X1478" i="5" s="1"/>
  <c r="R1479" i="5"/>
  <c r="X1479" i="5" s="1"/>
  <c r="K391" i="5"/>
  <c r="Q392" i="5"/>
  <c r="W392" i="5" s="1"/>
  <c r="R1503" i="5"/>
  <c r="X1503" i="5" s="1"/>
  <c r="Q170" i="5"/>
  <c r="W170" i="5" s="1"/>
  <c r="K56" i="6"/>
  <c r="Q56" i="6" s="1"/>
  <c r="Q58" i="5"/>
  <c r="W58" i="5" s="1"/>
  <c r="P458" i="5" l="1"/>
  <c r="V458" i="5" s="1"/>
  <c r="J1127" i="5"/>
  <c r="P1127" i="5" s="1"/>
  <c r="V1127" i="5" s="1"/>
  <c r="F53" i="6"/>
  <c r="L53" i="6" s="1"/>
  <c r="R53" i="6" s="1"/>
  <c r="R648" i="5"/>
  <c r="X648" i="5" s="1"/>
  <c r="J1253" i="5"/>
  <c r="P1253" i="5" s="1"/>
  <c r="V1253" i="5" s="1"/>
  <c r="J189" i="5"/>
  <c r="E38" i="6"/>
  <c r="K38" i="6" s="1"/>
  <c r="Q38" i="6" s="1"/>
  <c r="L1253" i="5"/>
  <c r="R1253" i="5" s="1"/>
  <c r="X1253" i="5" s="1"/>
  <c r="F60" i="6"/>
  <c r="L60" i="6" s="1"/>
  <c r="R60" i="6" s="1"/>
  <c r="L64" i="5"/>
  <c r="R64" i="5" s="1"/>
  <c r="X64" i="5" s="1"/>
  <c r="E60" i="6"/>
  <c r="K60" i="6" s="1"/>
  <c r="Q60" i="6" s="1"/>
  <c r="K64" i="5"/>
  <c r="Q64" i="5" s="1"/>
  <c r="W64" i="5" s="1"/>
  <c r="L189" i="5"/>
  <c r="K896" i="5"/>
  <c r="Q896" i="5" s="1"/>
  <c r="W896" i="5" s="1"/>
  <c r="K189" i="5"/>
  <c r="J896" i="5"/>
  <c r="P896" i="5" s="1"/>
  <c r="V896" i="5" s="1"/>
  <c r="K553" i="5"/>
  <c r="Q553" i="5" s="1"/>
  <c r="W553" i="5" s="1"/>
  <c r="K1253" i="5"/>
  <c r="Q1253" i="5" s="1"/>
  <c r="W1253" i="5" s="1"/>
  <c r="F27" i="6"/>
  <c r="L27" i="6" s="1"/>
  <c r="R27" i="6" s="1"/>
  <c r="L28" i="6"/>
  <c r="R28" i="6" s="1"/>
  <c r="L61" i="6"/>
  <c r="R61" i="6" s="1"/>
  <c r="D59" i="6"/>
  <c r="J59" i="6" s="1"/>
  <c r="P59" i="6" s="1"/>
  <c r="J61" i="6"/>
  <c r="P61" i="6" s="1"/>
  <c r="D72" i="6"/>
  <c r="J72" i="6" s="1"/>
  <c r="P72" i="6" s="1"/>
  <c r="J73" i="6"/>
  <c r="P73" i="6" s="1"/>
  <c r="D27" i="6"/>
  <c r="J27" i="6" s="1"/>
  <c r="P27" i="6" s="1"/>
  <c r="J28" i="6"/>
  <c r="P28" i="6" s="1"/>
  <c r="K61" i="6"/>
  <c r="Q61" i="6" s="1"/>
  <c r="Q502" i="5"/>
  <c r="W502" i="5" s="1"/>
  <c r="L1464" i="5"/>
  <c r="R1464" i="5" s="1"/>
  <c r="X1464" i="5" s="1"/>
  <c r="J553" i="5"/>
  <c r="P553" i="5" s="1"/>
  <c r="V553" i="5" s="1"/>
  <c r="K845" i="5"/>
  <c r="E68" i="6" s="1"/>
  <c r="K68" i="6" s="1"/>
  <c r="Q68" i="6" s="1"/>
  <c r="J845" i="5"/>
  <c r="D68" i="6" s="1"/>
  <c r="J68" i="6" s="1"/>
  <c r="P68" i="6" s="1"/>
  <c r="L553" i="5"/>
  <c r="F25" i="6" s="1"/>
  <c r="L25" i="6" s="1"/>
  <c r="R25" i="6" s="1"/>
  <c r="Q617" i="5"/>
  <c r="W617" i="5" s="1"/>
  <c r="J17" i="5"/>
  <c r="P17" i="5" s="1"/>
  <c r="V17" i="5" s="1"/>
  <c r="D34" i="6"/>
  <c r="J34" i="6" s="1"/>
  <c r="P34" i="6" s="1"/>
  <c r="P617" i="5"/>
  <c r="V617" i="5" s="1"/>
  <c r="R596" i="5"/>
  <c r="X596" i="5" s="1"/>
  <c r="F33" i="6"/>
  <c r="L33" i="6" s="1"/>
  <c r="R33" i="6" s="1"/>
  <c r="L595" i="5"/>
  <c r="R595" i="5" s="1"/>
  <c r="X595" i="5" s="1"/>
  <c r="L1857" i="5"/>
  <c r="R1857" i="5" s="1"/>
  <c r="X1857" i="5" s="1"/>
  <c r="R1858" i="5"/>
  <c r="X1858" i="5" s="1"/>
  <c r="R1421" i="5"/>
  <c r="X1421" i="5" s="1"/>
  <c r="L1397" i="5"/>
  <c r="R1397" i="5" s="1"/>
  <c r="X1397" i="5" s="1"/>
  <c r="R440" i="5"/>
  <c r="X440" i="5" s="1"/>
  <c r="L439" i="5"/>
  <c r="R439" i="5" s="1"/>
  <c r="X439" i="5" s="1"/>
  <c r="F43" i="6"/>
  <c r="L43" i="6" s="1"/>
  <c r="R43" i="6" s="1"/>
  <c r="L1780" i="5"/>
  <c r="R1780" i="5" s="1"/>
  <c r="X1780" i="5" s="1"/>
  <c r="R1802" i="5"/>
  <c r="X1802" i="5" s="1"/>
  <c r="Q1645" i="5"/>
  <c r="W1645" i="5" s="1"/>
  <c r="K1644" i="5"/>
  <c r="Q404" i="5"/>
  <c r="W404" i="5" s="1"/>
  <c r="J889" i="5"/>
  <c r="P890" i="5"/>
  <c r="V890" i="5" s="1"/>
  <c r="P741" i="5"/>
  <c r="V741" i="5" s="1"/>
  <c r="D44" i="6"/>
  <c r="J44" i="6" s="1"/>
  <c r="P44" i="6" s="1"/>
  <c r="R832" i="5"/>
  <c r="X832" i="5" s="1"/>
  <c r="F64" i="6"/>
  <c r="L831" i="5"/>
  <c r="R831" i="5" s="1"/>
  <c r="X831" i="5" s="1"/>
  <c r="L1708" i="5"/>
  <c r="R1708" i="5" s="1"/>
  <c r="R1758" i="5"/>
  <c r="X1758" i="5" s="1"/>
  <c r="F37" i="6"/>
  <c r="L37" i="6" s="1"/>
  <c r="R37" i="6" s="1"/>
  <c r="R633" i="5"/>
  <c r="X633" i="5" s="1"/>
  <c r="L632" i="5"/>
  <c r="R632" i="5" s="1"/>
  <c r="X632" i="5" s="1"/>
  <c r="F55" i="6"/>
  <c r="L55" i="6" s="1"/>
  <c r="R55" i="6" s="1"/>
  <c r="R263" i="5"/>
  <c r="X263" i="5" s="1"/>
  <c r="J1781" i="5"/>
  <c r="P1781" i="5" s="1"/>
  <c r="V1781" i="5" s="1"/>
  <c r="P1782" i="5"/>
  <c r="V1782" i="5" s="1"/>
  <c r="E37" i="6"/>
  <c r="K37" i="6" s="1"/>
  <c r="Q37" i="6" s="1"/>
  <c r="Q633" i="5"/>
  <c r="W633" i="5" s="1"/>
  <c r="K632" i="5"/>
  <c r="Q632" i="5" s="1"/>
  <c r="W632" i="5" s="1"/>
  <c r="R319" i="5"/>
  <c r="X319" i="5" s="1"/>
  <c r="F57" i="6"/>
  <c r="L57" i="6" s="1"/>
  <c r="R57" i="6" s="1"/>
  <c r="P467" i="5"/>
  <c r="V467" i="5" s="1"/>
  <c r="D23" i="6"/>
  <c r="J23" i="6" s="1"/>
  <c r="P23" i="6" s="1"/>
  <c r="J465" i="5"/>
  <c r="E18" i="6"/>
  <c r="K18" i="6" s="1"/>
  <c r="Q18" i="6" s="1"/>
  <c r="Q496" i="5"/>
  <c r="W496" i="5" s="1"/>
  <c r="J1464" i="5"/>
  <c r="P1464" i="5" s="1"/>
  <c r="V1464" i="5" s="1"/>
  <c r="Q832" i="5"/>
  <c r="W832" i="5" s="1"/>
  <c r="K831" i="5"/>
  <c r="Q831" i="5" s="1"/>
  <c r="W831" i="5" s="1"/>
  <c r="E64" i="6"/>
  <c r="P717" i="5"/>
  <c r="V717" i="5" s="1"/>
  <c r="J716" i="5"/>
  <c r="P716" i="5" s="1"/>
  <c r="V716" i="5" s="1"/>
  <c r="R717" i="5"/>
  <c r="X717" i="5" s="1"/>
  <c r="L716" i="5"/>
  <c r="R716" i="5" s="1"/>
  <c r="X716" i="5" s="1"/>
  <c r="Q1175" i="5"/>
  <c r="W1175" i="5" s="1"/>
  <c r="K1174" i="5"/>
  <c r="Q1174" i="5" s="1"/>
  <c r="W1174" i="5" s="1"/>
  <c r="P319" i="5"/>
  <c r="V319" i="5" s="1"/>
  <c r="D57" i="6"/>
  <c r="J57" i="6" s="1"/>
  <c r="P57" i="6" s="1"/>
  <c r="K457" i="5"/>
  <c r="Q457" i="5" s="1"/>
  <c r="W457" i="5" s="1"/>
  <c r="Q458" i="5"/>
  <c r="W458" i="5" s="1"/>
  <c r="D21" i="6"/>
  <c r="J21" i="6" s="1"/>
  <c r="P21" i="6" s="1"/>
  <c r="P541" i="5"/>
  <c r="V541" i="5" s="1"/>
  <c r="Q190" i="5"/>
  <c r="W190" i="5" s="1"/>
  <c r="E53" i="6"/>
  <c r="K53" i="6" s="1"/>
  <c r="Q53" i="6" s="1"/>
  <c r="J1167" i="5"/>
  <c r="P1167" i="5" s="1"/>
  <c r="V1167" i="5" s="1"/>
  <c r="P1168" i="5"/>
  <c r="V1168" i="5" s="1"/>
  <c r="Q717" i="5"/>
  <c r="W717" i="5" s="1"/>
  <c r="K716" i="5"/>
  <c r="Q716" i="5" s="1"/>
  <c r="W716" i="5" s="1"/>
  <c r="F18" i="6"/>
  <c r="L18" i="6" s="1"/>
  <c r="R18" i="6" s="1"/>
  <c r="R496" i="5"/>
  <c r="X496" i="5" s="1"/>
  <c r="L889" i="5"/>
  <c r="R890" i="5"/>
  <c r="X890" i="5" s="1"/>
  <c r="D37" i="6"/>
  <c r="J37" i="6" s="1"/>
  <c r="P37" i="6" s="1"/>
  <c r="P633" i="5"/>
  <c r="V633" i="5" s="1"/>
  <c r="J632" i="5"/>
  <c r="P632" i="5" s="1"/>
  <c r="V632" i="5" s="1"/>
  <c r="P502" i="5"/>
  <c r="V502" i="5" s="1"/>
  <c r="D20" i="6"/>
  <c r="J20" i="6" s="1"/>
  <c r="P20" i="6" s="1"/>
  <c r="R741" i="5"/>
  <c r="X741" i="5" s="1"/>
  <c r="F44" i="6"/>
  <c r="L44" i="6" s="1"/>
  <c r="R44" i="6" s="1"/>
  <c r="E67" i="6"/>
  <c r="K67" i="6" s="1"/>
  <c r="Q67" i="6" s="1"/>
  <c r="Q839" i="5"/>
  <c r="W839" i="5" s="1"/>
  <c r="P1802" i="5"/>
  <c r="V1802" i="5" s="1"/>
  <c r="P440" i="5"/>
  <c r="V440" i="5" s="1"/>
  <c r="J439" i="5"/>
  <c r="P439" i="5" s="1"/>
  <c r="V439" i="5" s="1"/>
  <c r="D43" i="6"/>
  <c r="J43" i="6" s="1"/>
  <c r="P43" i="6" s="1"/>
  <c r="D70" i="6"/>
  <c r="J70" i="6" s="1"/>
  <c r="P70" i="6" s="1"/>
  <c r="P391" i="5"/>
  <c r="V391" i="5" s="1"/>
  <c r="Q676" i="5"/>
  <c r="W676" i="5" s="1"/>
  <c r="E39" i="6"/>
  <c r="K39" i="6" s="1"/>
  <c r="Q39" i="6" s="1"/>
  <c r="R1645" i="5"/>
  <c r="X1645" i="5" s="1"/>
  <c r="L1644" i="5"/>
  <c r="D55" i="6"/>
  <c r="J55" i="6" s="1"/>
  <c r="P55" i="6" s="1"/>
  <c r="P263" i="5"/>
  <c r="V263" i="5" s="1"/>
  <c r="R875" i="5"/>
  <c r="X875" i="5" s="1"/>
  <c r="F69" i="6"/>
  <c r="L69" i="6" s="1"/>
  <c r="R69" i="6" s="1"/>
  <c r="P190" i="5"/>
  <c r="V190" i="5" s="1"/>
  <c r="D53" i="6"/>
  <c r="J53" i="6" s="1"/>
  <c r="P53" i="6" s="1"/>
  <c r="K1464" i="5"/>
  <c r="Q1464" i="5" s="1"/>
  <c r="W1464" i="5" s="1"/>
  <c r="R1513" i="5"/>
  <c r="X1513" i="5" s="1"/>
  <c r="L1512" i="5"/>
  <c r="R1512" i="5" s="1"/>
  <c r="X1512" i="5" s="1"/>
  <c r="F34" i="6"/>
  <c r="L34" i="6" s="1"/>
  <c r="R34" i="6" s="1"/>
  <c r="R617" i="5"/>
  <c r="X617" i="5" s="1"/>
  <c r="K1781" i="5"/>
  <c r="Q1781" i="5" s="1"/>
  <c r="W1781" i="5" s="1"/>
  <c r="Q1782" i="5"/>
  <c r="W1782" i="5" s="1"/>
  <c r="P1254" i="5"/>
  <c r="V1254" i="5" s="1"/>
  <c r="E50" i="6"/>
  <c r="Q814" i="5"/>
  <c r="W814" i="5" s="1"/>
  <c r="K813" i="5"/>
  <c r="Q813" i="5" s="1"/>
  <c r="W813" i="5" s="1"/>
  <c r="Q319" i="5"/>
  <c r="W319" i="5" s="1"/>
  <c r="E57" i="6"/>
  <c r="K57" i="6" s="1"/>
  <c r="Q57" i="6" s="1"/>
  <c r="P596" i="5"/>
  <c r="V596" i="5" s="1"/>
  <c r="J595" i="5"/>
  <c r="P595" i="5" s="1"/>
  <c r="V595" i="5" s="1"/>
  <c r="D33" i="6"/>
  <c r="J33" i="6" s="1"/>
  <c r="P33" i="6" s="1"/>
  <c r="J1844" i="5"/>
  <c r="P1844" i="5" s="1"/>
  <c r="V1844" i="5" s="1"/>
  <c r="P1845" i="5"/>
  <c r="V1845" i="5" s="1"/>
  <c r="Q467" i="5"/>
  <c r="W467" i="5" s="1"/>
  <c r="K465" i="5"/>
  <c r="E23" i="6"/>
  <c r="K23" i="6" s="1"/>
  <c r="Q23" i="6" s="1"/>
  <c r="Q875" i="5"/>
  <c r="W875" i="5" s="1"/>
  <c r="E69" i="6"/>
  <c r="K69" i="6" s="1"/>
  <c r="Q69" i="6" s="1"/>
  <c r="D67" i="6"/>
  <c r="J67" i="6" s="1"/>
  <c r="P67" i="6" s="1"/>
  <c r="P839" i="5"/>
  <c r="V839" i="5" s="1"/>
  <c r="J1397" i="5"/>
  <c r="P1397" i="5" s="1"/>
  <c r="V1397" i="5" s="1"/>
  <c r="E33" i="6"/>
  <c r="Q596" i="5"/>
  <c r="W596" i="5" s="1"/>
  <c r="K595" i="5"/>
  <c r="Q595" i="5" s="1"/>
  <c r="W595" i="5" s="1"/>
  <c r="Q1317" i="5"/>
  <c r="W1317" i="5" s="1"/>
  <c r="K1316" i="5"/>
  <c r="Q1316" i="5" s="1"/>
  <c r="W1316" i="5" s="1"/>
  <c r="F40" i="6"/>
  <c r="L40" i="6" s="1"/>
  <c r="R40" i="6" s="1"/>
  <c r="R693" i="5"/>
  <c r="X693" i="5" s="1"/>
  <c r="L1174" i="5"/>
  <c r="R1174" i="5" s="1"/>
  <c r="X1174" i="5" s="1"/>
  <c r="R1218" i="5"/>
  <c r="X1218" i="5" s="1"/>
  <c r="J54" i="6"/>
  <c r="P54" i="6" s="1"/>
  <c r="P206" i="5"/>
  <c r="V206" i="5" s="1"/>
  <c r="Q1513" i="5"/>
  <c r="W1513" i="5" s="1"/>
  <c r="K1512" i="5"/>
  <c r="Q1512" i="5" s="1"/>
  <c r="W1512" i="5" s="1"/>
  <c r="L1167" i="5"/>
  <c r="R1167" i="5" s="1"/>
  <c r="X1167" i="5" s="1"/>
  <c r="R1168" i="5"/>
  <c r="X1168" i="5" s="1"/>
  <c r="J1708" i="5"/>
  <c r="P1708" i="5" s="1"/>
  <c r="P1758" i="5"/>
  <c r="V1758" i="5" s="1"/>
  <c r="L845" i="5"/>
  <c r="L838" i="5" s="1"/>
  <c r="R838" i="5" s="1"/>
  <c r="X838" i="5" s="1"/>
  <c r="Q1802" i="5"/>
  <c r="W1802" i="5" s="1"/>
  <c r="Q440" i="5"/>
  <c r="W440" i="5" s="1"/>
  <c r="E43" i="6"/>
  <c r="K43" i="6" s="1"/>
  <c r="Q43" i="6" s="1"/>
  <c r="K439" i="5"/>
  <c r="Q439" i="5" s="1"/>
  <c r="W439" i="5" s="1"/>
  <c r="P676" i="5"/>
  <c r="V676" i="5" s="1"/>
  <c r="D39" i="6"/>
  <c r="J39" i="6" s="1"/>
  <c r="P39" i="6" s="1"/>
  <c r="F70" i="6"/>
  <c r="L70" i="6" s="1"/>
  <c r="R70" i="6" s="1"/>
  <c r="R391" i="5"/>
  <c r="X391" i="5" s="1"/>
  <c r="L370" i="5"/>
  <c r="R370" i="5" s="1"/>
  <c r="X370" i="5" s="1"/>
  <c r="K1397" i="5"/>
  <c r="Q1397" i="5" s="1"/>
  <c r="W1397" i="5" s="1"/>
  <c r="P1317" i="5"/>
  <c r="V1317" i="5" s="1"/>
  <c r="J1316" i="5"/>
  <c r="P1316" i="5" s="1"/>
  <c r="V1316" i="5" s="1"/>
  <c r="F50" i="6"/>
  <c r="R814" i="5"/>
  <c r="X814" i="5" s="1"/>
  <c r="L813" i="5"/>
  <c r="R813" i="5" s="1"/>
  <c r="X813" i="5" s="1"/>
  <c r="E40" i="6"/>
  <c r="K40" i="6" s="1"/>
  <c r="Q40" i="6" s="1"/>
  <c r="Q693" i="5"/>
  <c r="W693" i="5" s="1"/>
  <c r="Q741" i="5"/>
  <c r="W741" i="5" s="1"/>
  <c r="E44" i="6"/>
  <c r="K44" i="6" s="1"/>
  <c r="Q44" i="6" s="1"/>
  <c r="E70" i="6"/>
  <c r="K70" i="6" s="1"/>
  <c r="Q70" i="6" s="1"/>
  <c r="Q391" i="5"/>
  <c r="W391" i="5" s="1"/>
  <c r="K370" i="5"/>
  <c r="Q370" i="5" s="1"/>
  <c r="W370" i="5" s="1"/>
  <c r="P832" i="5"/>
  <c r="V832" i="5" s="1"/>
  <c r="J831" i="5"/>
  <c r="P831" i="5" s="1"/>
  <c r="V831" i="5" s="1"/>
  <c r="D64" i="6"/>
  <c r="E55" i="6"/>
  <c r="K55" i="6" s="1"/>
  <c r="Q55" i="6" s="1"/>
  <c r="Q263" i="5"/>
  <c r="W263" i="5" s="1"/>
  <c r="J1174" i="5"/>
  <c r="P1174" i="5" s="1"/>
  <c r="V1174" i="5" s="1"/>
  <c r="P1218" i="5"/>
  <c r="V1218" i="5" s="1"/>
  <c r="R1254" i="5"/>
  <c r="X1254" i="5" s="1"/>
  <c r="K889" i="5"/>
  <c r="Q890" i="5"/>
  <c r="W890" i="5" s="1"/>
  <c r="D40" i="6"/>
  <c r="J40" i="6" s="1"/>
  <c r="P40" i="6" s="1"/>
  <c r="P693" i="5"/>
  <c r="V693" i="5" s="1"/>
  <c r="F67" i="6"/>
  <c r="L67" i="6" s="1"/>
  <c r="R67" i="6" s="1"/>
  <c r="R839" i="5"/>
  <c r="X839" i="5" s="1"/>
  <c r="R404" i="5"/>
  <c r="X404" i="5" s="1"/>
  <c r="K1844" i="5"/>
  <c r="Q1844" i="5" s="1"/>
  <c r="W1844" i="5" s="1"/>
  <c r="Q1845" i="5"/>
  <c r="W1845" i="5" s="1"/>
  <c r="Q587" i="5"/>
  <c r="W587" i="5" s="1"/>
  <c r="K586" i="5"/>
  <c r="Q586" i="5" s="1"/>
  <c r="W586" i="5" s="1"/>
  <c r="E28" i="6"/>
  <c r="R502" i="5"/>
  <c r="X502" i="5" s="1"/>
  <c r="J1567" i="5"/>
  <c r="P1568" i="5"/>
  <c r="V1568" i="5" s="1"/>
  <c r="E45" i="6"/>
  <c r="K45" i="6" s="1"/>
  <c r="Q45" i="6" s="1"/>
  <c r="Q765" i="5"/>
  <c r="W765" i="5" s="1"/>
  <c r="D45" i="6"/>
  <c r="J45" i="6" s="1"/>
  <c r="P45" i="6" s="1"/>
  <c r="P765" i="5"/>
  <c r="V765" i="5" s="1"/>
  <c r="Q1254" i="5"/>
  <c r="W1254" i="5" s="1"/>
  <c r="E21" i="6"/>
  <c r="K21" i="6" s="1"/>
  <c r="Q21" i="6" s="1"/>
  <c r="Q541" i="5"/>
  <c r="W541" i="5" s="1"/>
  <c r="D18" i="6"/>
  <c r="J18" i="6" s="1"/>
  <c r="P18" i="6" s="1"/>
  <c r="P496" i="5"/>
  <c r="V496" i="5" s="1"/>
  <c r="K1167" i="5"/>
  <c r="Q1167" i="5" s="1"/>
  <c r="W1167" i="5" s="1"/>
  <c r="Q1168" i="5"/>
  <c r="W1168" i="5" s="1"/>
  <c r="F21" i="6"/>
  <c r="L21" i="6" s="1"/>
  <c r="R21" i="6" s="1"/>
  <c r="R541" i="5"/>
  <c r="X541" i="5" s="1"/>
  <c r="L54" i="6"/>
  <c r="R54" i="6" s="1"/>
  <c r="R206" i="5"/>
  <c r="X206" i="5" s="1"/>
  <c r="P1513" i="5"/>
  <c r="V1513" i="5" s="1"/>
  <c r="J1512" i="5"/>
  <c r="P1512" i="5" s="1"/>
  <c r="V1512" i="5" s="1"/>
  <c r="P371" i="5"/>
  <c r="V371" i="5" s="1"/>
  <c r="D69" i="6"/>
  <c r="J69" i="6" s="1"/>
  <c r="P69" i="6" s="1"/>
  <c r="J370" i="5"/>
  <c r="P370" i="5" s="1"/>
  <c r="V370" i="5" s="1"/>
  <c r="R467" i="5"/>
  <c r="X467" i="5" s="1"/>
  <c r="F23" i="6"/>
  <c r="L23" i="6" s="1"/>
  <c r="R23" i="6" s="1"/>
  <c r="L465" i="5"/>
  <c r="L1844" i="5"/>
  <c r="R1844" i="5" s="1"/>
  <c r="X1844" i="5" s="1"/>
  <c r="R1845" i="5"/>
  <c r="X1845" i="5" s="1"/>
  <c r="K1708" i="5"/>
  <c r="Q1708" i="5" s="1"/>
  <c r="Q1758" i="5"/>
  <c r="W1758" i="5" s="1"/>
  <c r="R676" i="5"/>
  <c r="X676" i="5" s="1"/>
  <c r="F39" i="6"/>
  <c r="L39" i="6" s="1"/>
  <c r="R39" i="6" s="1"/>
  <c r="P1645" i="5"/>
  <c r="V1645" i="5" s="1"/>
  <c r="J1644" i="5"/>
  <c r="P404" i="5"/>
  <c r="V404" i="5" s="1"/>
  <c r="L896" i="5"/>
  <c r="R1317" i="5"/>
  <c r="X1317" i="5" s="1"/>
  <c r="L1316" i="5"/>
  <c r="R1316" i="5" s="1"/>
  <c r="X1316" i="5" s="1"/>
  <c r="D50" i="6"/>
  <c r="P814" i="5"/>
  <c r="V814" i="5" s="1"/>
  <c r="J813" i="5"/>
  <c r="P813" i="5" s="1"/>
  <c r="V813" i="5" s="1"/>
  <c r="F45" i="6"/>
  <c r="L45" i="6" s="1"/>
  <c r="R45" i="6" s="1"/>
  <c r="R765" i="5"/>
  <c r="X765" i="5" s="1"/>
  <c r="F78" i="6"/>
  <c r="L78" i="6" s="1"/>
  <c r="R78" i="6" s="1"/>
  <c r="E78" i="6"/>
  <c r="K78" i="6" s="1"/>
  <c r="Q78" i="6" s="1"/>
  <c r="D78" i="6"/>
  <c r="J78" i="6" s="1"/>
  <c r="P78" i="6" s="1"/>
  <c r="F76" i="6"/>
  <c r="L76" i="6" s="1"/>
  <c r="R76" i="6" s="1"/>
  <c r="E76" i="6"/>
  <c r="K76" i="6" s="1"/>
  <c r="Q76" i="6" s="1"/>
  <c r="D76" i="6"/>
  <c r="J76" i="6" s="1"/>
  <c r="P76" i="6" s="1"/>
  <c r="F75" i="6"/>
  <c r="L75" i="6" s="1"/>
  <c r="R75" i="6" s="1"/>
  <c r="E75" i="6"/>
  <c r="K75" i="6" s="1"/>
  <c r="Q75" i="6" s="1"/>
  <c r="D75" i="6"/>
  <c r="J75" i="6" s="1"/>
  <c r="P75" i="6" s="1"/>
  <c r="F74" i="6"/>
  <c r="L74" i="6" s="1"/>
  <c r="R74" i="6" s="1"/>
  <c r="E74" i="6"/>
  <c r="K74" i="6" s="1"/>
  <c r="Q74" i="6" s="1"/>
  <c r="D74" i="6"/>
  <c r="J74" i="6" s="1"/>
  <c r="P74" i="6" s="1"/>
  <c r="F49" i="6"/>
  <c r="L49" i="6" s="1"/>
  <c r="R49" i="6" s="1"/>
  <c r="E49" i="6"/>
  <c r="K49" i="6" s="1"/>
  <c r="Q49" i="6" s="1"/>
  <c r="D49" i="6"/>
  <c r="J49" i="6" s="1"/>
  <c r="P49" i="6" s="1"/>
  <c r="F32" i="6"/>
  <c r="L32" i="6" s="1"/>
  <c r="R32" i="6" s="1"/>
  <c r="E32" i="6"/>
  <c r="K32" i="6" s="1"/>
  <c r="Q32" i="6" s="1"/>
  <c r="D32" i="6"/>
  <c r="J32" i="6" s="1"/>
  <c r="P32" i="6" s="1"/>
  <c r="F31" i="6"/>
  <c r="L31" i="6" s="1"/>
  <c r="R31" i="6" s="1"/>
  <c r="E31" i="6"/>
  <c r="K31" i="6" s="1"/>
  <c r="Q31" i="6" s="1"/>
  <c r="D31" i="6"/>
  <c r="J31" i="6" s="1"/>
  <c r="P31" i="6" s="1"/>
  <c r="F59" i="6" l="1"/>
  <c r="L59" i="6" s="1"/>
  <c r="R59" i="6" s="1"/>
  <c r="X1708" i="5"/>
  <c r="W1708" i="5"/>
  <c r="V1708" i="5"/>
  <c r="P845" i="5"/>
  <c r="V845" i="5" s="1"/>
  <c r="W895" i="5"/>
  <c r="V895" i="5"/>
  <c r="J838" i="5"/>
  <c r="P838" i="5" s="1"/>
  <c r="V838" i="5" s="1"/>
  <c r="J403" i="5"/>
  <c r="P403" i="5" s="1"/>
  <c r="V403" i="5" s="1"/>
  <c r="P895" i="5"/>
  <c r="Q895" i="5"/>
  <c r="J1780" i="5"/>
  <c r="P1780" i="5" s="1"/>
  <c r="V1780" i="5" s="1"/>
  <c r="E25" i="6"/>
  <c r="K25" i="6" s="1"/>
  <c r="Q25" i="6" s="1"/>
  <c r="L17" i="5"/>
  <c r="R17" i="5" s="1"/>
  <c r="X17" i="5" s="1"/>
  <c r="E59" i="6"/>
  <c r="K59" i="6" s="1"/>
  <c r="Q59" i="6" s="1"/>
  <c r="K17" i="5"/>
  <c r="Q17" i="5" s="1"/>
  <c r="W17" i="5" s="1"/>
  <c r="K495" i="5"/>
  <c r="Q495" i="5" s="1"/>
  <c r="W495" i="5" s="1"/>
  <c r="L495" i="5"/>
  <c r="R495" i="5" s="1"/>
  <c r="X495" i="5" s="1"/>
  <c r="D48" i="6"/>
  <c r="J48" i="6" s="1"/>
  <c r="P48" i="6" s="1"/>
  <c r="J50" i="6"/>
  <c r="P50" i="6" s="1"/>
  <c r="E30" i="6"/>
  <c r="K30" i="6" s="1"/>
  <c r="Q30" i="6" s="1"/>
  <c r="K33" i="6"/>
  <c r="Q33" i="6" s="1"/>
  <c r="E48" i="6"/>
  <c r="K48" i="6" s="1"/>
  <c r="Q48" i="6" s="1"/>
  <c r="K50" i="6"/>
  <c r="Q50" i="6" s="1"/>
  <c r="E63" i="6"/>
  <c r="K63" i="6" s="1"/>
  <c r="Q63" i="6" s="1"/>
  <c r="K64" i="6"/>
  <c r="Q64" i="6" s="1"/>
  <c r="F63" i="6"/>
  <c r="L63" i="6" s="1"/>
  <c r="R63" i="6" s="1"/>
  <c r="L64" i="6"/>
  <c r="R64" i="6" s="1"/>
  <c r="D63" i="6"/>
  <c r="J63" i="6" s="1"/>
  <c r="P63" i="6" s="1"/>
  <c r="J64" i="6"/>
  <c r="P64" i="6" s="1"/>
  <c r="F48" i="6"/>
  <c r="L48" i="6" s="1"/>
  <c r="R48" i="6" s="1"/>
  <c r="L50" i="6"/>
  <c r="R50" i="6" s="1"/>
  <c r="E27" i="6"/>
  <c r="K27" i="6" s="1"/>
  <c r="Q27" i="6" s="1"/>
  <c r="K28" i="6"/>
  <c r="Q28" i="6" s="1"/>
  <c r="R553" i="5"/>
  <c r="X553" i="5" s="1"/>
  <c r="D25" i="6"/>
  <c r="J25" i="6" s="1"/>
  <c r="P25" i="6" s="1"/>
  <c r="J495" i="5"/>
  <c r="P495" i="5" s="1"/>
  <c r="V495" i="5" s="1"/>
  <c r="Q845" i="5"/>
  <c r="W845" i="5" s="1"/>
  <c r="K838" i="5"/>
  <c r="Q838" i="5" s="1"/>
  <c r="W838" i="5" s="1"/>
  <c r="F17" i="6"/>
  <c r="L17" i="6" s="1"/>
  <c r="R17" i="6" s="1"/>
  <c r="K1780" i="5"/>
  <c r="Q1780" i="5" s="1"/>
  <c r="W1780" i="5" s="1"/>
  <c r="D30" i="6"/>
  <c r="J30" i="6" s="1"/>
  <c r="P30" i="6" s="1"/>
  <c r="E36" i="6"/>
  <c r="K36" i="6" s="1"/>
  <c r="Q36" i="6" s="1"/>
  <c r="E42" i="6"/>
  <c r="K42" i="6" s="1"/>
  <c r="Q42" i="6" s="1"/>
  <c r="F36" i="6"/>
  <c r="L36" i="6" s="1"/>
  <c r="R36" i="6" s="1"/>
  <c r="L403" i="5"/>
  <c r="R403" i="5" s="1"/>
  <c r="X403" i="5" s="1"/>
  <c r="F42" i="6"/>
  <c r="L42" i="6" s="1"/>
  <c r="R42" i="6" s="1"/>
  <c r="F30" i="6"/>
  <c r="L30" i="6" s="1"/>
  <c r="R30" i="6" s="1"/>
  <c r="D52" i="6"/>
  <c r="J52" i="6" s="1"/>
  <c r="P52" i="6" s="1"/>
  <c r="K895" i="5"/>
  <c r="D66" i="6"/>
  <c r="J66" i="6" s="1"/>
  <c r="P66" i="6" s="1"/>
  <c r="K464" i="5"/>
  <c r="Q464" i="5" s="1"/>
  <c r="W464" i="5" s="1"/>
  <c r="Q465" i="5"/>
  <c r="W465" i="5" s="1"/>
  <c r="J895" i="5"/>
  <c r="E52" i="6"/>
  <c r="K52" i="6" s="1"/>
  <c r="Q52" i="6" s="1"/>
  <c r="Q189" i="5"/>
  <c r="W189" i="5" s="1"/>
  <c r="K188" i="5"/>
  <c r="Q188" i="5" s="1"/>
  <c r="W188" i="5" s="1"/>
  <c r="F52" i="6"/>
  <c r="L52" i="6" s="1"/>
  <c r="R52" i="6" s="1"/>
  <c r="J888" i="5"/>
  <c r="P889" i="5"/>
  <c r="V889" i="5" s="1"/>
  <c r="D81" i="6"/>
  <c r="J1566" i="5"/>
  <c r="P1566" i="5" s="1"/>
  <c r="V1566" i="5" s="1"/>
  <c r="P1567" i="5"/>
  <c r="V1567" i="5" s="1"/>
  <c r="K888" i="5"/>
  <c r="Q889" i="5"/>
  <c r="W889" i="5" s="1"/>
  <c r="E81" i="6"/>
  <c r="D42" i="6"/>
  <c r="J42" i="6" s="1"/>
  <c r="P42" i="6" s="1"/>
  <c r="J1639" i="5"/>
  <c r="P1644" i="5"/>
  <c r="V1644" i="5" s="1"/>
  <c r="F68" i="6"/>
  <c r="R845" i="5"/>
  <c r="X845" i="5" s="1"/>
  <c r="L1639" i="5"/>
  <c r="R1644" i="5"/>
  <c r="X1644" i="5" s="1"/>
  <c r="L888" i="5"/>
  <c r="R889" i="5"/>
  <c r="X889" i="5" s="1"/>
  <c r="F81" i="6"/>
  <c r="J464" i="5"/>
  <c r="P464" i="5" s="1"/>
  <c r="V464" i="5" s="1"/>
  <c r="P465" i="5"/>
  <c r="V465" i="5" s="1"/>
  <c r="K403" i="5"/>
  <c r="Q403" i="5" s="1"/>
  <c r="W403" i="5" s="1"/>
  <c r="K1639" i="5"/>
  <c r="Q1644" i="5"/>
  <c r="W1644" i="5" s="1"/>
  <c r="L464" i="5"/>
  <c r="R464" i="5" s="1"/>
  <c r="X464" i="5" s="1"/>
  <c r="R465" i="5"/>
  <c r="X465" i="5" s="1"/>
  <c r="R189" i="5"/>
  <c r="X189" i="5" s="1"/>
  <c r="L188" i="5"/>
  <c r="R896" i="5"/>
  <c r="L895" i="5"/>
  <c r="D36" i="6"/>
  <c r="J36" i="6" s="1"/>
  <c r="P36" i="6" s="1"/>
  <c r="P189" i="5"/>
  <c r="V189" i="5" s="1"/>
  <c r="J188" i="5"/>
  <c r="E66" i="6"/>
  <c r="K66" i="6" s="1"/>
  <c r="Q66" i="6" s="1"/>
  <c r="E77" i="6"/>
  <c r="K77" i="6" s="1"/>
  <c r="Q77" i="6" s="1"/>
  <c r="F77" i="6"/>
  <c r="L77" i="6" s="1"/>
  <c r="R77" i="6" s="1"/>
  <c r="R895" i="5" l="1"/>
  <c r="X896" i="5"/>
  <c r="X895" i="5" s="1"/>
  <c r="E17" i="6"/>
  <c r="K17" i="6" s="1"/>
  <c r="Q17" i="6" s="1"/>
  <c r="F80" i="6"/>
  <c r="L80" i="6" s="1"/>
  <c r="R80" i="6" s="1"/>
  <c r="L81" i="6"/>
  <c r="R81" i="6" s="1"/>
  <c r="D80" i="6"/>
  <c r="J80" i="6" s="1"/>
  <c r="P80" i="6" s="1"/>
  <c r="J81" i="6"/>
  <c r="P81" i="6" s="1"/>
  <c r="D17" i="6"/>
  <c r="J17" i="6" s="1"/>
  <c r="P17" i="6" s="1"/>
  <c r="F66" i="6"/>
  <c r="L66" i="6" s="1"/>
  <c r="R66" i="6" s="1"/>
  <c r="L68" i="6"/>
  <c r="R68" i="6" s="1"/>
  <c r="E80" i="6"/>
  <c r="K80" i="6" s="1"/>
  <c r="Q80" i="6" s="1"/>
  <c r="K81" i="6"/>
  <c r="Q81" i="6" s="1"/>
  <c r="L882" i="5"/>
  <c r="R888" i="5"/>
  <c r="X888" i="5" s="1"/>
  <c r="J881" i="5"/>
  <c r="P881" i="5" s="1"/>
  <c r="V881" i="5" s="1"/>
  <c r="P888" i="5"/>
  <c r="V888" i="5" s="1"/>
  <c r="K1638" i="5"/>
  <c r="Q1639" i="5"/>
  <c r="W1639" i="5" s="1"/>
  <c r="L1638" i="5"/>
  <c r="R1639" i="5"/>
  <c r="X1639" i="5" s="1"/>
  <c r="P188" i="5"/>
  <c r="V188" i="5" s="1"/>
  <c r="R188" i="5"/>
  <c r="X188" i="5" s="1"/>
  <c r="J1638" i="5"/>
  <c r="P1639" i="5"/>
  <c r="V1639" i="5" s="1"/>
  <c r="K882" i="5"/>
  <c r="Q888" i="5"/>
  <c r="W888" i="5" s="1"/>
  <c r="D77" i="6"/>
  <c r="J77" i="6" s="1"/>
  <c r="P77" i="6" s="1"/>
  <c r="D83" i="6" l="1"/>
  <c r="J83" i="6" s="1"/>
  <c r="P83" i="6" s="1"/>
  <c r="J1572" i="5"/>
  <c r="P1572" i="5" s="1"/>
  <c r="V1572" i="5" s="1"/>
  <c r="P1638" i="5"/>
  <c r="V1638" i="5" s="1"/>
  <c r="L1572" i="5"/>
  <c r="R1638" i="5"/>
  <c r="X1638" i="5" s="1"/>
  <c r="K881" i="5"/>
  <c r="Q882" i="5"/>
  <c r="W882" i="5" s="1"/>
  <c r="E73" i="6"/>
  <c r="K1572" i="5"/>
  <c r="Q1638" i="5"/>
  <c r="W1638" i="5" s="1"/>
  <c r="L881" i="5"/>
  <c r="R882" i="5"/>
  <c r="X882" i="5" s="1"/>
  <c r="F73" i="6"/>
  <c r="J494" i="5"/>
  <c r="E72" i="6" l="1"/>
  <c r="K73" i="6"/>
  <c r="Q73" i="6" s="1"/>
  <c r="F72" i="6"/>
  <c r="L73" i="6"/>
  <c r="R73" i="6" s="1"/>
  <c r="R881" i="5"/>
  <c r="X881" i="5" s="1"/>
  <c r="L494" i="5"/>
  <c r="K1569" i="5"/>
  <c r="Q1572" i="5"/>
  <c r="W1572" i="5" s="1"/>
  <c r="L1569" i="5"/>
  <c r="R1572" i="5"/>
  <c r="X1572" i="5" s="1"/>
  <c r="P494" i="5"/>
  <c r="V494" i="5" s="1"/>
  <c r="J1870" i="5"/>
  <c r="P1870" i="5" s="1"/>
  <c r="V1870" i="5" s="1"/>
  <c r="Q881" i="5"/>
  <c r="W881" i="5" s="1"/>
  <c r="K494" i="5"/>
  <c r="F83" i="6" l="1"/>
  <c r="L83" i="6" s="1"/>
  <c r="R83" i="6" s="1"/>
  <c r="L72" i="6"/>
  <c r="R72" i="6" s="1"/>
  <c r="E83" i="6"/>
  <c r="K83" i="6" s="1"/>
  <c r="Q83" i="6" s="1"/>
  <c r="K72" i="6"/>
  <c r="Q72" i="6" s="1"/>
  <c r="K1568" i="5"/>
  <c r="Q1569" i="5"/>
  <c r="W1569" i="5" s="1"/>
  <c r="Q494" i="5"/>
  <c r="W494" i="5" s="1"/>
  <c r="K1870" i="5"/>
  <c r="Q1870" i="5" s="1"/>
  <c r="W1870" i="5" s="1"/>
  <c r="R494" i="5"/>
  <c r="X494" i="5" s="1"/>
  <c r="L1870" i="5"/>
  <c r="R1870" i="5" s="1"/>
  <c r="X1870" i="5" s="1"/>
  <c r="L1568" i="5"/>
  <c r="R1569" i="5"/>
  <c r="X1569" i="5" s="1"/>
  <c r="L1567" i="5" l="1"/>
  <c r="R1568" i="5"/>
  <c r="X1568" i="5" s="1"/>
  <c r="K1567" i="5"/>
  <c r="Q1568" i="5"/>
  <c r="W1568" i="5" s="1"/>
  <c r="K1566" i="5" l="1"/>
  <c r="Q1566" i="5" s="1"/>
  <c r="W1566" i="5" s="1"/>
  <c r="Q1567" i="5"/>
  <c r="W1567" i="5" s="1"/>
  <c r="L1566" i="5"/>
  <c r="R1566" i="5" s="1"/>
  <c r="X1566" i="5" s="1"/>
  <c r="R1567" i="5"/>
  <c r="X1567" i="5" s="1"/>
  <c r="S1872" i="5" l="1"/>
  <c r="S1873" i="5" s="1"/>
  <c r="T1872" i="5" l="1"/>
  <c r="U1872" i="5"/>
</calcChain>
</file>

<file path=xl/sharedStrings.xml><?xml version="1.0" encoding="utf-8"?>
<sst xmlns="http://schemas.openxmlformats.org/spreadsheetml/2006/main" count="14486" uniqueCount="505">
  <si>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</si>
  <si>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</si>
  <si>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</si>
  <si>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</si>
  <si>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</si>
  <si>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</si>
  <si>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</si>
  <si>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</si>
  <si>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</si>
  <si>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</si>
  <si>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</si>
  <si>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</si>
  <si>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</si>
  <si>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</si>
  <si>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</si>
  <si>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</si>
  <si>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</si>
  <si>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</si>
  <si>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</si>
  <si>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</si>
  <si>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</si>
  <si>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</si>
  <si>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</si>
  <si>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</si>
  <si>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</si>
  <si>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</si>
  <si>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</si>
  <si>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</si>
  <si>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</si>
  <si>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</si>
  <si>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</si>
  <si>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</si>
  <si>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</si>
  <si>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</si>
  <si>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</si>
  <si>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</si>
  <si>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</si>
  <si>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</si>
  <si>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</si>
  <si>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</si>
  <si>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</si>
  <si>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</si>
  <si>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</si>
  <si>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</si>
  <si>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</si>
  <si>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</si>
  <si>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</si>
  <si>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</si>
  <si>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</si>
  <si>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</si>
  <si>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</si>
  <si>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</si>
  <si>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</si>
  <si>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</si>
  <si>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</si>
  <si>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</si>
  <si>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</si>
  <si>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</si>
  <si>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</si>
  <si>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</si>
  <si>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</si>
  <si>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</si>
  <si>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</si>
  <si>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</si>
  <si>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</si>
  <si>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</si>
  <si>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</si>
  <si>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</si>
  <si>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</si>
  <si>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</si>
  <si>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</si>
  <si>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</si>
  <si>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</si>
  <si>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</si>
  <si>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</si>
  <si>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</si>
  <si>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</si>
  <si>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</si>
  <si>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</si>
  <si>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</si>
  <si>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</si>
  <si>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</si>
  <si>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</si>
  <si>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</si>
  <si>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</si>
  <si>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</si>
  <si>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</si>
  <si>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</si>
  <si>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</si>
  <si>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</si>
  <si>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</si>
  <si>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</si>
  <si>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</si>
  <si>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</si>
  <si>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</si>
  <si>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</si>
  <si>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</si>
  <si>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</si>
  <si>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</si>
  <si>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</si>
  <si>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</si>
  <si>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</si>
  <si>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</si>
  <si>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</si>
  <si>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</si>
  <si>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</si>
  <si>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</si>
  <si>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</si>
  <si>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</si>
  <si>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</si>
  <si>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</si>
  <si>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</si>
  <si>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</si>
  <si>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</si>
  <si>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</si>
  <si>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</si>
  <si>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</si>
  <si>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</si>
  <si>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</si>
  <si>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</si>
  <si>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</si>
  <si>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</si>
  <si>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</si>
  <si>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</si>
  <si>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</si>
  <si>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</si>
  <si>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</si>
  <si>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</si>
  <si>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</si>
  <si>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</si>
  <si>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</si>
  <si>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</si>
  <si>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</si>
  <si>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</si>
  <si>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</si>
  <si>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</si>
  <si>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</si>
  <si>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</si>
  <si>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</si>
  <si>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</si>
  <si>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</si>
  <si>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</si>
  <si>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</si>
  <si>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</si>
  <si>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</si>
  <si>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</si>
  <si>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</si>
  <si>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</si>
  <si>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</si>
  <si>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</si>
  <si>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</si>
  <si>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</si>
  <si>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</si>
  <si>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</si>
  <si>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</si>
  <si>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</si>
  <si>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</si>
  <si>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</si>
  <si>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</si>
  <si>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</si>
  <si>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</si>
  <si>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</si>
  <si>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</si>
  <si>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</si>
  <si>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</si>
  <si>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</si>
  <si>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</si>
  <si>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</si>
  <si>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</si>
  <si>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</si>
  <si>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</si>
  <si>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</si>
  <si>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</si>
  <si>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</si>
  <si>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</si>
  <si>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</si>
  <si>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</si>
  <si>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</si>
  <si>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</si>
  <si>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</si>
  <si>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</si>
  <si>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</si>
  <si>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</si>
  <si>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</si>
  <si>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</si>
  <si>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</si>
  <si>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</si>
  <si>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</si>
  <si>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</si>
  <si>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</si>
  <si>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</si>
  <si>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</si>
  <si>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</si>
  <si>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</si>
  <si>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</si>
  <si>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</si>
  <si>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</si>
  <si>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</si>
  <si>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</si>
  <si>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</si>
  <si>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</si>
  <si>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</si>
  <si>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</si>
  <si>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</si>
  <si>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</si>
  <si>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</si>
  <si>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</si>
  <si>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</si>
  <si>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</si>
  <si>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</si>
  <si>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</si>
  <si>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</si>
  <si>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</si>
  <si>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</si>
  <si>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</si>
  <si>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</si>
  <si>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</si>
  <si>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</si>
  <si>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</si>
  <si>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</si>
  <si>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</si>
  <si>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</si>
  <si>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</si>
  <si>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</si>
  <si>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</si>
  <si>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</si>
  <si>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F3</t>
  </si>
  <si>
    <t>67483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</si>
  <si>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</si>
  <si>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</si>
  <si>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</si>
  <si>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</si>
  <si>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</si>
  <si>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</si>
  <si>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</si>
  <si>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</si>
  <si>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</si>
  <si>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</si>
  <si>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</si>
  <si>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</si>
  <si>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</si>
  <si>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</si>
  <si>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</si>
  <si>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</si>
  <si>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</si>
  <si>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</si>
  <si>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</si>
  <si>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</si>
  <si>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</si>
  <si>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</si>
  <si>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</si>
  <si>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</si>
  <si>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 xml:space="preserve">Развитие территориального общественного самоуправления Архангельской области </t>
  </si>
  <si>
    <t>S8420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</si>
  <si>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</si>
  <si>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</si>
  <si>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</si>
  <si>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</si>
  <si>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</si>
  <si>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</si>
  <si>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17</t>
  </si>
  <si>
    <t>L4970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</si>
  <si>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</si>
  <si>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</si>
  <si>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</si>
  <si>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</si>
  <si>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</si>
  <si>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</si>
  <si>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</si>
  <si>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</si>
  <si>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</si>
  <si>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</si>
  <si>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</si>
  <si>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</si>
  <si>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</si>
  <si>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</si>
  <si>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</si>
  <si>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</si>
  <si>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</si>
  <si>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</si>
  <si>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</si>
  <si>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</si>
  <si>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</si>
  <si>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</si>
  <si>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</si>
  <si>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</si>
  <si>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</si>
  <si>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</si>
  <si>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</si>
  <si>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</si>
  <si>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20340</t>
  </si>
  <si>
    <t>Выполнение работ по производству инженерно-геодезических и инженерго-геологических изысканий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</si>
  <si>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</si>
  <si>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</si>
  <si>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</si>
  <si>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</si>
  <si>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</si>
  <si>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</si>
  <si>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</si>
  <si>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</si>
  <si>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</si>
  <si>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</si>
  <si>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</si>
  <si>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</si>
  <si>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</si>
  <si>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</si>
  <si>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</si>
  <si>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</si>
  <si>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</si>
  <si>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</si>
  <si>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</si>
  <si>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</si>
  <si>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</si>
  <si>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</si>
  <si>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</si>
  <si>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</si>
  <si>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</si>
  <si>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</si>
  <si>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</si>
  <si>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</si>
  <si>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</si>
  <si>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</si>
  <si>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</si>
  <si>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</si>
  <si>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</si>
  <si>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</si>
  <si>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</si>
  <si>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</si>
  <si>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</si>
  <si>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</si>
  <si>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</si>
  <si>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</si>
  <si>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</si>
  <si>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</si>
  <si>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</si>
  <si>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</si>
  <si>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</si>
  <si>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</si>
  <si>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</si>
  <si>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</si>
  <si>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</si>
  <si>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</si>
  <si>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</si>
  <si>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</si>
  <si>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</si>
  <si>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</si>
  <si>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</si>
  <si>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</si>
  <si>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</si>
  <si>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</si>
  <si>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</si>
  <si>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</si>
  <si>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</si>
  <si>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Ведомственная структура расходов бюджета муниципального округа на 2024 год и на плановый период 2025 и 2026 годов</t>
  </si>
  <si>
    <t>2026 год</t>
  </si>
  <si>
    <t>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</si>
  <si>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</si>
  <si>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25</t>
  </si>
  <si>
    <t>Л8650</t>
  </si>
  <si>
    <t>Л8710</t>
  </si>
  <si>
    <t>Л8690</t>
  </si>
  <si>
    <t>Л8730</t>
  </si>
  <si>
    <t>Л8700</t>
  </si>
  <si>
    <t>Л8320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</si>
  <si>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</si>
  <si>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</si>
  <si>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</si>
  <si>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</si>
  <si>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</si>
  <si>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53032</t>
  </si>
  <si>
    <t>Л8792</t>
  </si>
  <si>
    <t>Л8791</t>
  </si>
  <si>
    <t>Л8793</t>
  </si>
  <si>
    <t>Л8621</t>
  </si>
  <si>
    <t>Л8622</t>
  </si>
  <si>
    <t>Э8240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</si>
  <si>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</si>
  <si>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</si>
  <si>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</si>
  <si>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</si>
  <si>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</si>
  <si>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</si>
  <si>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</si>
  <si>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</si>
  <si>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</si>
  <si>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</si>
  <si>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</si>
  <si>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</si>
  <si>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</si>
  <si>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</si>
  <si>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</si>
  <si>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</si>
  <si>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</si>
  <si>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</si>
  <si>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</si>
  <si>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</si>
  <si>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</si>
  <si>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</si>
  <si>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</si>
  <si>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</si>
  <si>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</si>
  <si>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</si>
  <si>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</si>
  <si>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</si>
  <si>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</si>
  <si>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</si>
  <si>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</si>
  <si>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</si>
  <si>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</si>
  <si>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</si>
  <si>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Специальные расходы</t>
  </si>
  <si>
    <t>880</t>
  </si>
  <si>
    <t>21070</t>
  </si>
  <si>
    <t>Проведение выборов представительного органа муниципального округа</t>
  </si>
  <si>
    <t>20040</t>
  </si>
  <si>
    <t>Выполнение обязательств органами местного самоуправления</t>
  </si>
  <si>
    <t>23</t>
  </si>
  <si>
    <t>20550</t>
  </si>
  <si>
    <t>20540</t>
  </si>
  <si>
    <t>Модернизация и капитальный ремонт систем коммунальной инфраструктуры</t>
  </si>
  <si>
    <t>Повышение качества предоставляемых жилищно-коммунальных услуг потребителям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</si>
  <si>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</si>
  <si>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</si>
  <si>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</si>
  <si>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Распределение бюджетных ассигнований по разделам и подразделам классификации расходов бюджета на 2024 год и на плановый период 2025 и 2026 годов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</si>
  <si>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</si>
  <si>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</si>
  <si>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</si>
  <si>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</si>
  <si>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L7502</t>
  </si>
  <si>
    <t>Реализация мероприятий по модернизации школьных систем образования</t>
  </si>
  <si>
    <t>S8400</t>
  </si>
  <si>
    <t>Проведение комплексных кадастровых работ (без федерального софинансирования)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</si>
  <si>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</si>
  <si>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</si>
  <si>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</si>
  <si>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</si>
  <si>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</si>
  <si>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</si>
  <si>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</si>
  <si>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</si>
  <si>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инициативных проектов в рамках реализации проекта "Комфортное Поморье"</t>
  </si>
  <si>
    <t>Реализация инициативного проекта "Ремонт тротуаров п. Каменка"</t>
  </si>
  <si>
    <t>Реализация инициативного проекта "Героев помним имена"</t>
  </si>
  <si>
    <t>Реализация инициативного проекта "Вставай на лыжи"</t>
  </si>
  <si>
    <t>Реализация инициативного проекта "Комфорт для зрителей"</t>
  </si>
  <si>
    <t>Реализация инициативного проекта "Порядок общественным местам"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</si>
  <si>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</si>
  <si>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</si>
  <si>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830</t>
  </si>
  <si>
    <t>Исполнение судебных актов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</si>
  <si>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</si>
  <si>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</si>
  <si>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</si>
  <si>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</si>
  <si>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</si>
  <si>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Бюджетные инвестиции </t>
  </si>
  <si>
    <t>410</t>
  </si>
  <si>
    <t>24831</t>
  </si>
  <si>
    <t>24833</t>
  </si>
  <si>
    <t>24834</t>
  </si>
  <si>
    <t>24835</t>
  </si>
  <si>
    <t>от 13  декабря 2023 года №  180</t>
  </si>
  <si>
    <t>"Приложение № 4</t>
  </si>
  <si>
    <t>"</t>
  </si>
  <si>
    <t>"Приложение № 3</t>
  </si>
  <si>
    <t>Э8890</t>
  </si>
  <si>
    <t>Э8894</t>
  </si>
  <si>
    <t>Э8895</t>
  </si>
  <si>
    <t>Э8893</t>
  </si>
  <si>
    <t>Э8891</t>
  </si>
  <si>
    <t>Э8892</t>
  </si>
  <si>
    <t>24832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</si>
  <si>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</si>
  <si>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</si>
  <si>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L4671</t>
  </si>
  <si>
    <t>L576Л</t>
  </si>
  <si>
    <t>Э4950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</si>
  <si>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</si>
  <si>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F2</t>
  </si>
  <si>
    <t>55551</t>
  </si>
  <si>
    <t>Реализация муниципальных программ формирования современной городской среды</t>
  </si>
  <si>
    <t>L4971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</si>
  <si>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</si>
  <si>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</si>
  <si>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</si>
  <si>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</si>
  <si>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</si>
  <si>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</si>
  <si>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R3032</t>
  </si>
  <si>
    <t>27460</t>
  </si>
  <si>
    <t xml:space="preserve">Повышение безопасности объектов воинской славы на территории Мезенского муниципального округа </t>
  </si>
  <si>
    <t>20450</t>
  </si>
  <si>
    <t>Разработка проектов санитарно-защитных зон артезианских скважин</t>
  </si>
  <si>
    <t>21590</t>
  </si>
  <si>
    <t>Улучшение жилищных условий для привлечения молодых специалистов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</si>
  <si>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</si>
  <si>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</si>
  <si>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Подпрограмма «Разработка нормативно-правовых актов в сфере градостроительной деятельности» </t>
  </si>
  <si>
    <t>E2</t>
  </si>
  <si>
    <t>51712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</si>
  <si>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</si>
  <si>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Э4630</t>
  </si>
  <si>
    <t>Реализация мероприятий по модернизации учреждений отрасли культуры</t>
  </si>
  <si>
    <t>от 11 апреля 2024 года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</si>
</sst>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2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7" xfId="0" applyFont="1" applyFill="1" applyBorder="1"/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9" fontId="1" fillId="5" borderId="2" xfId="0" applyNumberFormat="1" applyFont="1" applyFill="1" applyBorder="1" applyAlignment="1">
      <alignment horizontal="left" vertical="center" wrapText="1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wrapText="1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0" fillId="0" borderId="1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7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right" vertical="center"/>
    </xf>
    <xf numFmtId="0" fontId="0" fillId="0" borderId="0" xfId="0" applyFill="1"/>
    <xf numFmtId="0" fontId="10" fillId="0" borderId="2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 wrapText="1"/>
    </xf>
    <xf numFmtId="4" fontId="0" fillId="0" borderId="28" xfId="0" applyNumberForma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" fontId="1" fillId="0" borderId="28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Font="1" applyBorder="1" applyAlignment="1">
      <alignment horizontal="left" vertical="center" wrapText="1"/>
    </xf>
    <xf numFmtId="0" fontId="0" fillId="0" borderId="26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justify" wrapText="1"/>
    </xf>
    <xf numFmtId="0" fontId="0" fillId="0" borderId="11" xfId="0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49" fontId="0" fillId="5" borderId="26" xfId="0" applyNumberFormat="1" applyFont="1" applyFill="1" applyBorder="1" applyAlignment="1">
      <alignment horizontal="left" vertical="center" wrapText="1"/>
    </xf>
    <xf numFmtId="0" fontId="0" fillId="5" borderId="26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horizontal="left" vertical="justify" wrapText="1"/>
    </xf>
    <xf numFmtId="4" fontId="0" fillId="0" borderId="28" xfId="0" applyNumberFormat="1" applyFont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6" fillId="0" borderId="27" xfId="0" applyFont="1" applyBorder="1"/>
    <xf numFmtId="49" fontId="8" fillId="5" borderId="2" xfId="0" applyNumberFormat="1" applyFont="1" applyFill="1" applyBorder="1" applyAlignment="1">
      <alignment horizontal="left" vertical="center" wrapText="1"/>
    </xf>
    <xf numFmtId="0" fontId="6" fillId="5" borderId="27" xfId="0" applyFont="1" applyFill="1" applyBorder="1"/>
    <xf numFmtId="49" fontId="0" fillId="5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49" fontId="0" fillId="0" borderId="17" xfId="0" applyNumberFormat="1" applyFont="1" applyBorder="1" applyAlignment="1">
      <alignment horizontal="center" vertical="center"/>
    </xf>
    <xf numFmtId="49" fontId="0" fillId="0" borderId="25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9" fontId="0" fillId="0" borderId="15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ont="1" applyFill="1" applyBorder="1" applyAlignment="1">
      <alignment horizontal="right" vertical="center"/>
    </xf>
    <xf numFmtId="0" fontId="0" fillId="5" borderId="0" xfId="0" applyFont="1" applyFill="1"/>
    <xf numFmtId="0" fontId="0" fillId="5" borderId="2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49" fontId="0" fillId="0" borderId="6" xfId="0" applyNumberFormat="1" applyFont="1" applyFill="1" applyBorder="1" applyAlignment="1">
      <alignment horizontal="center" vertical="center"/>
    </xf>
    <xf numFmtId="4" fontId="0" fillId="0" borderId="28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26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3" fillId="0" borderId="0" xfId="0" applyFont="1" applyAlignment="1">
      <alignment horizontal="right"/>
    </xf>
    <xf numFmtId="4" fontId="10" fillId="0" borderId="0" xfId="0" applyNumberFormat="1" applyFont="1"/>
    <xf numFmtId="4" fontId="0" fillId="3" borderId="28" xfId="0" applyNumberFormat="1" applyFill="1" applyBorder="1" applyAlignment="1">
      <alignment horizontal="right" vertical="center"/>
    </xf>
    <xf numFmtId="4" fontId="1" fillId="3" borderId="28" xfId="0" applyNumberFormat="1" applyFont="1" applyFill="1" applyBorder="1" applyAlignment="1">
      <alignment horizontal="right" vertical="center"/>
    </xf>
    <xf numFmtId="4" fontId="0" fillId="3" borderId="28" xfId="0" applyNumberFormat="1" applyFont="1" applyFill="1" applyBorder="1" applyAlignment="1">
      <alignment horizontal="right" vertical="center"/>
    </xf>
    <xf numFmtId="4" fontId="22" fillId="3" borderId="28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wrapText="1"/>
    </xf>
    <xf numFmtId="49" fontId="0" fillId="0" borderId="6" xfId="0" applyNumberForma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/>
    </xf>
    <xf numFmtId="4" fontId="0" fillId="0" borderId="0" xfId="0" applyNumberFormat="1" applyFont="1"/>
    <xf numFmtId="4" fontId="0" fillId="5" borderId="0" xfId="0" applyNumberFormat="1" applyFill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0" xfId="0" applyBorder="1" applyAlignment="1"/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_реш"/>
    </sheetNames>
    <sheetDataSet>
      <sheetData sheetId="0">
        <row r="131">
          <cell r="L131">
            <v>18867380.969999999</v>
          </cell>
          <cell r="M131">
            <v>2913094.88</v>
          </cell>
          <cell r="N131">
            <v>2913094.88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view="pageBreakPreview" zoomScale="80" zoomScaleNormal="100" zoomScaleSheetLayoutView="80" workbookViewId="0">
      <pane xSplit="3" ySplit="16" topLeftCell="F17" activePane="bottomRight" state="frozen"/>
      <selection pane="topRight" activeCell="D1" sqref="D1"/>
      <selection pane="bottomLeft" activeCell="A17" sqref="A17"/>
      <selection pane="bottomRight" activeCell="R4" sqref="R4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5546875" hidden="1" customWidth="1"/>
    <col min="5" max="6" width="19.6640625" hidden="1" customWidth="1"/>
    <col min="7" max="7" width="17.109375" hidden="1" customWidth="1"/>
    <col min="8" max="8" width="16.33203125" hidden="1" customWidth="1"/>
    <col min="9" max="9" width="17.6640625" hidden="1" customWidth="1"/>
    <col min="10" max="10" width="19.109375" hidden="1" customWidth="1"/>
    <col min="11" max="11" width="18.5546875" hidden="1" customWidth="1"/>
    <col min="12" max="12" width="19.33203125" hidden="1" customWidth="1"/>
    <col min="13" max="13" width="17.109375" hidden="1" customWidth="1"/>
    <col min="14" max="14" width="16.33203125" hidden="1" customWidth="1"/>
    <col min="15" max="15" width="17.6640625" hidden="1" customWidth="1"/>
    <col min="16" max="16" width="19.109375" customWidth="1"/>
    <col min="17" max="17" width="18.5546875" customWidth="1"/>
    <col min="18" max="18" width="19.33203125" customWidth="1"/>
    <col min="19" max="19" width="1.44140625" customWidth="1"/>
    <col min="20" max="20" width="9.109375" customWidth="1"/>
  </cols>
  <sheetData>
    <row r="1" spans="1:18">
      <c r="L1" s="349"/>
      <c r="R1" s="349" t="s">
        <v>322</v>
      </c>
    </row>
    <row r="2" spans="1:18">
      <c r="L2" s="57"/>
      <c r="R2" s="57" t="s">
        <v>42</v>
      </c>
    </row>
    <row r="3" spans="1:18">
      <c r="L3" s="57"/>
      <c r="R3" s="57" t="s">
        <v>329</v>
      </c>
    </row>
    <row r="4" spans="1:18">
      <c r="L4" s="349"/>
      <c r="R4" s="349" t="s">
        <v>504</v>
      </c>
    </row>
    <row r="6" spans="1:18">
      <c r="L6" s="60"/>
      <c r="R6" s="60" t="s">
        <v>465</v>
      </c>
    </row>
    <row r="7" spans="1:18">
      <c r="L7" s="57"/>
      <c r="R7" s="57" t="s">
        <v>42</v>
      </c>
    </row>
    <row r="8" spans="1:18">
      <c r="L8" s="57"/>
      <c r="R8" s="57" t="s">
        <v>329</v>
      </c>
    </row>
    <row r="9" spans="1:18">
      <c r="L9" s="60"/>
      <c r="R9" s="60" t="s">
        <v>462</v>
      </c>
    </row>
    <row r="11" spans="1:18" ht="36.75" customHeight="1">
      <c r="A11" s="371" t="s">
        <v>424</v>
      </c>
      <c r="B11" s="371"/>
      <c r="C11" s="371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2"/>
      <c r="R11" s="372"/>
    </row>
    <row r="12" spans="1:18">
      <c r="D12" s="375"/>
      <c r="E12" s="375"/>
      <c r="F12" s="375"/>
    </row>
    <row r="13" spans="1:18" ht="43.5" customHeight="1">
      <c r="A13" s="376" t="s">
        <v>10</v>
      </c>
      <c r="B13" s="378" t="s">
        <v>11</v>
      </c>
      <c r="C13" s="373" t="s">
        <v>12</v>
      </c>
      <c r="D13" s="367" t="s">
        <v>326</v>
      </c>
      <c r="E13" s="369"/>
      <c r="F13" s="370"/>
      <c r="G13" s="366" t="s">
        <v>427</v>
      </c>
      <c r="H13" s="367"/>
      <c r="I13" s="368"/>
      <c r="J13" s="367" t="s">
        <v>326</v>
      </c>
      <c r="K13" s="369"/>
      <c r="L13" s="370"/>
      <c r="M13" s="366" t="s">
        <v>427</v>
      </c>
      <c r="N13" s="367"/>
      <c r="O13" s="368"/>
      <c r="P13" s="367" t="s">
        <v>326</v>
      </c>
      <c r="Q13" s="369"/>
      <c r="R13" s="370"/>
    </row>
    <row r="14" spans="1:18" ht="25.5" customHeight="1">
      <c r="A14" s="377"/>
      <c r="B14" s="379"/>
      <c r="C14" s="374"/>
      <c r="D14" s="272" t="s">
        <v>240</v>
      </c>
      <c r="E14" s="272" t="s">
        <v>241</v>
      </c>
      <c r="F14" s="272" t="s">
        <v>354</v>
      </c>
      <c r="G14" s="272" t="s">
        <v>240</v>
      </c>
      <c r="H14" s="272" t="s">
        <v>241</v>
      </c>
      <c r="I14" s="272" t="s">
        <v>354</v>
      </c>
      <c r="J14" s="272" t="s">
        <v>240</v>
      </c>
      <c r="K14" s="272" t="s">
        <v>241</v>
      </c>
      <c r="L14" s="272" t="s">
        <v>354</v>
      </c>
      <c r="M14" s="272" t="s">
        <v>240</v>
      </c>
      <c r="N14" s="272" t="s">
        <v>241</v>
      </c>
      <c r="O14" s="272" t="s">
        <v>354</v>
      </c>
      <c r="P14" s="272" t="s">
        <v>240</v>
      </c>
      <c r="Q14" s="272" t="s">
        <v>241</v>
      </c>
      <c r="R14" s="272" t="s">
        <v>354</v>
      </c>
    </row>
    <row r="15" spans="1:18" ht="11.25" customHeight="1">
      <c r="A15" s="8">
        <v>1</v>
      </c>
      <c r="B15" s="21">
        <v>2</v>
      </c>
      <c r="C15" s="49">
        <v>3</v>
      </c>
      <c r="D15" s="49">
        <v>4</v>
      </c>
      <c r="E15" s="49">
        <v>5</v>
      </c>
      <c r="F15" s="49">
        <v>6</v>
      </c>
      <c r="G15" s="162"/>
      <c r="H15" s="128"/>
      <c r="I15" s="128"/>
      <c r="J15" s="162">
        <v>4</v>
      </c>
      <c r="K15" s="128">
        <v>5</v>
      </c>
      <c r="L15" s="128">
        <v>6</v>
      </c>
      <c r="M15" s="162"/>
      <c r="N15" s="128"/>
      <c r="O15" s="128"/>
      <c r="P15" s="162">
        <v>4</v>
      </c>
      <c r="Q15" s="128">
        <v>5</v>
      </c>
      <c r="R15" s="128">
        <v>6</v>
      </c>
    </row>
    <row r="16" spans="1:18">
      <c r="A16" s="50"/>
      <c r="B16" s="51"/>
      <c r="C16" s="52"/>
      <c r="D16" s="129"/>
      <c r="E16" s="161"/>
      <c r="F16" s="270"/>
    </row>
    <row r="17" spans="1:18">
      <c r="A17" s="4" t="s">
        <v>32</v>
      </c>
      <c r="B17" s="14" t="s">
        <v>20</v>
      </c>
      <c r="C17" s="1"/>
      <c r="D17" s="83">
        <f>D18+D19+D20+D21+D23+D24+D25+D22</f>
        <v>266471367.31</v>
      </c>
      <c r="E17" s="83">
        <f t="shared" ref="E17:F17" si="0">E18+E19+E20+E21+E23+E24+E25+E22</f>
        <v>261482533.99000001</v>
      </c>
      <c r="F17" s="83">
        <f t="shared" si="0"/>
        <v>251920699.84999999</v>
      </c>
      <c r="G17" s="83">
        <f t="shared" ref="G17:I17" si="1">G18+G19+G20+G21+G23+G24+G25+G22</f>
        <v>7756171.5300000003</v>
      </c>
      <c r="H17" s="83">
        <f t="shared" si="1"/>
        <v>2082.4499999999998</v>
      </c>
      <c r="I17" s="83">
        <f t="shared" si="1"/>
        <v>85864.07</v>
      </c>
      <c r="J17" s="83">
        <f>D17+G17</f>
        <v>274227538.83999997</v>
      </c>
      <c r="K17" s="83">
        <f>E17+H17</f>
        <v>261484616.44</v>
      </c>
      <c r="L17" s="83">
        <f>F17+I17</f>
        <v>252006563.91999999</v>
      </c>
      <c r="M17" s="83">
        <f t="shared" ref="M17:O17" si="2">M18+M19+M20+M21+M23+M24+M25+M22</f>
        <v>-1085186.8899999999</v>
      </c>
      <c r="N17" s="83">
        <f t="shared" si="2"/>
        <v>-199104</v>
      </c>
      <c r="O17" s="83">
        <f t="shared" si="2"/>
        <v>0</v>
      </c>
      <c r="P17" s="83">
        <f>J17+M17</f>
        <v>273142351.94999999</v>
      </c>
      <c r="Q17" s="83">
        <f>K17+N17</f>
        <v>261285512.44</v>
      </c>
      <c r="R17" s="83">
        <f>L17+O17</f>
        <v>252006563.91999999</v>
      </c>
    </row>
    <row r="18" spans="1:18" ht="29.25" customHeight="1">
      <c r="A18" s="11" t="s">
        <v>44</v>
      </c>
      <c r="B18" s="1" t="s">
        <v>20</v>
      </c>
      <c r="C18" s="1" t="s">
        <v>17</v>
      </c>
      <c r="D18" s="79">
        <f>ведомств!J496</f>
        <v>4134017</v>
      </c>
      <c r="E18" s="79">
        <f>ведомств!K496</f>
        <v>4134017</v>
      </c>
      <c r="F18" s="79">
        <f>ведомств!L496</f>
        <v>4134017</v>
      </c>
      <c r="G18" s="79">
        <f>ведомств!M496</f>
        <v>0</v>
      </c>
      <c r="H18" s="79">
        <f>ведомств!N496</f>
        <v>0</v>
      </c>
      <c r="I18" s="79">
        <f>ведомств!O496</f>
        <v>0</v>
      </c>
      <c r="J18" s="79">
        <f t="shared" ref="J18:J81" si="3">D18+G18</f>
        <v>4134017</v>
      </c>
      <c r="K18" s="79">
        <f t="shared" ref="K18:K81" si="4">E18+H18</f>
        <v>4134017</v>
      </c>
      <c r="L18" s="79">
        <f t="shared" ref="L18:L81" si="5">F18+I18</f>
        <v>4134017</v>
      </c>
      <c r="M18" s="79">
        <f>ведомств!S496</f>
        <v>0</v>
      </c>
      <c r="N18" s="79">
        <f>ведомств!T496</f>
        <v>0</v>
      </c>
      <c r="O18" s="79">
        <f>ведомств!U496</f>
        <v>0</v>
      </c>
      <c r="P18" s="79">
        <f t="shared" ref="P18:P25" si="6">J18+M18</f>
        <v>4134017</v>
      </c>
      <c r="Q18" s="79">
        <f t="shared" ref="Q18:Q25" si="7">K18+N18</f>
        <v>4134017</v>
      </c>
      <c r="R18" s="79">
        <f t="shared" ref="R18:R25" si="8">L18+O18</f>
        <v>4134017</v>
      </c>
    </row>
    <row r="19" spans="1:18" ht="39.6">
      <c r="A19" s="2" t="s">
        <v>33</v>
      </c>
      <c r="B19" s="1" t="s">
        <v>20</v>
      </c>
      <c r="C19" s="1" t="s">
        <v>13</v>
      </c>
      <c r="D19" s="79">
        <f>ведомств!J1846</f>
        <v>2555588</v>
      </c>
      <c r="E19" s="79">
        <f>ведомств!K1846</f>
        <v>2505588</v>
      </c>
      <c r="F19" s="79">
        <f>ведомств!L1846</f>
        <v>2505588</v>
      </c>
      <c r="G19" s="79">
        <f>ведомств!M1846</f>
        <v>0</v>
      </c>
      <c r="H19" s="79">
        <f>ведомств!N1846</f>
        <v>0</v>
      </c>
      <c r="I19" s="79">
        <f>ведомств!O1846</f>
        <v>0</v>
      </c>
      <c r="J19" s="79">
        <f t="shared" si="3"/>
        <v>2555588</v>
      </c>
      <c r="K19" s="79">
        <f t="shared" si="4"/>
        <v>2505588</v>
      </c>
      <c r="L19" s="79">
        <f t="shared" si="5"/>
        <v>2505588</v>
      </c>
      <c r="M19" s="79">
        <f>ведомств!S1846</f>
        <v>0</v>
      </c>
      <c r="N19" s="79">
        <f>ведомств!T1846</f>
        <v>0</v>
      </c>
      <c r="O19" s="79">
        <f>ведомств!U1846</f>
        <v>0</v>
      </c>
      <c r="P19" s="79">
        <f t="shared" si="6"/>
        <v>2555588</v>
      </c>
      <c r="Q19" s="79">
        <f t="shared" si="7"/>
        <v>2505588</v>
      </c>
      <c r="R19" s="79">
        <f t="shared" si="8"/>
        <v>2505588</v>
      </c>
    </row>
    <row r="20" spans="1:18" ht="39.6">
      <c r="A20" s="11" t="s">
        <v>0</v>
      </c>
      <c r="B20" s="1" t="s">
        <v>20</v>
      </c>
      <c r="C20" s="1" t="s">
        <v>16</v>
      </c>
      <c r="D20" s="79">
        <f>ведомств!J502</f>
        <v>116777002.89</v>
      </c>
      <c r="E20" s="79">
        <f>ведомств!K502</f>
        <v>116383314.33999999</v>
      </c>
      <c r="F20" s="79">
        <f>ведомств!L502</f>
        <v>116036566.83</v>
      </c>
      <c r="G20" s="79">
        <f>ведомств!M502</f>
        <v>150000</v>
      </c>
      <c r="H20" s="79">
        <f>ведомств!N502</f>
        <v>0</v>
      </c>
      <c r="I20" s="79">
        <f>ведомств!O502</f>
        <v>0</v>
      </c>
      <c r="J20" s="79">
        <f t="shared" si="3"/>
        <v>116927002.89</v>
      </c>
      <c r="K20" s="79">
        <f t="shared" si="4"/>
        <v>116383314.33999999</v>
      </c>
      <c r="L20" s="79">
        <f t="shared" si="5"/>
        <v>116036566.83</v>
      </c>
      <c r="M20" s="79">
        <f>ведомств!S502</f>
        <v>1697308</v>
      </c>
      <c r="N20" s="79">
        <f>ведомств!T502</f>
        <v>0</v>
      </c>
      <c r="O20" s="79">
        <f>ведомств!U502</f>
        <v>0</v>
      </c>
      <c r="P20" s="79">
        <f t="shared" si="6"/>
        <v>118624310.89</v>
      </c>
      <c r="Q20" s="79">
        <f t="shared" si="7"/>
        <v>116383314.33999999</v>
      </c>
      <c r="R20" s="79">
        <f t="shared" si="8"/>
        <v>116036566.83</v>
      </c>
    </row>
    <row r="21" spans="1:18">
      <c r="A21" s="11" t="s">
        <v>176</v>
      </c>
      <c r="B21" s="1" t="s">
        <v>20</v>
      </c>
      <c r="C21" s="1" t="s">
        <v>18</v>
      </c>
      <c r="D21" s="79">
        <f>ведомств!J541</f>
        <v>759.71</v>
      </c>
      <c r="E21" s="79">
        <f>ведомств!K541</f>
        <v>677.34</v>
      </c>
      <c r="F21" s="79">
        <f>ведомств!L541</f>
        <v>677.05</v>
      </c>
      <c r="G21" s="79">
        <f>ведомств!M541</f>
        <v>1899.13</v>
      </c>
      <c r="H21" s="79">
        <f>ведомств!N541</f>
        <v>2082.4499999999998</v>
      </c>
      <c r="I21" s="79">
        <f>ведомств!O541</f>
        <v>85864.07</v>
      </c>
      <c r="J21" s="79">
        <f t="shared" si="3"/>
        <v>2658.84</v>
      </c>
      <c r="K21" s="79">
        <f t="shared" si="4"/>
        <v>2759.79</v>
      </c>
      <c r="L21" s="79">
        <f t="shared" si="5"/>
        <v>86541.12000000001</v>
      </c>
      <c r="M21" s="79">
        <f>ведомств!S541</f>
        <v>0</v>
      </c>
      <c r="N21" s="79">
        <f>ведомств!T541</f>
        <v>0</v>
      </c>
      <c r="O21" s="79">
        <f>ведомств!U541</f>
        <v>0</v>
      </c>
      <c r="P21" s="79">
        <f t="shared" si="6"/>
        <v>2658.84</v>
      </c>
      <c r="Q21" s="79">
        <f t="shared" si="7"/>
        <v>2759.79</v>
      </c>
      <c r="R21" s="79">
        <f t="shared" si="8"/>
        <v>86541.12000000001</v>
      </c>
    </row>
    <row r="22" spans="1:18">
      <c r="A22" s="11" t="s">
        <v>409</v>
      </c>
      <c r="B22" s="1" t="s">
        <v>20</v>
      </c>
      <c r="C22" s="1" t="s">
        <v>2</v>
      </c>
      <c r="D22" s="79">
        <f>ведомств!J547</f>
        <v>600000</v>
      </c>
      <c r="E22" s="79">
        <f>ведомств!K547</f>
        <v>0</v>
      </c>
      <c r="F22" s="79">
        <f>ведомств!L547</f>
        <v>0</v>
      </c>
      <c r="G22" s="79">
        <f>ведомств!M547</f>
        <v>0</v>
      </c>
      <c r="H22" s="79">
        <f>ведомств!N547</f>
        <v>0</v>
      </c>
      <c r="I22" s="79">
        <f>ведомств!O547</f>
        <v>0</v>
      </c>
      <c r="J22" s="79">
        <f t="shared" si="3"/>
        <v>600000</v>
      </c>
      <c r="K22" s="79">
        <f t="shared" si="4"/>
        <v>0</v>
      </c>
      <c r="L22" s="79">
        <f t="shared" si="5"/>
        <v>0</v>
      </c>
      <c r="M22" s="79">
        <f>ведомств!S547</f>
        <v>0</v>
      </c>
      <c r="N22" s="79">
        <f>ведомств!T547</f>
        <v>0</v>
      </c>
      <c r="O22" s="79">
        <f>ведомств!U547</f>
        <v>0</v>
      </c>
      <c r="P22" s="79">
        <f t="shared" si="6"/>
        <v>600000</v>
      </c>
      <c r="Q22" s="79">
        <f t="shared" si="7"/>
        <v>0</v>
      </c>
      <c r="R22" s="79">
        <f t="shared" si="8"/>
        <v>0</v>
      </c>
    </row>
    <row r="23" spans="1:18" ht="26.4">
      <c r="A23" s="7" t="s">
        <v>34</v>
      </c>
      <c r="B23" s="1" t="s">
        <v>20</v>
      </c>
      <c r="C23" s="1" t="s">
        <v>3</v>
      </c>
      <c r="D23" s="79">
        <f>ведомств!J467+ведомств!J1859</f>
        <v>22054055</v>
      </c>
      <c r="E23" s="79">
        <f>ведомств!K467+ведомств!K1859</f>
        <v>21735305</v>
      </c>
      <c r="F23" s="79">
        <f>ведомств!L467+ведомств!L1859</f>
        <v>21435305</v>
      </c>
      <c r="G23" s="79">
        <f>ведомств!M467+ведомств!M1859</f>
        <v>0</v>
      </c>
      <c r="H23" s="79">
        <f>ведомств!N467+ведомств!N1859</f>
        <v>0</v>
      </c>
      <c r="I23" s="79">
        <f>ведомств!O467+ведомств!O1859</f>
        <v>0</v>
      </c>
      <c r="J23" s="79">
        <f t="shared" si="3"/>
        <v>22054055</v>
      </c>
      <c r="K23" s="79">
        <f t="shared" si="4"/>
        <v>21735305</v>
      </c>
      <c r="L23" s="79">
        <f t="shared" si="5"/>
        <v>21435305</v>
      </c>
      <c r="M23" s="79">
        <f>ведомств!S467+ведомств!S1859</f>
        <v>0</v>
      </c>
      <c r="N23" s="79">
        <f>ведомств!T467+ведомств!T1859</f>
        <v>0</v>
      </c>
      <c r="O23" s="79">
        <f>ведомств!U467+ведомств!U1859</f>
        <v>0</v>
      </c>
      <c r="P23" s="79">
        <f t="shared" si="6"/>
        <v>22054055</v>
      </c>
      <c r="Q23" s="79">
        <f t="shared" si="7"/>
        <v>21735305</v>
      </c>
      <c r="R23" s="79">
        <f t="shared" si="8"/>
        <v>21435305</v>
      </c>
    </row>
    <row r="24" spans="1:18">
      <c r="A24" s="2" t="s">
        <v>22</v>
      </c>
      <c r="B24" s="1" t="s">
        <v>20</v>
      </c>
      <c r="C24" s="1" t="s">
        <v>19</v>
      </c>
      <c r="D24" s="79">
        <f>ведомств!J476</f>
        <v>3000000</v>
      </c>
      <c r="E24" s="79">
        <f>ведомств!K476</f>
        <v>1500000</v>
      </c>
      <c r="F24" s="79">
        <f>ведомств!L476</f>
        <v>1000000</v>
      </c>
      <c r="G24" s="79">
        <f>ведомств!M476</f>
        <v>0</v>
      </c>
      <c r="H24" s="79">
        <f>ведомств!N476</f>
        <v>0</v>
      </c>
      <c r="I24" s="79">
        <f>ведомств!O476</f>
        <v>0</v>
      </c>
      <c r="J24" s="79">
        <f t="shared" si="3"/>
        <v>3000000</v>
      </c>
      <c r="K24" s="79">
        <f t="shared" si="4"/>
        <v>1500000</v>
      </c>
      <c r="L24" s="79">
        <f t="shared" si="5"/>
        <v>1000000</v>
      </c>
      <c r="M24" s="79">
        <f>ведомств!S476</f>
        <v>298703.15999999992</v>
      </c>
      <c r="N24" s="79">
        <f>ведомств!T476</f>
        <v>0</v>
      </c>
      <c r="O24" s="79">
        <f>ведомств!U476</f>
        <v>0</v>
      </c>
      <c r="P24" s="79">
        <f t="shared" si="6"/>
        <v>3298703.16</v>
      </c>
      <c r="Q24" s="79">
        <f t="shared" si="7"/>
        <v>1500000</v>
      </c>
      <c r="R24" s="79">
        <f t="shared" si="8"/>
        <v>1000000</v>
      </c>
    </row>
    <row r="25" spans="1:18">
      <c r="A25" s="2" t="s">
        <v>1</v>
      </c>
      <c r="B25" s="1" t="s">
        <v>20</v>
      </c>
      <c r="C25" s="1" t="s">
        <v>48</v>
      </c>
      <c r="D25" s="79">
        <f>ведомств!J19+ведомств!J405+ведомств!J482+ведомств!J553</f>
        <v>117349944.70999999</v>
      </c>
      <c r="E25" s="79">
        <f>ведомств!K19+ведомств!K405+ведомств!K482+ведомств!K553</f>
        <v>115223632.31</v>
      </c>
      <c r="F25" s="79">
        <f>ведомств!L19+ведомств!L405+ведомств!L482+ведомств!L553</f>
        <v>106808545.97</v>
      </c>
      <c r="G25" s="79">
        <f>ведомств!M19+ведомств!M405+ведомств!M482+ведомств!M553</f>
        <v>7604272.4000000004</v>
      </c>
      <c r="H25" s="79">
        <f>ведомств!N19+ведомств!N405+ведомств!N482+ведомств!N553</f>
        <v>0</v>
      </c>
      <c r="I25" s="79">
        <f>ведомств!O19+ведомств!O405+ведомств!O482+ведомств!O553</f>
        <v>0</v>
      </c>
      <c r="J25" s="79">
        <f t="shared" si="3"/>
        <v>124954217.11</v>
      </c>
      <c r="K25" s="79">
        <f t="shared" si="4"/>
        <v>115223632.31</v>
      </c>
      <c r="L25" s="79">
        <f t="shared" si="5"/>
        <v>106808545.97</v>
      </c>
      <c r="M25" s="79">
        <f>ведомств!S19+ведомств!S405+ведомств!S482+ведомств!S553</f>
        <v>-3081198.05</v>
      </c>
      <c r="N25" s="79">
        <f>ведомств!T19+ведомств!T405+ведомств!T482+ведомств!T553</f>
        <v>-199104</v>
      </c>
      <c r="O25" s="79">
        <f>ведомств!U19+ведомств!U405+ведомств!U482+ведомств!U553</f>
        <v>0</v>
      </c>
      <c r="P25" s="79">
        <f t="shared" si="6"/>
        <v>121873019.06</v>
      </c>
      <c r="Q25" s="79">
        <f t="shared" si="7"/>
        <v>115024528.31</v>
      </c>
      <c r="R25" s="79">
        <f t="shared" si="8"/>
        <v>106808545.97</v>
      </c>
    </row>
    <row r="26" spans="1:18">
      <c r="A26" s="53"/>
      <c r="B26" s="36"/>
      <c r="C26" s="36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</row>
    <row r="27" spans="1:18">
      <c r="A27" s="6" t="s">
        <v>53</v>
      </c>
      <c r="B27" s="14" t="s">
        <v>17</v>
      </c>
      <c r="C27" s="1"/>
      <c r="D27" s="83">
        <f>D28</f>
        <v>705442.12</v>
      </c>
      <c r="E27" s="83">
        <f t="shared" ref="E27:I27" si="9">E28</f>
        <v>732624.31</v>
      </c>
      <c r="F27" s="83">
        <f t="shared" si="9"/>
        <v>763720.56</v>
      </c>
      <c r="G27" s="83">
        <f t="shared" si="9"/>
        <v>25186.26</v>
      </c>
      <c r="H27" s="83">
        <f t="shared" si="9"/>
        <v>64676.24</v>
      </c>
      <c r="I27" s="83">
        <f t="shared" si="9"/>
        <v>101044.61</v>
      </c>
      <c r="J27" s="83">
        <f t="shared" si="3"/>
        <v>730628.38</v>
      </c>
      <c r="K27" s="83">
        <f t="shared" si="4"/>
        <v>797300.55</v>
      </c>
      <c r="L27" s="83">
        <f t="shared" si="5"/>
        <v>864765.17</v>
      </c>
      <c r="M27" s="83">
        <f t="shared" ref="M27:O27" si="10">M28</f>
        <v>0</v>
      </c>
      <c r="N27" s="83">
        <f t="shared" si="10"/>
        <v>0</v>
      </c>
      <c r="O27" s="83">
        <f t="shared" si="10"/>
        <v>0</v>
      </c>
      <c r="P27" s="83">
        <f t="shared" ref="P27:P28" si="11">J27+M27</f>
        <v>730628.38</v>
      </c>
      <c r="Q27" s="83">
        <f t="shared" ref="Q27:Q28" si="12">K27+N27</f>
        <v>797300.55</v>
      </c>
      <c r="R27" s="83">
        <f t="shared" ref="R27:R28" si="13">L27+O27</f>
        <v>864765.17</v>
      </c>
    </row>
    <row r="28" spans="1:18">
      <c r="A28" s="5" t="s">
        <v>54</v>
      </c>
      <c r="B28" s="1" t="s">
        <v>17</v>
      </c>
      <c r="C28" s="1" t="s">
        <v>13</v>
      </c>
      <c r="D28" s="79">
        <f>ведомств!J587</f>
        <v>705442.12</v>
      </c>
      <c r="E28" s="79">
        <f>ведомств!K587</f>
        <v>732624.31</v>
      </c>
      <c r="F28" s="79">
        <f>ведомств!L587</f>
        <v>763720.56</v>
      </c>
      <c r="G28" s="79">
        <f>ведомств!M587</f>
        <v>25186.26</v>
      </c>
      <c r="H28" s="79">
        <f>ведомств!N587</f>
        <v>64676.24</v>
      </c>
      <c r="I28" s="79">
        <f>ведомств!O587</f>
        <v>101044.61</v>
      </c>
      <c r="J28" s="79">
        <f t="shared" si="3"/>
        <v>730628.38</v>
      </c>
      <c r="K28" s="79">
        <f t="shared" si="4"/>
        <v>797300.55</v>
      </c>
      <c r="L28" s="79">
        <f t="shared" si="5"/>
        <v>864765.17</v>
      </c>
      <c r="M28" s="79">
        <f>ведомств!S587</f>
        <v>0</v>
      </c>
      <c r="N28" s="79">
        <f>ведомств!T587</f>
        <v>0</v>
      </c>
      <c r="O28" s="79">
        <f>ведомств!U587</f>
        <v>0</v>
      </c>
      <c r="P28" s="79">
        <f t="shared" si="11"/>
        <v>730628.38</v>
      </c>
      <c r="Q28" s="79">
        <f t="shared" si="12"/>
        <v>797300.55</v>
      </c>
      <c r="R28" s="79">
        <f t="shared" si="13"/>
        <v>864765.17</v>
      </c>
    </row>
    <row r="29" spans="1:18" ht="12.75" customHeight="1">
      <c r="A29" s="53"/>
      <c r="B29" s="36"/>
      <c r="C29" s="36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</row>
    <row r="30" spans="1:18" ht="12.75" customHeight="1">
      <c r="A30" s="6" t="s">
        <v>26</v>
      </c>
      <c r="B30" s="14" t="s">
        <v>13</v>
      </c>
      <c r="C30" s="1"/>
      <c r="D30" s="83">
        <f>D33+D34</f>
        <v>7204047</v>
      </c>
      <c r="E30" s="83">
        <f t="shared" ref="E30:F30" si="14">E33+E34</f>
        <v>4439808.8800000008</v>
      </c>
      <c r="F30" s="83">
        <f t="shared" si="14"/>
        <v>4056201.2399999998</v>
      </c>
      <c r="G30" s="83">
        <f t="shared" ref="G30:I30" si="15">G33+G34</f>
        <v>-1230000</v>
      </c>
      <c r="H30" s="83">
        <f t="shared" si="15"/>
        <v>0</v>
      </c>
      <c r="I30" s="83">
        <f t="shared" si="15"/>
        <v>0</v>
      </c>
      <c r="J30" s="83">
        <f t="shared" si="3"/>
        <v>5974047</v>
      </c>
      <c r="K30" s="83">
        <f t="shared" si="4"/>
        <v>4439808.8800000008</v>
      </c>
      <c r="L30" s="83">
        <f t="shared" si="5"/>
        <v>4056201.2399999998</v>
      </c>
      <c r="M30" s="83">
        <f t="shared" ref="M30:O30" si="16">M33+M34</f>
        <v>1017000</v>
      </c>
      <c r="N30" s="83">
        <f t="shared" si="16"/>
        <v>0</v>
      </c>
      <c r="O30" s="83">
        <f t="shared" si="16"/>
        <v>0</v>
      </c>
      <c r="P30" s="83">
        <f t="shared" ref="P30:P34" si="17">J30+M30</f>
        <v>6991047</v>
      </c>
      <c r="Q30" s="83">
        <f t="shared" ref="Q30:Q34" si="18">K30+N30</f>
        <v>4439808.8800000008</v>
      </c>
      <c r="R30" s="83">
        <f t="shared" ref="R30:R34" si="19">L30+O30</f>
        <v>4056201.2399999998</v>
      </c>
    </row>
    <row r="31" spans="1:18" hidden="1">
      <c r="A31" s="77" t="s">
        <v>130</v>
      </c>
      <c r="B31" s="10" t="s">
        <v>13</v>
      </c>
      <c r="C31" s="1" t="s">
        <v>17</v>
      </c>
      <c r="D31" s="87" t="e">
        <f>#REF!+#REF!</f>
        <v>#REF!</v>
      </c>
      <c r="E31" s="87" t="e">
        <f>#REF!+#REF!</f>
        <v>#REF!</v>
      </c>
      <c r="F31" s="87" t="e">
        <f>#REF!+#REF!</f>
        <v>#REF!</v>
      </c>
      <c r="G31" s="87" t="e">
        <f>#REF!+#REF!</f>
        <v>#REF!</v>
      </c>
      <c r="H31" s="87" t="e">
        <f>#REF!+#REF!</f>
        <v>#REF!</v>
      </c>
      <c r="I31" s="87" t="e">
        <f>#REF!+#REF!</f>
        <v>#REF!</v>
      </c>
      <c r="J31" s="87" t="e">
        <f t="shared" si="3"/>
        <v>#REF!</v>
      </c>
      <c r="K31" s="87" t="e">
        <f t="shared" si="4"/>
        <v>#REF!</v>
      </c>
      <c r="L31" s="87" t="e">
        <f t="shared" si="5"/>
        <v>#REF!</v>
      </c>
      <c r="M31" s="87" t="e">
        <f>#REF!+#REF!</f>
        <v>#REF!</v>
      </c>
      <c r="N31" s="87" t="e">
        <f>#REF!+#REF!</f>
        <v>#REF!</v>
      </c>
      <c r="O31" s="87" t="e">
        <f>#REF!+#REF!</f>
        <v>#REF!</v>
      </c>
      <c r="P31" s="87" t="e">
        <f t="shared" si="17"/>
        <v>#REF!</v>
      </c>
      <c r="Q31" s="87" t="e">
        <f t="shared" si="18"/>
        <v>#REF!</v>
      </c>
      <c r="R31" s="87" t="e">
        <f t="shared" si="19"/>
        <v>#REF!</v>
      </c>
    </row>
    <row r="32" spans="1:18" hidden="1">
      <c r="A32" s="2" t="s">
        <v>206</v>
      </c>
      <c r="B32" s="1" t="s">
        <v>13</v>
      </c>
      <c r="C32" s="1" t="s">
        <v>14</v>
      </c>
      <c r="D32" s="79" t="e">
        <f>#REF!+#REF!</f>
        <v>#REF!</v>
      </c>
      <c r="E32" s="79" t="e">
        <f>#REF!+#REF!</f>
        <v>#REF!</v>
      </c>
      <c r="F32" s="79" t="e">
        <f>#REF!+#REF!</f>
        <v>#REF!</v>
      </c>
      <c r="G32" s="79" t="e">
        <f>#REF!+#REF!</f>
        <v>#REF!</v>
      </c>
      <c r="H32" s="79" t="e">
        <f>#REF!+#REF!</f>
        <v>#REF!</v>
      </c>
      <c r="I32" s="79" t="e">
        <f>#REF!+#REF!</f>
        <v>#REF!</v>
      </c>
      <c r="J32" s="79" t="e">
        <f t="shared" si="3"/>
        <v>#REF!</v>
      </c>
      <c r="K32" s="79" t="e">
        <f t="shared" si="4"/>
        <v>#REF!</v>
      </c>
      <c r="L32" s="79" t="e">
        <f t="shared" si="5"/>
        <v>#REF!</v>
      </c>
      <c r="M32" s="79" t="e">
        <f>#REF!+#REF!</f>
        <v>#REF!</v>
      </c>
      <c r="N32" s="79" t="e">
        <f>#REF!+#REF!</f>
        <v>#REF!</v>
      </c>
      <c r="O32" s="79" t="e">
        <f>#REF!+#REF!</f>
        <v>#REF!</v>
      </c>
      <c r="P32" s="79" t="e">
        <f t="shared" si="17"/>
        <v>#REF!</v>
      </c>
      <c r="Q32" s="79" t="e">
        <f t="shared" si="18"/>
        <v>#REF!</v>
      </c>
      <c r="R32" s="79" t="e">
        <f t="shared" si="19"/>
        <v>#REF!</v>
      </c>
    </row>
    <row r="33" spans="1:18" ht="26.4">
      <c r="A33" s="12" t="s">
        <v>207</v>
      </c>
      <c r="B33" s="1" t="s">
        <v>13</v>
      </c>
      <c r="C33" s="1" t="s">
        <v>30</v>
      </c>
      <c r="D33" s="79">
        <f>ведомств!J596</f>
        <v>7074047</v>
      </c>
      <c r="E33" s="79">
        <f>ведомств!K596</f>
        <v>4309808.8800000008</v>
      </c>
      <c r="F33" s="79">
        <f>ведомств!L596</f>
        <v>3926201.2399999998</v>
      </c>
      <c r="G33" s="79">
        <f>ведомств!M596</f>
        <v>-1230000</v>
      </c>
      <c r="H33" s="79">
        <f>ведомств!N596</f>
        <v>0</v>
      </c>
      <c r="I33" s="79">
        <f>ведомств!O596</f>
        <v>0</v>
      </c>
      <c r="J33" s="79">
        <f t="shared" si="3"/>
        <v>5844047</v>
      </c>
      <c r="K33" s="79">
        <f t="shared" si="4"/>
        <v>4309808.8800000008</v>
      </c>
      <c r="L33" s="79">
        <f t="shared" si="5"/>
        <v>3926201.2399999998</v>
      </c>
      <c r="M33" s="79">
        <f>ведомств!S596</f>
        <v>0</v>
      </c>
      <c r="N33" s="79">
        <f>ведомств!T596</f>
        <v>0</v>
      </c>
      <c r="O33" s="79">
        <f>ведомств!U596</f>
        <v>0</v>
      </c>
      <c r="P33" s="79">
        <f t="shared" si="17"/>
        <v>5844047</v>
      </c>
      <c r="Q33" s="79">
        <f t="shared" si="18"/>
        <v>4309808.8800000008</v>
      </c>
      <c r="R33" s="79">
        <f t="shared" si="19"/>
        <v>3926201.2399999998</v>
      </c>
    </row>
    <row r="34" spans="1:18" ht="26.4">
      <c r="A34" s="12" t="s">
        <v>177</v>
      </c>
      <c r="B34" s="1" t="s">
        <v>13</v>
      </c>
      <c r="C34" s="1" t="s">
        <v>29</v>
      </c>
      <c r="D34" s="79">
        <f>ведомств!J617</f>
        <v>130000</v>
      </c>
      <c r="E34" s="79">
        <f>ведомств!K617</f>
        <v>130000</v>
      </c>
      <c r="F34" s="79">
        <f>ведомств!L617</f>
        <v>130000</v>
      </c>
      <c r="G34" s="79">
        <f>ведомств!M617</f>
        <v>0</v>
      </c>
      <c r="H34" s="79">
        <f>ведомств!N617</f>
        <v>0</v>
      </c>
      <c r="I34" s="79">
        <f>ведомств!O617</f>
        <v>0</v>
      </c>
      <c r="J34" s="79">
        <f t="shared" si="3"/>
        <v>130000</v>
      </c>
      <c r="K34" s="79">
        <f t="shared" si="4"/>
        <v>130000</v>
      </c>
      <c r="L34" s="79">
        <f t="shared" si="5"/>
        <v>130000</v>
      </c>
      <c r="M34" s="79">
        <f>ведомств!S617</f>
        <v>1017000</v>
      </c>
      <c r="N34" s="79">
        <f>ведомств!T617</f>
        <v>0</v>
      </c>
      <c r="O34" s="79">
        <f>ведомств!U617</f>
        <v>0</v>
      </c>
      <c r="P34" s="79">
        <f t="shared" si="17"/>
        <v>1147000</v>
      </c>
      <c r="Q34" s="79">
        <f t="shared" si="18"/>
        <v>130000</v>
      </c>
      <c r="R34" s="79">
        <f t="shared" si="19"/>
        <v>130000</v>
      </c>
    </row>
    <row r="35" spans="1:18">
      <c r="A35" s="53"/>
      <c r="B35" s="36"/>
      <c r="C35" s="36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</row>
    <row r="36" spans="1:18">
      <c r="A36" s="4" t="s">
        <v>15</v>
      </c>
      <c r="B36" s="54" t="s">
        <v>16</v>
      </c>
      <c r="C36" s="3"/>
      <c r="D36" s="83">
        <f>D37+D38+D39+D40</f>
        <v>65251933.230000004</v>
      </c>
      <c r="E36" s="83">
        <f t="shared" ref="E36:F36" si="20">E37+E38+E39+E40</f>
        <v>39299365.120000005</v>
      </c>
      <c r="F36" s="83">
        <f t="shared" si="20"/>
        <v>36487570.480000004</v>
      </c>
      <c r="G36" s="83">
        <f t="shared" ref="G36:I36" si="21">G37+G38+G39+G40</f>
        <v>15178178.66</v>
      </c>
      <c r="H36" s="83">
        <f t="shared" si="21"/>
        <v>0</v>
      </c>
      <c r="I36" s="83">
        <f t="shared" si="21"/>
        <v>0</v>
      </c>
      <c r="J36" s="83">
        <f t="shared" si="3"/>
        <v>80430111.890000001</v>
      </c>
      <c r="K36" s="83">
        <f t="shared" si="4"/>
        <v>39299365.120000005</v>
      </c>
      <c r="L36" s="83">
        <f t="shared" si="5"/>
        <v>36487570.480000004</v>
      </c>
      <c r="M36" s="83">
        <f t="shared" ref="M36:O36" si="22">M37+M38+M39+M40</f>
        <v>-7337240</v>
      </c>
      <c r="N36" s="83">
        <f t="shared" si="22"/>
        <v>2217813.31</v>
      </c>
      <c r="O36" s="83">
        <f t="shared" si="22"/>
        <v>2217813.31</v>
      </c>
      <c r="P36" s="83">
        <f t="shared" ref="P36:P40" si="23">J36+M36</f>
        <v>73092871.890000001</v>
      </c>
      <c r="Q36" s="83">
        <f t="shared" ref="Q36:Q40" si="24">K36+N36</f>
        <v>41517178.430000007</v>
      </c>
      <c r="R36" s="83">
        <f t="shared" ref="R36:R40" si="25">L36+O36</f>
        <v>38705383.790000007</v>
      </c>
    </row>
    <row r="37" spans="1:18">
      <c r="A37" s="2" t="s">
        <v>36</v>
      </c>
      <c r="B37" s="1" t="s">
        <v>16</v>
      </c>
      <c r="C37" s="1" t="s">
        <v>18</v>
      </c>
      <c r="D37" s="79">
        <f>ведомств!J633</f>
        <v>500000</v>
      </c>
      <c r="E37" s="79">
        <f>ведомств!K633</f>
        <v>50000</v>
      </c>
      <c r="F37" s="79">
        <f>ведомств!L633</f>
        <v>50000</v>
      </c>
      <c r="G37" s="79">
        <f>ведомств!M633</f>
        <v>0</v>
      </c>
      <c r="H37" s="79">
        <f>ведомств!N633</f>
        <v>0</v>
      </c>
      <c r="I37" s="79">
        <f>ведомств!O633</f>
        <v>0</v>
      </c>
      <c r="J37" s="79">
        <f t="shared" si="3"/>
        <v>500000</v>
      </c>
      <c r="K37" s="79">
        <f t="shared" si="4"/>
        <v>50000</v>
      </c>
      <c r="L37" s="79">
        <f t="shared" si="5"/>
        <v>50000</v>
      </c>
      <c r="M37" s="79">
        <f>ведомств!S633</f>
        <v>497000</v>
      </c>
      <c r="N37" s="79">
        <f>ведомств!T633</f>
        <v>0</v>
      </c>
      <c r="O37" s="79">
        <f>ведомств!U633</f>
        <v>0</v>
      </c>
      <c r="P37" s="79">
        <f t="shared" si="23"/>
        <v>997000</v>
      </c>
      <c r="Q37" s="79">
        <f t="shared" si="24"/>
        <v>50000</v>
      </c>
      <c r="R37" s="79">
        <f t="shared" si="25"/>
        <v>50000</v>
      </c>
    </row>
    <row r="38" spans="1:18">
      <c r="A38" s="2" t="s">
        <v>23</v>
      </c>
      <c r="B38" s="1" t="s">
        <v>16</v>
      </c>
      <c r="C38" s="1" t="s">
        <v>27</v>
      </c>
      <c r="D38" s="79">
        <f>ведомств!J648</f>
        <v>29999324.23</v>
      </c>
      <c r="E38" s="79">
        <f>ведомств!K648</f>
        <v>8240292.5200000005</v>
      </c>
      <c r="F38" s="79">
        <f>ведомств!L648</f>
        <v>5047135.43</v>
      </c>
      <c r="G38" s="79">
        <f>ведомств!M648</f>
        <v>3139593.82</v>
      </c>
      <c r="H38" s="79">
        <f>ведомств!N648</f>
        <v>0</v>
      </c>
      <c r="I38" s="79">
        <f>ведомств!O648</f>
        <v>0</v>
      </c>
      <c r="J38" s="79">
        <f t="shared" si="3"/>
        <v>33138918.050000001</v>
      </c>
      <c r="K38" s="79">
        <f t="shared" si="4"/>
        <v>8240292.5200000005</v>
      </c>
      <c r="L38" s="79">
        <f t="shared" si="5"/>
        <v>5047135.43</v>
      </c>
      <c r="M38" s="79">
        <f>ведомств!S648</f>
        <v>252000</v>
      </c>
      <c r="N38" s="79">
        <f>ведомств!T648</f>
        <v>2217813.31</v>
      </c>
      <c r="O38" s="79">
        <f>ведомств!U648</f>
        <v>2217813.31</v>
      </c>
      <c r="P38" s="79">
        <f t="shared" si="23"/>
        <v>33390918.050000001</v>
      </c>
      <c r="Q38" s="79">
        <f t="shared" si="24"/>
        <v>10458105.83</v>
      </c>
      <c r="R38" s="79">
        <f t="shared" si="25"/>
        <v>7264948.7400000002</v>
      </c>
    </row>
    <row r="39" spans="1:18">
      <c r="A39" s="2" t="s">
        <v>59</v>
      </c>
      <c r="B39" s="1" t="s">
        <v>16</v>
      </c>
      <c r="C39" s="1" t="s">
        <v>14</v>
      </c>
      <c r="D39" s="79">
        <f>ведомств!J676</f>
        <v>31720109</v>
      </c>
      <c r="E39" s="79">
        <f>ведомств!K676</f>
        <v>30537297.600000001</v>
      </c>
      <c r="F39" s="79">
        <f>ведомств!L676</f>
        <v>31038660.050000001</v>
      </c>
      <c r="G39" s="79">
        <f>ведомств!M676</f>
        <v>11708584.84</v>
      </c>
      <c r="H39" s="79">
        <f>ведомств!N676</f>
        <v>0</v>
      </c>
      <c r="I39" s="79">
        <f>ведомств!O676</f>
        <v>0</v>
      </c>
      <c r="J39" s="79">
        <f t="shared" si="3"/>
        <v>43428693.840000004</v>
      </c>
      <c r="K39" s="79">
        <f t="shared" si="4"/>
        <v>30537297.600000001</v>
      </c>
      <c r="L39" s="79">
        <f t="shared" si="5"/>
        <v>31038660.050000001</v>
      </c>
      <c r="M39" s="79">
        <f>ведомств!S676</f>
        <v>-8648700</v>
      </c>
      <c r="N39" s="79">
        <f>ведомств!T676</f>
        <v>0</v>
      </c>
      <c r="O39" s="79">
        <f>ведомств!U676</f>
        <v>0</v>
      </c>
      <c r="P39" s="79">
        <f t="shared" si="23"/>
        <v>34779993.840000004</v>
      </c>
      <c r="Q39" s="79">
        <f t="shared" si="24"/>
        <v>30537297.600000001</v>
      </c>
      <c r="R39" s="79">
        <f t="shared" si="25"/>
        <v>31038660.050000001</v>
      </c>
    </row>
    <row r="40" spans="1:18">
      <c r="A40" s="2" t="s">
        <v>37</v>
      </c>
      <c r="B40" s="1" t="s">
        <v>16</v>
      </c>
      <c r="C40" s="1" t="s">
        <v>31</v>
      </c>
      <c r="D40" s="79">
        <f>ведомств!J430+ведомств!J693</f>
        <v>3032500</v>
      </c>
      <c r="E40" s="79">
        <f>ведомств!K430+ведомств!K693</f>
        <v>471775</v>
      </c>
      <c r="F40" s="79">
        <f>ведомств!L430+ведомств!L693</f>
        <v>351775</v>
      </c>
      <c r="G40" s="79">
        <f>ведомств!M430+ведомств!M693</f>
        <v>330000</v>
      </c>
      <c r="H40" s="79">
        <f>ведомств!N430+ведомств!N693</f>
        <v>0</v>
      </c>
      <c r="I40" s="79">
        <f>ведомств!O430+ведомств!O693</f>
        <v>0</v>
      </c>
      <c r="J40" s="79">
        <f t="shared" si="3"/>
        <v>3362500</v>
      </c>
      <c r="K40" s="79">
        <f t="shared" si="4"/>
        <v>471775</v>
      </c>
      <c r="L40" s="79">
        <f t="shared" si="5"/>
        <v>351775</v>
      </c>
      <c r="M40" s="79">
        <f>ведомств!S430+ведомств!S693</f>
        <v>562460</v>
      </c>
      <c r="N40" s="79">
        <f>ведомств!T430+ведомств!T693</f>
        <v>0</v>
      </c>
      <c r="O40" s="79">
        <f>ведомств!U430+ведомств!U693</f>
        <v>0</v>
      </c>
      <c r="P40" s="79">
        <f t="shared" si="23"/>
        <v>3924960</v>
      </c>
      <c r="Q40" s="79">
        <f t="shared" si="24"/>
        <v>471775</v>
      </c>
      <c r="R40" s="79">
        <f t="shared" si="25"/>
        <v>351775</v>
      </c>
    </row>
    <row r="41" spans="1:18">
      <c r="A41" s="53"/>
      <c r="B41" s="36"/>
      <c r="C41" s="36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</row>
    <row r="42" spans="1:18">
      <c r="A42" s="59" t="s">
        <v>45</v>
      </c>
      <c r="B42" s="54" t="s">
        <v>18</v>
      </c>
      <c r="C42" s="36"/>
      <c r="D42" s="83">
        <f>SUM(D43+D44+D45+D46)</f>
        <v>38751143</v>
      </c>
      <c r="E42" s="83">
        <f t="shared" ref="E42:F42" si="26">SUM(E43+E44+E45+E46)</f>
        <v>30035880.259999998</v>
      </c>
      <c r="F42" s="83">
        <f t="shared" si="26"/>
        <v>30402580.780000001</v>
      </c>
      <c r="G42" s="83">
        <f t="shared" ref="G42:I42" si="27">SUM(G43+G44+G45+G46)</f>
        <v>2317049.8100000005</v>
      </c>
      <c r="H42" s="83">
        <f t="shared" si="27"/>
        <v>0</v>
      </c>
      <c r="I42" s="83">
        <f t="shared" si="27"/>
        <v>0</v>
      </c>
      <c r="J42" s="83">
        <f t="shared" si="3"/>
        <v>41068192.810000002</v>
      </c>
      <c r="K42" s="83">
        <f t="shared" si="4"/>
        <v>30035880.259999998</v>
      </c>
      <c r="L42" s="83">
        <f t="shared" si="5"/>
        <v>30402580.780000001</v>
      </c>
      <c r="M42" s="83">
        <f t="shared" ref="M42:O42" si="28">SUM(M43+M44+M45+M46)</f>
        <v>11495450.359999999</v>
      </c>
      <c r="N42" s="83">
        <f t="shared" si="28"/>
        <v>3178.51</v>
      </c>
      <c r="O42" s="83">
        <f t="shared" si="28"/>
        <v>3178.51</v>
      </c>
      <c r="P42" s="83">
        <f t="shared" ref="P42:P46" si="29">J42+M42</f>
        <v>52563643.170000002</v>
      </c>
      <c r="Q42" s="83">
        <f t="shared" ref="Q42:Q46" si="30">K42+N42</f>
        <v>30039058.77</v>
      </c>
      <c r="R42" s="83">
        <f t="shared" ref="R42:R46" si="31">L42+O42</f>
        <v>30405759.290000003</v>
      </c>
    </row>
    <row r="43" spans="1:18">
      <c r="A43" s="107" t="s">
        <v>60</v>
      </c>
      <c r="B43" s="1" t="s">
        <v>18</v>
      </c>
      <c r="C43" s="1" t="s">
        <v>20</v>
      </c>
      <c r="D43" s="79">
        <f>ведомств!J440+ведомств!J717</f>
        <v>3414092</v>
      </c>
      <c r="E43" s="79">
        <f>ведомств!K440+ведомств!K717</f>
        <v>3222324.96</v>
      </c>
      <c r="F43" s="79">
        <f>ведомств!L440+ведомств!L717</f>
        <v>3230887.24</v>
      </c>
      <c r="G43" s="79">
        <f>ведомств!M440+ведомств!M717</f>
        <v>79104.41</v>
      </c>
      <c r="H43" s="79">
        <f>ведомств!N440+ведомств!N717</f>
        <v>0</v>
      </c>
      <c r="I43" s="79">
        <f>ведомств!O440+ведомств!O717</f>
        <v>0</v>
      </c>
      <c r="J43" s="79">
        <f t="shared" si="3"/>
        <v>3493196.41</v>
      </c>
      <c r="K43" s="79">
        <f t="shared" si="4"/>
        <v>3222324.96</v>
      </c>
      <c r="L43" s="79">
        <f t="shared" si="5"/>
        <v>3230887.24</v>
      </c>
      <c r="M43" s="79">
        <f>ведомств!S440+ведомств!S717</f>
        <v>5744351.8399999999</v>
      </c>
      <c r="N43" s="79">
        <f>ведомств!T440+ведомств!T717</f>
        <v>0</v>
      </c>
      <c r="O43" s="79">
        <f>ведомств!U440+ведомств!U717</f>
        <v>0</v>
      </c>
      <c r="P43" s="79">
        <f t="shared" si="29"/>
        <v>9237548.25</v>
      </c>
      <c r="Q43" s="79">
        <f t="shared" si="30"/>
        <v>3222324.96</v>
      </c>
      <c r="R43" s="79">
        <f t="shared" si="31"/>
        <v>3230887.24</v>
      </c>
    </row>
    <row r="44" spans="1:18">
      <c r="A44" s="107" t="s">
        <v>46</v>
      </c>
      <c r="B44" s="1" t="s">
        <v>18</v>
      </c>
      <c r="C44" s="1" t="s">
        <v>17</v>
      </c>
      <c r="D44" s="79">
        <f>ведомств!J741</f>
        <v>11357039</v>
      </c>
      <c r="E44" s="79">
        <f>ведомств!K741</f>
        <v>6639365.2299999995</v>
      </c>
      <c r="F44" s="79">
        <f>ведомств!L741</f>
        <v>6810427.7999999998</v>
      </c>
      <c r="G44" s="79">
        <f>ведомств!M741</f>
        <v>-2200000</v>
      </c>
      <c r="H44" s="79">
        <f>ведомств!N741</f>
        <v>0</v>
      </c>
      <c r="I44" s="79">
        <f>ведомств!O741</f>
        <v>0</v>
      </c>
      <c r="J44" s="79">
        <f t="shared" si="3"/>
        <v>9157039</v>
      </c>
      <c r="K44" s="79">
        <f t="shared" si="4"/>
        <v>6639365.2299999995</v>
      </c>
      <c r="L44" s="79">
        <f t="shared" si="5"/>
        <v>6810427.7999999998</v>
      </c>
      <c r="M44" s="79">
        <f>ведомств!S741</f>
        <v>372040</v>
      </c>
      <c r="N44" s="79">
        <f>ведомств!T741</f>
        <v>0</v>
      </c>
      <c r="O44" s="79">
        <f>ведомств!U741</f>
        <v>0</v>
      </c>
      <c r="P44" s="79">
        <f t="shared" si="29"/>
        <v>9529079</v>
      </c>
      <c r="Q44" s="79">
        <f t="shared" si="30"/>
        <v>6639365.2299999995</v>
      </c>
      <c r="R44" s="79">
        <f t="shared" si="31"/>
        <v>6810427.7999999998</v>
      </c>
    </row>
    <row r="45" spans="1:18">
      <c r="A45" s="53" t="s">
        <v>66</v>
      </c>
      <c r="B45" s="1" t="s">
        <v>18</v>
      </c>
      <c r="C45" s="1" t="s">
        <v>13</v>
      </c>
      <c r="D45" s="79">
        <f>ведомств!J765</f>
        <v>23980012</v>
      </c>
      <c r="E45" s="79">
        <f>ведомств!K765</f>
        <v>20174190.07</v>
      </c>
      <c r="F45" s="79">
        <f>ведомств!L765</f>
        <v>20361265.740000002</v>
      </c>
      <c r="G45" s="79">
        <f>ведомств!M765</f>
        <v>4437945.4000000004</v>
      </c>
      <c r="H45" s="79">
        <f>ведомств!N765</f>
        <v>0</v>
      </c>
      <c r="I45" s="79">
        <f>ведомств!O765</f>
        <v>0</v>
      </c>
      <c r="J45" s="79">
        <f t="shared" si="3"/>
        <v>28417957.399999999</v>
      </c>
      <c r="K45" s="79">
        <f t="shared" si="4"/>
        <v>20174190.07</v>
      </c>
      <c r="L45" s="79">
        <f t="shared" si="5"/>
        <v>20361265.740000002</v>
      </c>
      <c r="M45" s="79">
        <f>ведомств!S765</f>
        <v>5379058.5199999996</v>
      </c>
      <c r="N45" s="79">
        <f>ведомств!T765</f>
        <v>3178.51</v>
      </c>
      <c r="O45" s="79">
        <f>ведомств!U765</f>
        <v>3178.51</v>
      </c>
      <c r="P45" s="79">
        <f t="shared" si="29"/>
        <v>33797015.920000002</v>
      </c>
      <c r="Q45" s="79">
        <f t="shared" si="30"/>
        <v>20177368.580000002</v>
      </c>
      <c r="R45" s="79">
        <f t="shared" si="31"/>
        <v>20364444.250000004</v>
      </c>
    </row>
    <row r="46" spans="1:18">
      <c r="A46" s="107" t="s">
        <v>213</v>
      </c>
      <c r="B46" s="1" t="s">
        <v>18</v>
      </c>
      <c r="C46" s="1" t="s">
        <v>18</v>
      </c>
      <c r="D46" s="79"/>
      <c r="E46" s="79"/>
      <c r="F46" s="79"/>
      <c r="G46" s="79"/>
      <c r="H46" s="79"/>
      <c r="I46" s="79"/>
      <c r="J46" s="79">
        <f t="shared" si="3"/>
        <v>0</v>
      </c>
      <c r="K46" s="79">
        <f t="shared" si="4"/>
        <v>0</v>
      </c>
      <c r="L46" s="79">
        <f t="shared" si="5"/>
        <v>0</v>
      </c>
      <c r="M46" s="79"/>
      <c r="N46" s="79"/>
      <c r="O46" s="79"/>
      <c r="P46" s="79">
        <f t="shared" si="29"/>
        <v>0</v>
      </c>
      <c r="Q46" s="79">
        <f t="shared" si="30"/>
        <v>0</v>
      </c>
      <c r="R46" s="79">
        <f t="shared" si="31"/>
        <v>0</v>
      </c>
    </row>
    <row r="47" spans="1:18">
      <c r="A47" s="53"/>
      <c r="B47" s="1"/>
      <c r="C47" s="1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</row>
    <row r="48" spans="1:18" ht="12" customHeight="1">
      <c r="A48" s="4" t="s">
        <v>63</v>
      </c>
      <c r="B48" s="14" t="s">
        <v>3</v>
      </c>
      <c r="C48" s="1"/>
      <c r="D48" s="83">
        <f>D50</f>
        <v>10744532</v>
      </c>
      <c r="E48" s="83">
        <f t="shared" ref="E48:F48" si="32">E50</f>
        <v>11444500</v>
      </c>
      <c r="F48" s="83">
        <f t="shared" si="32"/>
        <v>11444500</v>
      </c>
      <c r="G48" s="83">
        <f t="shared" ref="G48:I48" si="33">G50</f>
        <v>17219620.490000002</v>
      </c>
      <c r="H48" s="83">
        <f t="shared" si="33"/>
        <v>0</v>
      </c>
      <c r="I48" s="83">
        <f t="shared" si="33"/>
        <v>0</v>
      </c>
      <c r="J48" s="83">
        <f t="shared" si="3"/>
        <v>27964152.490000002</v>
      </c>
      <c r="K48" s="83">
        <f t="shared" si="4"/>
        <v>11444500</v>
      </c>
      <c r="L48" s="83">
        <f t="shared" si="5"/>
        <v>11444500</v>
      </c>
      <c r="M48" s="83">
        <f t="shared" ref="M48:O48" si="34">M50</f>
        <v>0</v>
      </c>
      <c r="N48" s="83">
        <f t="shared" si="34"/>
        <v>0</v>
      </c>
      <c r="O48" s="83">
        <f t="shared" si="34"/>
        <v>0</v>
      </c>
      <c r="P48" s="83">
        <f t="shared" ref="P48:P50" si="35">J48+M48</f>
        <v>27964152.490000002</v>
      </c>
      <c r="Q48" s="83">
        <f t="shared" ref="Q48:Q50" si="36">K48+N48</f>
        <v>11444500</v>
      </c>
      <c r="R48" s="83">
        <f t="shared" ref="R48:R50" si="37">L48+O48</f>
        <v>11444500</v>
      </c>
    </row>
    <row r="49" spans="1:18" ht="12" hidden="1" customHeight="1">
      <c r="A49" s="2" t="s">
        <v>64</v>
      </c>
      <c r="B49" s="1" t="s">
        <v>3</v>
      </c>
      <c r="C49" s="1" t="s">
        <v>13</v>
      </c>
      <c r="D49" s="79" t="e">
        <f>#REF!+#REF!</f>
        <v>#REF!</v>
      </c>
      <c r="E49" s="79" t="e">
        <f>#REF!+#REF!</f>
        <v>#REF!</v>
      </c>
      <c r="F49" s="79" t="e">
        <f>#REF!+#REF!</f>
        <v>#REF!</v>
      </c>
      <c r="G49" s="79" t="e">
        <f>#REF!+#REF!</f>
        <v>#REF!</v>
      </c>
      <c r="H49" s="79" t="e">
        <f>#REF!+#REF!</f>
        <v>#REF!</v>
      </c>
      <c r="I49" s="79" t="e">
        <f>#REF!+#REF!</f>
        <v>#REF!</v>
      </c>
      <c r="J49" s="79" t="e">
        <f t="shared" si="3"/>
        <v>#REF!</v>
      </c>
      <c r="K49" s="79" t="e">
        <f t="shared" si="4"/>
        <v>#REF!</v>
      </c>
      <c r="L49" s="79" t="e">
        <f t="shared" si="5"/>
        <v>#REF!</v>
      </c>
      <c r="M49" s="79" t="e">
        <f>#REF!+#REF!</f>
        <v>#REF!</v>
      </c>
      <c r="N49" s="79" t="e">
        <f>#REF!+#REF!</f>
        <v>#REF!</v>
      </c>
      <c r="O49" s="79" t="e">
        <f>#REF!+#REF!</f>
        <v>#REF!</v>
      </c>
      <c r="P49" s="79" t="e">
        <f t="shared" si="35"/>
        <v>#REF!</v>
      </c>
      <c r="Q49" s="79" t="e">
        <f t="shared" si="36"/>
        <v>#REF!</v>
      </c>
      <c r="R49" s="79" t="e">
        <f t="shared" si="37"/>
        <v>#REF!</v>
      </c>
    </row>
    <row r="50" spans="1:18">
      <c r="A50" s="2" t="s">
        <v>199</v>
      </c>
      <c r="B50" s="1" t="s">
        <v>3</v>
      </c>
      <c r="C50" s="1" t="s">
        <v>18</v>
      </c>
      <c r="D50" s="79">
        <f>ведомств!J814+ведомств!J462</f>
        <v>10744532</v>
      </c>
      <c r="E50" s="79">
        <f>ведомств!K814+ведомств!K462</f>
        <v>11444500</v>
      </c>
      <c r="F50" s="79">
        <f>ведомств!L814+ведомств!L462</f>
        <v>11444500</v>
      </c>
      <c r="G50" s="79">
        <f>ведомств!M814+ведомств!M462</f>
        <v>17219620.490000002</v>
      </c>
      <c r="H50" s="79">
        <f>ведомств!N814+ведомств!N462</f>
        <v>0</v>
      </c>
      <c r="I50" s="79">
        <f>ведомств!O814+ведомств!O462</f>
        <v>0</v>
      </c>
      <c r="J50" s="79">
        <f t="shared" si="3"/>
        <v>27964152.490000002</v>
      </c>
      <c r="K50" s="79">
        <f t="shared" si="4"/>
        <v>11444500</v>
      </c>
      <c r="L50" s="79">
        <f t="shared" si="5"/>
        <v>11444500</v>
      </c>
      <c r="M50" s="79">
        <f>ведомств!S814+ведомств!S462</f>
        <v>0</v>
      </c>
      <c r="N50" s="79">
        <f>ведомств!T814+ведомств!T462</f>
        <v>0</v>
      </c>
      <c r="O50" s="79">
        <f>ведомств!U814+ведомств!U462</f>
        <v>0</v>
      </c>
      <c r="P50" s="79">
        <f t="shared" si="35"/>
        <v>27964152.490000002</v>
      </c>
      <c r="Q50" s="79">
        <f t="shared" si="36"/>
        <v>11444500</v>
      </c>
      <c r="R50" s="79">
        <f t="shared" si="37"/>
        <v>11444500</v>
      </c>
    </row>
    <row r="51" spans="1:18">
      <c r="A51" s="53"/>
      <c r="B51" s="1"/>
      <c r="C51" s="1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</row>
    <row r="52" spans="1:18">
      <c r="A52" s="4" t="s">
        <v>24</v>
      </c>
      <c r="B52" s="15" t="s">
        <v>2</v>
      </c>
      <c r="C52" s="1"/>
      <c r="D52" s="83">
        <f>D53+D54+D55+D56+D57</f>
        <v>494456449.88999999</v>
      </c>
      <c r="E52" s="83">
        <f t="shared" ref="E52:F52" si="38">E53+E54+E55+E56+E57</f>
        <v>495482410.44</v>
      </c>
      <c r="F52" s="83">
        <f t="shared" si="38"/>
        <v>497070845.61000001</v>
      </c>
      <c r="G52" s="83">
        <f t="shared" ref="G52:I52" si="39">G53+G54+G55+G56+G57</f>
        <v>10452072.18</v>
      </c>
      <c r="H52" s="83">
        <f t="shared" si="39"/>
        <v>2125101.7199999997</v>
      </c>
      <c r="I52" s="83">
        <f t="shared" si="39"/>
        <v>81925778.299999997</v>
      </c>
      <c r="J52" s="83">
        <f t="shared" si="3"/>
        <v>504908522.06999999</v>
      </c>
      <c r="K52" s="83">
        <f t="shared" si="4"/>
        <v>497607512.16000003</v>
      </c>
      <c r="L52" s="83">
        <f t="shared" si="5"/>
        <v>578996623.90999997</v>
      </c>
      <c r="M52" s="83">
        <f t="shared" ref="M52:O52" si="40">M53+M54+M55+M56+M57</f>
        <v>1979308.4600000002</v>
      </c>
      <c r="N52" s="83">
        <f t="shared" si="40"/>
        <v>891207.06</v>
      </c>
      <c r="O52" s="83">
        <f t="shared" si="40"/>
        <v>692103.06</v>
      </c>
      <c r="P52" s="83">
        <f t="shared" ref="P52:P57" si="41">J52+M52</f>
        <v>506887830.52999997</v>
      </c>
      <c r="Q52" s="83">
        <f t="shared" ref="Q52:Q57" si="42">K52+N52</f>
        <v>498498719.22000003</v>
      </c>
      <c r="R52" s="83">
        <f t="shared" ref="R52:R57" si="43">L52+O52</f>
        <v>579688726.96999991</v>
      </c>
    </row>
    <row r="53" spans="1:18">
      <c r="A53" s="55" t="s">
        <v>8</v>
      </c>
      <c r="B53" s="56" t="s">
        <v>2</v>
      </c>
      <c r="C53" s="56" t="s">
        <v>20</v>
      </c>
      <c r="D53" s="79">
        <f>ведомств!J190</f>
        <v>99783804</v>
      </c>
      <c r="E53" s="79">
        <f>ведомств!K190</f>
        <v>102013864.09999999</v>
      </c>
      <c r="F53" s="79">
        <f>ведомств!L190</f>
        <v>102632057.97</v>
      </c>
      <c r="G53" s="79">
        <f>ведомств!M190</f>
        <v>0</v>
      </c>
      <c r="H53" s="79">
        <f>ведомств!N190</f>
        <v>0</v>
      </c>
      <c r="I53" s="79">
        <f>ведомств!O190</f>
        <v>0</v>
      </c>
      <c r="J53" s="79">
        <f t="shared" si="3"/>
        <v>99783804</v>
      </c>
      <c r="K53" s="79">
        <f t="shared" si="4"/>
        <v>102013864.09999999</v>
      </c>
      <c r="L53" s="79">
        <f t="shared" si="5"/>
        <v>102632057.97</v>
      </c>
      <c r="M53" s="79">
        <f>ведомств!S190</f>
        <v>0</v>
      </c>
      <c r="N53" s="79">
        <f>ведомств!T190</f>
        <v>0</v>
      </c>
      <c r="O53" s="79">
        <f>ведомств!U190</f>
        <v>0</v>
      </c>
      <c r="P53" s="79">
        <f t="shared" si="41"/>
        <v>99783804</v>
      </c>
      <c r="Q53" s="79">
        <f t="shared" si="42"/>
        <v>102013864.09999999</v>
      </c>
      <c r="R53" s="79">
        <f t="shared" si="43"/>
        <v>102632057.97</v>
      </c>
    </row>
    <row r="54" spans="1:18">
      <c r="A54" s="2" t="s">
        <v>25</v>
      </c>
      <c r="B54" s="1" t="s">
        <v>2</v>
      </c>
      <c r="C54" s="1" t="s">
        <v>17</v>
      </c>
      <c r="D54" s="79">
        <f>ведомств!J206+ведомств!J824</f>
        <v>321564006.16999996</v>
      </c>
      <c r="E54" s="79">
        <f>ведомств!K206+ведомств!K824</f>
        <v>324947433.58999997</v>
      </c>
      <c r="F54" s="79">
        <f>ведомств!L206+ведомств!L824</f>
        <v>325738901.62</v>
      </c>
      <c r="G54" s="79">
        <f>ведомств!M206+ведомств!M824</f>
        <v>7535174.5200000005</v>
      </c>
      <c r="H54" s="79">
        <f>ведомств!N206+ведомств!N824</f>
        <v>526204.06000000006</v>
      </c>
      <c r="I54" s="79">
        <f>ведомств!O206+ведомств!O824</f>
        <v>79992870.75999999</v>
      </c>
      <c r="J54" s="79">
        <f t="shared" si="3"/>
        <v>329099180.68999994</v>
      </c>
      <c r="K54" s="79">
        <f t="shared" si="4"/>
        <v>325473637.64999998</v>
      </c>
      <c r="L54" s="79">
        <f t="shared" si="5"/>
        <v>405731772.38</v>
      </c>
      <c r="M54" s="79">
        <f>ведомств!S206+ведомств!S824</f>
        <v>1637069</v>
      </c>
      <c r="N54" s="79">
        <f>ведомств!T206+ведомств!T824</f>
        <v>847976</v>
      </c>
      <c r="O54" s="79">
        <f>ведомств!U206+ведомств!U824</f>
        <v>648872</v>
      </c>
      <c r="P54" s="79">
        <f t="shared" si="41"/>
        <v>330736249.68999994</v>
      </c>
      <c r="Q54" s="79">
        <f t="shared" si="42"/>
        <v>326321613.64999998</v>
      </c>
      <c r="R54" s="79">
        <f t="shared" si="43"/>
        <v>406380644.38</v>
      </c>
    </row>
    <row r="55" spans="1:18">
      <c r="A55" s="2" t="s">
        <v>188</v>
      </c>
      <c r="B55" s="1" t="s">
        <v>2</v>
      </c>
      <c r="C55" s="1" t="s">
        <v>13</v>
      </c>
      <c r="D55" s="79">
        <f>ведомств!J42+ведомств!J263</f>
        <v>48167642</v>
      </c>
      <c r="E55" s="79">
        <f>ведомств!K42+ведомств!K263</f>
        <v>43620869.340000004</v>
      </c>
      <c r="F55" s="79">
        <f>ведомств!L42+ведомств!L263</f>
        <v>44104666.370000005</v>
      </c>
      <c r="G55" s="79">
        <f>ведомств!M42+ведомств!M263</f>
        <v>1318000</v>
      </c>
      <c r="H55" s="79">
        <f>ведомств!N42+ведомств!N263</f>
        <v>0</v>
      </c>
      <c r="I55" s="79">
        <f>ведомств!O42+ведомств!O263</f>
        <v>0</v>
      </c>
      <c r="J55" s="79">
        <f t="shared" si="3"/>
        <v>49485642</v>
      </c>
      <c r="K55" s="79">
        <f t="shared" si="4"/>
        <v>43620869.340000004</v>
      </c>
      <c r="L55" s="79">
        <f t="shared" si="5"/>
        <v>44104666.370000005</v>
      </c>
      <c r="M55" s="79">
        <f>ведомств!S42+ведомств!S263</f>
        <v>201779.64</v>
      </c>
      <c r="N55" s="79">
        <f>ведомств!T42+ведомств!T263</f>
        <v>0</v>
      </c>
      <c r="O55" s="79">
        <f>ведомств!U42+ведомств!U263</f>
        <v>0</v>
      </c>
      <c r="P55" s="79">
        <f t="shared" si="41"/>
        <v>49687421.640000001</v>
      </c>
      <c r="Q55" s="79">
        <f t="shared" si="42"/>
        <v>43620869.340000004</v>
      </c>
      <c r="R55" s="79">
        <f t="shared" si="43"/>
        <v>44104666.370000005</v>
      </c>
    </row>
    <row r="56" spans="1:18">
      <c r="A56" s="2" t="s">
        <v>185</v>
      </c>
      <c r="B56" s="1" t="s">
        <v>2</v>
      </c>
      <c r="C56" s="1" t="s">
        <v>2</v>
      </c>
      <c r="D56" s="79">
        <f>ведомств!J58+ведомств!J312</f>
        <v>220000</v>
      </c>
      <c r="E56" s="79">
        <f>ведомств!K58+ведомств!K312</f>
        <v>220000</v>
      </c>
      <c r="F56" s="79">
        <f>ведомств!L58+ведомств!L312</f>
        <v>220000</v>
      </c>
      <c r="G56" s="79">
        <f>ведомств!M58+ведомств!M312</f>
        <v>1598897.66</v>
      </c>
      <c r="H56" s="79">
        <f>ведомств!N58+ведомств!N312</f>
        <v>1598897.66</v>
      </c>
      <c r="I56" s="79">
        <f>ведомств!O58+ведомств!O312</f>
        <v>1932907.54</v>
      </c>
      <c r="J56" s="79">
        <f t="shared" si="3"/>
        <v>1818897.66</v>
      </c>
      <c r="K56" s="79">
        <f t="shared" si="4"/>
        <v>1818897.66</v>
      </c>
      <c r="L56" s="79">
        <f t="shared" si="5"/>
        <v>2152907.54</v>
      </c>
      <c r="M56" s="79">
        <f>ведомств!S58+ведомств!S312</f>
        <v>0</v>
      </c>
      <c r="N56" s="79">
        <f>ведомств!T58+ведомств!T312</f>
        <v>0</v>
      </c>
      <c r="O56" s="79">
        <f>ведомств!U58+ведомств!U312</f>
        <v>0</v>
      </c>
      <c r="P56" s="79">
        <f t="shared" si="41"/>
        <v>1818897.66</v>
      </c>
      <c r="Q56" s="79">
        <f t="shared" si="42"/>
        <v>1818897.66</v>
      </c>
      <c r="R56" s="79">
        <f t="shared" si="43"/>
        <v>2152907.54</v>
      </c>
    </row>
    <row r="57" spans="1:18">
      <c r="A57" s="2" t="s">
        <v>35</v>
      </c>
      <c r="B57" s="1" t="s">
        <v>2</v>
      </c>
      <c r="C57" s="1" t="s">
        <v>14</v>
      </c>
      <c r="D57" s="79">
        <f>ведомств!J319</f>
        <v>24720997.719999999</v>
      </c>
      <c r="E57" s="79">
        <f>ведомств!K319</f>
        <v>24680243.41</v>
      </c>
      <c r="F57" s="79">
        <f>ведомств!L319</f>
        <v>24375219.649999999</v>
      </c>
      <c r="G57" s="79">
        <f>ведомств!M319</f>
        <v>0</v>
      </c>
      <c r="H57" s="79">
        <f>ведомств!N319</f>
        <v>0</v>
      </c>
      <c r="I57" s="79">
        <f>ведомств!O319</f>
        <v>0</v>
      </c>
      <c r="J57" s="79">
        <f t="shared" si="3"/>
        <v>24720997.719999999</v>
      </c>
      <c r="K57" s="79">
        <f t="shared" si="4"/>
        <v>24680243.41</v>
      </c>
      <c r="L57" s="79">
        <f t="shared" si="5"/>
        <v>24375219.649999999</v>
      </c>
      <c r="M57" s="79">
        <f>ведомств!S319</f>
        <v>140459.82</v>
      </c>
      <c r="N57" s="79">
        <f>ведомств!T319</f>
        <v>43231.06</v>
      </c>
      <c r="O57" s="79">
        <f>ведомств!U319</f>
        <v>43231.06</v>
      </c>
      <c r="P57" s="79">
        <f t="shared" si="41"/>
        <v>24861457.539999999</v>
      </c>
      <c r="Q57" s="79">
        <f t="shared" si="42"/>
        <v>24723474.469999999</v>
      </c>
      <c r="R57" s="79">
        <f t="shared" si="43"/>
        <v>24418450.709999997</v>
      </c>
    </row>
    <row r="58" spans="1:18" ht="13.5" customHeight="1">
      <c r="A58" s="53"/>
      <c r="B58" s="36"/>
      <c r="C58" s="36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</row>
    <row r="59" spans="1:18">
      <c r="A59" s="4" t="s">
        <v>186</v>
      </c>
      <c r="B59" s="15" t="s">
        <v>27</v>
      </c>
      <c r="C59" s="1"/>
      <c r="D59" s="83">
        <f>D60+D61</f>
        <v>131010015.71000001</v>
      </c>
      <c r="E59" s="83">
        <f t="shared" ref="E59:F59" si="44">E60+E61</f>
        <v>125945181.42999999</v>
      </c>
      <c r="F59" s="83">
        <f t="shared" si="44"/>
        <v>125747768.56</v>
      </c>
      <c r="G59" s="83">
        <f t="shared" ref="G59:I59" si="45">G60+G61</f>
        <v>10337354.5</v>
      </c>
      <c r="H59" s="83">
        <f t="shared" si="45"/>
        <v>-40106.019999999997</v>
      </c>
      <c r="I59" s="83">
        <f t="shared" si="45"/>
        <v>-18795.18</v>
      </c>
      <c r="J59" s="83">
        <f t="shared" si="3"/>
        <v>141347370.21000001</v>
      </c>
      <c r="K59" s="83">
        <f t="shared" si="4"/>
        <v>125905075.41</v>
      </c>
      <c r="L59" s="83">
        <f t="shared" si="5"/>
        <v>125728973.38</v>
      </c>
      <c r="M59" s="83">
        <f t="shared" ref="M59:O59" si="46">M60+M61</f>
        <v>10076964.1</v>
      </c>
      <c r="N59" s="83">
        <f t="shared" si="46"/>
        <v>0</v>
      </c>
      <c r="O59" s="83">
        <f t="shared" si="46"/>
        <v>0</v>
      </c>
      <c r="P59" s="83">
        <f t="shared" ref="P59:P61" si="47">J59+M59</f>
        <v>151424334.31</v>
      </c>
      <c r="Q59" s="83">
        <f t="shared" ref="Q59:Q61" si="48">K59+N59</f>
        <v>125905075.41</v>
      </c>
      <c r="R59" s="83">
        <f t="shared" ref="R59:R61" si="49">L59+O59</f>
        <v>125728973.38</v>
      </c>
    </row>
    <row r="60" spans="1:18">
      <c r="A60" s="2" t="s">
        <v>28</v>
      </c>
      <c r="B60" s="1" t="s">
        <v>27</v>
      </c>
      <c r="C60" s="1" t="s">
        <v>20</v>
      </c>
      <c r="D60" s="79">
        <f>ведомств!J65</f>
        <v>117183700.71000001</v>
      </c>
      <c r="E60" s="79">
        <f>ведомств!K65</f>
        <v>112188866.42999999</v>
      </c>
      <c r="F60" s="79">
        <f>ведомств!L65</f>
        <v>111991453.56</v>
      </c>
      <c r="G60" s="79">
        <f>ведомств!M65</f>
        <v>10337354.5</v>
      </c>
      <c r="H60" s="79">
        <f>ведомств!N65</f>
        <v>-40106.019999999997</v>
      </c>
      <c r="I60" s="79">
        <f>ведомств!O65</f>
        <v>-18795.18</v>
      </c>
      <c r="J60" s="79">
        <f t="shared" si="3"/>
        <v>127521055.21000001</v>
      </c>
      <c r="K60" s="79">
        <f t="shared" si="4"/>
        <v>112148760.41</v>
      </c>
      <c r="L60" s="79">
        <f t="shared" si="5"/>
        <v>111972658.38</v>
      </c>
      <c r="M60" s="79">
        <f>ведомств!S65</f>
        <v>9936964.0999999996</v>
      </c>
      <c r="N60" s="79">
        <f>ведомств!T65</f>
        <v>0</v>
      </c>
      <c r="O60" s="79">
        <f>ведомств!U65</f>
        <v>0</v>
      </c>
      <c r="P60" s="79">
        <f t="shared" si="47"/>
        <v>137458019.31</v>
      </c>
      <c r="Q60" s="79">
        <f t="shared" si="48"/>
        <v>112148760.41</v>
      </c>
      <c r="R60" s="79">
        <f t="shared" si="49"/>
        <v>111972658.38</v>
      </c>
    </row>
    <row r="61" spans="1:18">
      <c r="A61" s="2" t="s">
        <v>187</v>
      </c>
      <c r="B61" s="1" t="s">
        <v>27</v>
      </c>
      <c r="C61" s="1" t="s">
        <v>16</v>
      </c>
      <c r="D61" s="79">
        <f>ведомств!J149</f>
        <v>13826315</v>
      </c>
      <c r="E61" s="79">
        <f>ведомств!K149</f>
        <v>13756315</v>
      </c>
      <c r="F61" s="79">
        <f>ведомств!L149</f>
        <v>13756315</v>
      </c>
      <c r="G61" s="79">
        <f>ведомств!M149</f>
        <v>0</v>
      </c>
      <c r="H61" s="79">
        <f>ведомств!N149</f>
        <v>0</v>
      </c>
      <c r="I61" s="79">
        <f>ведомств!O149</f>
        <v>0</v>
      </c>
      <c r="J61" s="79">
        <f t="shared" si="3"/>
        <v>13826315</v>
      </c>
      <c r="K61" s="79">
        <f t="shared" si="4"/>
        <v>13756315</v>
      </c>
      <c r="L61" s="79">
        <f t="shared" si="5"/>
        <v>13756315</v>
      </c>
      <c r="M61" s="79">
        <f>ведомств!S149</f>
        <v>140000</v>
      </c>
      <c r="N61" s="79">
        <f>ведомств!T149</f>
        <v>0</v>
      </c>
      <c r="O61" s="79">
        <f>ведомств!U149</f>
        <v>0</v>
      </c>
      <c r="P61" s="79">
        <f t="shared" si="47"/>
        <v>13966315</v>
      </c>
      <c r="Q61" s="79">
        <f t="shared" si="48"/>
        <v>13756315</v>
      </c>
      <c r="R61" s="79">
        <f t="shared" si="49"/>
        <v>13756315</v>
      </c>
    </row>
    <row r="62" spans="1:18">
      <c r="A62" s="53"/>
      <c r="B62" s="36"/>
      <c r="C62" s="36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</row>
    <row r="63" spans="1:18">
      <c r="A63" s="18" t="s">
        <v>121</v>
      </c>
      <c r="B63" s="14" t="s">
        <v>14</v>
      </c>
      <c r="C63" s="36"/>
      <c r="D63" s="83">
        <f>D64</f>
        <v>172500</v>
      </c>
      <c r="E63" s="83">
        <f t="shared" ref="E63:I63" si="50">E64</f>
        <v>172500</v>
      </c>
      <c r="F63" s="83">
        <f t="shared" si="50"/>
        <v>172500</v>
      </c>
      <c r="G63" s="83">
        <f t="shared" si="50"/>
        <v>0</v>
      </c>
      <c r="H63" s="83">
        <f t="shared" si="50"/>
        <v>0</v>
      </c>
      <c r="I63" s="83">
        <f t="shared" si="50"/>
        <v>0</v>
      </c>
      <c r="J63" s="83">
        <f t="shared" si="3"/>
        <v>172500</v>
      </c>
      <c r="K63" s="83">
        <f t="shared" si="4"/>
        <v>172500</v>
      </c>
      <c r="L63" s="83">
        <f t="shared" si="5"/>
        <v>172500</v>
      </c>
      <c r="M63" s="83">
        <f t="shared" ref="M63:O63" si="51">M64</f>
        <v>0</v>
      </c>
      <c r="N63" s="83">
        <f t="shared" si="51"/>
        <v>0</v>
      </c>
      <c r="O63" s="83">
        <f t="shared" si="51"/>
        <v>0</v>
      </c>
      <c r="P63" s="83">
        <f t="shared" ref="P63:P64" si="52">J63+M63</f>
        <v>172500</v>
      </c>
      <c r="Q63" s="83">
        <f t="shared" ref="Q63:Q64" si="53">K63+N63</f>
        <v>172500</v>
      </c>
      <c r="R63" s="83">
        <f t="shared" ref="R63:R64" si="54">L63+O63</f>
        <v>172500</v>
      </c>
    </row>
    <row r="64" spans="1:18" ht="15" customHeight="1">
      <c r="A64" s="2" t="s">
        <v>122</v>
      </c>
      <c r="B64" s="56" t="s">
        <v>14</v>
      </c>
      <c r="C64" s="56" t="s">
        <v>14</v>
      </c>
      <c r="D64" s="79">
        <f>ведомств!J832</f>
        <v>172500</v>
      </c>
      <c r="E64" s="79">
        <f>ведомств!K832</f>
        <v>172500</v>
      </c>
      <c r="F64" s="79">
        <f>ведомств!L832</f>
        <v>172500</v>
      </c>
      <c r="G64" s="79">
        <f>ведомств!M832</f>
        <v>0</v>
      </c>
      <c r="H64" s="79">
        <f>ведомств!N832</f>
        <v>0</v>
      </c>
      <c r="I64" s="79">
        <f>ведомств!O832</f>
        <v>0</v>
      </c>
      <c r="J64" s="79">
        <f t="shared" si="3"/>
        <v>172500</v>
      </c>
      <c r="K64" s="79">
        <f t="shared" si="4"/>
        <v>172500</v>
      </c>
      <c r="L64" s="79">
        <f t="shared" si="5"/>
        <v>172500</v>
      </c>
      <c r="M64" s="79">
        <f>ведомств!S832</f>
        <v>0</v>
      </c>
      <c r="N64" s="79">
        <f>ведомств!T832</f>
        <v>0</v>
      </c>
      <c r="O64" s="79">
        <f>ведомств!U832</f>
        <v>0</v>
      </c>
      <c r="P64" s="79">
        <f t="shared" si="52"/>
        <v>172500</v>
      </c>
      <c r="Q64" s="79">
        <f t="shared" si="53"/>
        <v>172500</v>
      </c>
      <c r="R64" s="79">
        <f t="shared" si="54"/>
        <v>172500</v>
      </c>
    </row>
    <row r="65" spans="1:18">
      <c r="A65" s="53"/>
      <c r="B65" s="56"/>
      <c r="C65" s="36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</row>
    <row r="66" spans="1:18">
      <c r="A66" s="4" t="s">
        <v>5</v>
      </c>
      <c r="B66" s="15" t="s">
        <v>30</v>
      </c>
      <c r="C66" s="1"/>
      <c r="D66" s="83">
        <f>D67+D68+D69+D70</f>
        <v>18783502.880000003</v>
      </c>
      <c r="E66" s="83">
        <f t="shared" ref="E66:F66" si="55">E67+E68+E69+E70</f>
        <v>17408493.170000002</v>
      </c>
      <c r="F66" s="83">
        <f t="shared" si="55"/>
        <v>17109787.91</v>
      </c>
      <c r="G66" s="83">
        <f t="shared" ref="G66:I66" si="56">G67+G68+G69+G70</f>
        <v>422885.89</v>
      </c>
      <c r="H66" s="83">
        <f t="shared" si="56"/>
        <v>-499500.77</v>
      </c>
      <c r="I66" s="83">
        <f t="shared" si="56"/>
        <v>-1346635.31</v>
      </c>
      <c r="J66" s="83">
        <f t="shared" si="3"/>
        <v>19206388.770000003</v>
      </c>
      <c r="K66" s="83">
        <f t="shared" si="4"/>
        <v>16908992.400000002</v>
      </c>
      <c r="L66" s="83">
        <f t="shared" si="5"/>
        <v>15763152.6</v>
      </c>
      <c r="M66" s="83">
        <f t="shared" ref="M66:O66" si="57">M67+M68+M69+M70</f>
        <v>2577284.94</v>
      </c>
      <c r="N66" s="83">
        <f t="shared" si="57"/>
        <v>0</v>
      </c>
      <c r="O66" s="83">
        <f t="shared" si="57"/>
        <v>0</v>
      </c>
      <c r="P66" s="83">
        <f t="shared" ref="P66:P70" si="58">J66+M66</f>
        <v>21783673.710000005</v>
      </c>
      <c r="Q66" s="83">
        <f t="shared" ref="Q66:Q70" si="59">K66+N66</f>
        <v>16908992.400000002</v>
      </c>
      <c r="R66" s="83">
        <f t="shared" ref="R66:R70" si="60">L66+O66</f>
        <v>15763152.6</v>
      </c>
    </row>
    <row r="67" spans="1:18">
      <c r="A67" s="2" t="s">
        <v>6</v>
      </c>
      <c r="B67" s="1" t="s">
        <v>30</v>
      </c>
      <c r="C67" s="1" t="s">
        <v>20</v>
      </c>
      <c r="D67" s="79">
        <f>ведомств!J839</f>
        <v>6400000</v>
      </c>
      <c r="E67" s="79">
        <f>ведомств!K839</f>
        <v>6400000</v>
      </c>
      <c r="F67" s="79">
        <f>ведомств!L839</f>
        <v>6400000</v>
      </c>
      <c r="G67" s="79">
        <f>ведомств!M839</f>
        <v>0</v>
      </c>
      <c r="H67" s="79">
        <f>ведомств!N839</f>
        <v>0</v>
      </c>
      <c r="I67" s="79">
        <f>ведомств!O839</f>
        <v>0</v>
      </c>
      <c r="J67" s="79">
        <f t="shared" si="3"/>
        <v>6400000</v>
      </c>
      <c r="K67" s="79">
        <f t="shared" si="4"/>
        <v>6400000</v>
      </c>
      <c r="L67" s="79">
        <f t="shared" si="5"/>
        <v>6400000</v>
      </c>
      <c r="M67" s="79">
        <f>ведомств!S839</f>
        <v>0</v>
      </c>
      <c r="N67" s="79">
        <f>ведомств!T839</f>
        <v>0</v>
      </c>
      <c r="O67" s="79">
        <f>ведомств!U839</f>
        <v>0</v>
      </c>
      <c r="P67" s="79">
        <f t="shared" si="58"/>
        <v>6400000</v>
      </c>
      <c r="Q67" s="79">
        <f t="shared" si="59"/>
        <v>6400000</v>
      </c>
      <c r="R67" s="79">
        <f t="shared" si="60"/>
        <v>6400000</v>
      </c>
    </row>
    <row r="68" spans="1:18">
      <c r="A68" s="2" t="s">
        <v>7</v>
      </c>
      <c r="B68" s="1" t="s">
        <v>30</v>
      </c>
      <c r="C68" s="1" t="s">
        <v>13</v>
      </c>
      <c r="D68" s="79">
        <f>ведомств!J845</f>
        <v>1502019</v>
      </c>
      <c r="E68" s="79">
        <f>ведомств!K845</f>
        <v>422000</v>
      </c>
      <c r="F68" s="79">
        <f>ведомств!L845</f>
        <v>422000</v>
      </c>
      <c r="G68" s="79">
        <f>ведомств!M845</f>
        <v>53909</v>
      </c>
      <c r="H68" s="79">
        <f>ведомств!N845</f>
        <v>0</v>
      </c>
      <c r="I68" s="79">
        <f>ведомств!O845</f>
        <v>0</v>
      </c>
      <c r="J68" s="79">
        <f t="shared" si="3"/>
        <v>1555928</v>
      </c>
      <c r="K68" s="79">
        <f t="shared" si="4"/>
        <v>422000</v>
      </c>
      <c r="L68" s="79">
        <f t="shared" si="5"/>
        <v>422000</v>
      </c>
      <c r="M68" s="79">
        <f>ведомств!S845</f>
        <v>2259602.52</v>
      </c>
      <c r="N68" s="79">
        <f>ведомств!T845</f>
        <v>0</v>
      </c>
      <c r="O68" s="79">
        <f>ведомств!U845</f>
        <v>0</v>
      </c>
      <c r="P68" s="79">
        <f t="shared" si="58"/>
        <v>3815530.52</v>
      </c>
      <c r="Q68" s="79">
        <f t="shared" si="59"/>
        <v>422000</v>
      </c>
      <c r="R68" s="79">
        <f t="shared" si="60"/>
        <v>422000</v>
      </c>
    </row>
    <row r="69" spans="1:18">
      <c r="A69" s="7" t="s">
        <v>21</v>
      </c>
      <c r="B69" s="1" t="s">
        <v>30</v>
      </c>
      <c r="C69" s="1" t="s">
        <v>16</v>
      </c>
      <c r="D69" s="79">
        <f>ведомств!J160+ведомств!J371+ведомств!J875</f>
        <v>7939252.96</v>
      </c>
      <c r="E69" s="79">
        <f>ведомств!K160+ведомств!K371+ведомств!K875</f>
        <v>7633806.2999999998</v>
      </c>
      <c r="F69" s="79">
        <f>ведомств!L160+ведомств!L371+ведомств!L875</f>
        <v>7228913.8899999997</v>
      </c>
      <c r="G69" s="79">
        <f>ведомств!M160+ведомств!M371+ведомств!M875</f>
        <v>368976.89</v>
      </c>
      <c r="H69" s="79">
        <f>ведомств!N160+ведомств!N371+ведомств!N875</f>
        <v>-499500.77</v>
      </c>
      <c r="I69" s="79">
        <f>ведомств!O160+ведомств!O371+ведомств!O875</f>
        <v>-1346635.31</v>
      </c>
      <c r="J69" s="79">
        <f t="shared" si="3"/>
        <v>8308229.8499999996</v>
      </c>
      <c r="K69" s="79">
        <f t="shared" si="4"/>
        <v>7134305.5299999993</v>
      </c>
      <c r="L69" s="79">
        <f t="shared" si="5"/>
        <v>5882278.5800000001</v>
      </c>
      <c r="M69" s="79">
        <f>ведомств!S160+ведомств!S371+ведомств!S875</f>
        <v>317682.41999999993</v>
      </c>
      <c r="N69" s="79">
        <f>ведомств!T160+ведомств!T371+ведомств!T875</f>
        <v>0</v>
      </c>
      <c r="O69" s="79">
        <f>ведомств!U160+ведомств!U371+ведомств!U875</f>
        <v>0</v>
      </c>
      <c r="P69" s="79">
        <f t="shared" si="58"/>
        <v>8625912.2699999996</v>
      </c>
      <c r="Q69" s="79">
        <f t="shared" si="59"/>
        <v>7134305.5299999993</v>
      </c>
      <c r="R69" s="79">
        <f t="shared" si="60"/>
        <v>5882278.5800000001</v>
      </c>
    </row>
    <row r="70" spans="1:18">
      <c r="A70" s="7" t="s">
        <v>58</v>
      </c>
      <c r="B70" s="1" t="s">
        <v>30</v>
      </c>
      <c r="C70" s="1" t="s">
        <v>3</v>
      </c>
      <c r="D70" s="79">
        <f>ведомств!J391</f>
        <v>2942230.92</v>
      </c>
      <c r="E70" s="79">
        <f>ведомств!K391</f>
        <v>2952686.87</v>
      </c>
      <c r="F70" s="79">
        <f>ведомств!L391</f>
        <v>3058874.02</v>
      </c>
      <c r="G70" s="79">
        <f>ведомств!M391</f>
        <v>0</v>
      </c>
      <c r="H70" s="79">
        <f>ведомств!N391</f>
        <v>0</v>
      </c>
      <c r="I70" s="79">
        <f>ведомств!O391</f>
        <v>0</v>
      </c>
      <c r="J70" s="79">
        <f t="shared" si="3"/>
        <v>2942230.92</v>
      </c>
      <c r="K70" s="79">
        <f t="shared" si="4"/>
        <v>2952686.87</v>
      </c>
      <c r="L70" s="79">
        <f t="shared" si="5"/>
        <v>3058874.02</v>
      </c>
      <c r="M70" s="79">
        <f>ведомств!S391</f>
        <v>0</v>
      </c>
      <c r="N70" s="79">
        <f>ведомств!T391</f>
        <v>0</v>
      </c>
      <c r="O70" s="79">
        <f>ведомств!U391</f>
        <v>0</v>
      </c>
      <c r="P70" s="79">
        <f t="shared" si="58"/>
        <v>2942230.92</v>
      </c>
      <c r="Q70" s="79">
        <f t="shared" si="59"/>
        <v>2952686.87</v>
      </c>
      <c r="R70" s="79">
        <f t="shared" si="60"/>
        <v>3058874.02</v>
      </c>
    </row>
    <row r="71" spans="1:18" ht="12" customHeight="1">
      <c r="A71" s="53"/>
      <c r="B71" s="36"/>
      <c r="C71" s="36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</row>
    <row r="72" spans="1:18">
      <c r="A72" s="4" t="s">
        <v>4</v>
      </c>
      <c r="B72" s="15" t="s">
        <v>19</v>
      </c>
      <c r="C72" s="1"/>
      <c r="D72" s="83">
        <f>D73</f>
        <v>2241600</v>
      </c>
      <c r="E72" s="83">
        <f t="shared" ref="E72:I72" si="61">E73</f>
        <v>772400</v>
      </c>
      <c r="F72" s="83">
        <f t="shared" si="61"/>
        <v>772400</v>
      </c>
      <c r="G72" s="83">
        <f t="shared" si="61"/>
        <v>0</v>
      </c>
      <c r="H72" s="83">
        <f t="shared" si="61"/>
        <v>0</v>
      </c>
      <c r="I72" s="83">
        <f t="shared" si="61"/>
        <v>0</v>
      </c>
      <c r="J72" s="83">
        <f t="shared" si="3"/>
        <v>2241600</v>
      </c>
      <c r="K72" s="83">
        <f t="shared" si="4"/>
        <v>772400</v>
      </c>
      <c r="L72" s="83">
        <f t="shared" si="5"/>
        <v>772400</v>
      </c>
      <c r="M72" s="83">
        <f t="shared" ref="M72:O72" si="62">M73</f>
        <v>143800</v>
      </c>
      <c r="N72" s="83">
        <f t="shared" si="62"/>
        <v>0</v>
      </c>
      <c r="O72" s="83">
        <f t="shared" si="62"/>
        <v>0</v>
      </c>
      <c r="P72" s="83">
        <f t="shared" ref="P72:P78" si="63">J72+M72</f>
        <v>2385400</v>
      </c>
      <c r="Q72" s="83">
        <f t="shared" ref="Q72:Q78" si="64">K72+N72</f>
        <v>772400</v>
      </c>
      <c r="R72" s="83">
        <f t="shared" ref="R72:R78" si="65">L72+O72</f>
        <v>772400</v>
      </c>
    </row>
    <row r="73" spans="1:18">
      <c r="A73" s="7" t="s">
        <v>50</v>
      </c>
      <c r="B73" s="1" t="s">
        <v>19</v>
      </c>
      <c r="C73" s="1" t="s">
        <v>20</v>
      </c>
      <c r="D73" s="79">
        <f>ведомств!J170+ведомств!J882</f>
        <v>2241600</v>
      </c>
      <c r="E73" s="79">
        <f>ведомств!K170+ведомств!K882</f>
        <v>772400</v>
      </c>
      <c r="F73" s="79">
        <f>ведомств!L170+ведомств!L882</f>
        <v>772400</v>
      </c>
      <c r="G73" s="79">
        <f>ведомств!M170+ведомств!M882</f>
        <v>0</v>
      </c>
      <c r="H73" s="79">
        <f>ведомств!N170+ведомств!N882</f>
        <v>0</v>
      </c>
      <c r="I73" s="79">
        <f>ведомств!O170+ведомств!O882</f>
        <v>0</v>
      </c>
      <c r="J73" s="79">
        <f t="shared" si="3"/>
        <v>2241600</v>
      </c>
      <c r="K73" s="79">
        <f t="shared" si="4"/>
        <v>772400</v>
      </c>
      <c r="L73" s="79">
        <f t="shared" si="5"/>
        <v>772400</v>
      </c>
      <c r="M73" s="79">
        <f>ведомств!S170+ведомств!S882</f>
        <v>143800</v>
      </c>
      <c r="N73" s="79">
        <f>ведомств!T170+ведомств!T882</f>
        <v>0</v>
      </c>
      <c r="O73" s="79">
        <f>ведомств!U170+ведомств!U882</f>
        <v>0</v>
      </c>
      <c r="P73" s="79">
        <f t="shared" si="63"/>
        <v>2385400</v>
      </c>
      <c r="Q73" s="79">
        <f t="shared" si="64"/>
        <v>772400</v>
      </c>
      <c r="R73" s="79">
        <f t="shared" si="65"/>
        <v>772400</v>
      </c>
    </row>
    <row r="74" spans="1:18" hidden="1">
      <c r="A74" s="58" t="s">
        <v>67</v>
      </c>
      <c r="B74" s="34" t="s">
        <v>19</v>
      </c>
      <c r="C74" s="34" t="s">
        <v>17</v>
      </c>
      <c r="D74" s="84" t="e">
        <f>#REF!+#REF!</f>
        <v>#REF!</v>
      </c>
      <c r="E74" s="84" t="e">
        <f>#REF!+#REF!</f>
        <v>#REF!</v>
      </c>
      <c r="F74" s="84" t="e">
        <f>#REF!+#REF!</f>
        <v>#REF!</v>
      </c>
      <c r="G74" s="84" t="e">
        <f>#REF!+#REF!</f>
        <v>#REF!</v>
      </c>
      <c r="H74" s="84" t="e">
        <f>#REF!+#REF!</f>
        <v>#REF!</v>
      </c>
      <c r="I74" s="84" t="e">
        <f>#REF!+#REF!</f>
        <v>#REF!</v>
      </c>
      <c r="J74" s="84" t="e">
        <f t="shared" si="3"/>
        <v>#REF!</v>
      </c>
      <c r="K74" s="84" t="e">
        <f t="shared" si="4"/>
        <v>#REF!</v>
      </c>
      <c r="L74" s="84" t="e">
        <f t="shared" si="5"/>
        <v>#REF!</v>
      </c>
      <c r="M74" s="84" t="e">
        <f>#REF!+#REF!</f>
        <v>#REF!</v>
      </c>
      <c r="N74" s="84" t="e">
        <f>#REF!+#REF!</f>
        <v>#REF!</v>
      </c>
      <c r="O74" s="84" t="e">
        <f>#REF!+#REF!</f>
        <v>#REF!</v>
      </c>
      <c r="P74" s="84" t="e">
        <f t="shared" si="63"/>
        <v>#REF!</v>
      </c>
      <c r="Q74" s="84" t="e">
        <f t="shared" si="64"/>
        <v>#REF!</v>
      </c>
      <c r="R74" s="84" t="e">
        <f t="shared" si="65"/>
        <v>#REF!</v>
      </c>
    </row>
    <row r="75" spans="1:18" hidden="1">
      <c r="A75" s="74" t="s">
        <v>119</v>
      </c>
      <c r="B75" s="34" t="s">
        <v>19</v>
      </c>
      <c r="C75" s="34" t="s">
        <v>13</v>
      </c>
      <c r="D75" s="78" t="e">
        <f>#REF!+#REF!</f>
        <v>#REF!</v>
      </c>
      <c r="E75" s="78" t="e">
        <f>#REF!+#REF!</f>
        <v>#REF!</v>
      </c>
      <c r="F75" s="78" t="e">
        <f>#REF!+#REF!</f>
        <v>#REF!</v>
      </c>
      <c r="G75" s="78" t="e">
        <f>#REF!+#REF!</f>
        <v>#REF!</v>
      </c>
      <c r="H75" s="78" t="e">
        <f>#REF!+#REF!</f>
        <v>#REF!</v>
      </c>
      <c r="I75" s="78" t="e">
        <f>#REF!+#REF!</f>
        <v>#REF!</v>
      </c>
      <c r="J75" s="78" t="e">
        <f t="shared" si="3"/>
        <v>#REF!</v>
      </c>
      <c r="K75" s="78" t="e">
        <f t="shared" si="4"/>
        <v>#REF!</v>
      </c>
      <c r="L75" s="78" t="e">
        <f t="shared" si="5"/>
        <v>#REF!</v>
      </c>
      <c r="M75" s="78" t="e">
        <f>#REF!+#REF!</f>
        <v>#REF!</v>
      </c>
      <c r="N75" s="78" t="e">
        <f>#REF!+#REF!</f>
        <v>#REF!</v>
      </c>
      <c r="O75" s="78" t="e">
        <f>#REF!+#REF!</f>
        <v>#REF!</v>
      </c>
      <c r="P75" s="78" t="e">
        <f t="shared" si="63"/>
        <v>#REF!</v>
      </c>
      <c r="Q75" s="78" t="e">
        <f t="shared" si="64"/>
        <v>#REF!</v>
      </c>
      <c r="R75" s="78" t="e">
        <f t="shared" si="65"/>
        <v>#REF!</v>
      </c>
    </row>
    <row r="76" spans="1:18" hidden="1">
      <c r="A76" s="58"/>
      <c r="B76" s="34"/>
      <c r="C76" s="34"/>
      <c r="D76" s="84" t="e">
        <f>#REF!+#REF!</f>
        <v>#REF!</v>
      </c>
      <c r="E76" s="84" t="e">
        <f>#REF!+#REF!</f>
        <v>#REF!</v>
      </c>
      <c r="F76" s="84" t="e">
        <f>#REF!+#REF!</f>
        <v>#REF!</v>
      </c>
      <c r="G76" s="84" t="e">
        <f>#REF!+#REF!</f>
        <v>#REF!</v>
      </c>
      <c r="H76" s="84" t="e">
        <f>#REF!+#REF!</f>
        <v>#REF!</v>
      </c>
      <c r="I76" s="84" t="e">
        <f>#REF!+#REF!</f>
        <v>#REF!</v>
      </c>
      <c r="J76" s="84" t="e">
        <f t="shared" si="3"/>
        <v>#REF!</v>
      </c>
      <c r="K76" s="84" t="e">
        <f t="shared" si="4"/>
        <v>#REF!</v>
      </c>
      <c r="L76" s="84" t="e">
        <f t="shared" si="5"/>
        <v>#REF!</v>
      </c>
      <c r="M76" s="84" t="e">
        <f>#REF!+#REF!</f>
        <v>#REF!</v>
      </c>
      <c r="N76" s="84" t="e">
        <f>#REF!+#REF!</f>
        <v>#REF!</v>
      </c>
      <c r="O76" s="84" t="e">
        <f>#REF!+#REF!</f>
        <v>#REF!</v>
      </c>
      <c r="P76" s="84" t="e">
        <f t="shared" si="63"/>
        <v>#REF!</v>
      </c>
      <c r="Q76" s="84" t="e">
        <f t="shared" si="64"/>
        <v>#REF!</v>
      </c>
      <c r="R76" s="84" t="e">
        <f t="shared" si="65"/>
        <v>#REF!</v>
      </c>
    </row>
    <row r="77" spans="1:18" hidden="1">
      <c r="A77" s="4" t="s">
        <v>55</v>
      </c>
      <c r="B77" s="15" t="s">
        <v>31</v>
      </c>
      <c r="C77" s="1"/>
      <c r="D77" s="83" t="e">
        <f>#REF!+#REF!</f>
        <v>#REF!</v>
      </c>
      <c r="E77" s="83" t="e">
        <f>#REF!+#REF!</f>
        <v>#REF!</v>
      </c>
      <c r="F77" s="83" t="e">
        <f>#REF!+#REF!</f>
        <v>#REF!</v>
      </c>
      <c r="G77" s="83" t="e">
        <f>#REF!+#REF!</f>
        <v>#REF!</v>
      </c>
      <c r="H77" s="83" t="e">
        <f>#REF!+#REF!</f>
        <v>#REF!</v>
      </c>
      <c r="I77" s="83" t="e">
        <f>#REF!+#REF!</f>
        <v>#REF!</v>
      </c>
      <c r="J77" s="83" t="e">
        <f t="shared" si="3"/>
        <v>#REF!</v>
      </c>
      <c r="K77" s="83" t="e">
        <f t="shared" si="4"/>
        <v>#REF!</v>
      </c>
      <c r="L77" s="83" t="e">
        <f t="shared" si="5"/>
        <v>#REF!</v>
      </c>
      <c r="M77" s="83" t="e">
        <f>#REF!+#REF!</f>
        <v>#REF!</v>
      </c>
      <c r="N77" s="83" t="e">
        <f>#REF!+#REF!</f>
        <v>#REF!</v>
      </c>
      <c r="O77" s="83" t="e">
        <f>#REF!+#REF!</f>
        <v>#REF!</v>
      </c>
      <c r="P77" s="83" t="e">
        <f t="shared" si="63"/>
        <v>#REF!</v>
      </c>
      <c r="Q77" s="83" t="e">
        <f t="shared" si="64"/>
        <v>#REF!</v>
      </c>
      <c r="R77" s="83" t="e">
        <f t="shared" si="65"/>
        <v>#REF!</v>
      </c>
    </row>
    <row r="78" spans="1:18" hidden="1">
      <c r="A78" s="58" t="s">
        <v>56</v>
      </c>
      <c r="B78" s="34" t="s">
        <v>31</v>
      </c>
      <c r="C78" s="34" t="s">
        <v>20</v>
      </c>
      <c r="D78" s="84" t="e">
        <f>#REF!+#REF!</f>
        <v>#REF!</v>
      </c>
      <c r="E78" s="84" t="e">
        <f>#REF!+#REF!</f>
        <v>#REF!</v>
      </c>
      <c r="F78" s="84" t="e">
        <f>#REF!+#REF!</f>
        <v>#REF!</v>
      </c>
      <c r="G78" s="84" t="e">
        <f>#REF!+#REF!</f>
        <v>#REF!</v>
      </c>
      <c r="H78" s="84" t="e">
        <f>#REF!+#REF!</f>
        <v>#REF!</v>
      </c>
      <c r="I78" s="84" t="e">
        <f>#REF!+#REF!</f>
        <v>#REF!</v>
      </c>
      <c r="J78" s="84" t="e">
        <f t="shared" si="3"/>
        <v>#REF!</v>
      </c>
      <c r="K78" s="84" t="e">
        <f t="shared" si="4"/>
        <v>#REF!</v>
      </c>
      <c r="L78" s="84" t="e">
        <f t="shared" si="5"/>
        <v>#REF!</v>
      </c>
      <c r="M78" s="84" t="e">
        <f>#REF!+#REF!</f>
        <v>#REF!</v>
      </c>
      <c r="N78" s="84" t="e">
        <f>#REF!+#REF!</f>
        <v>#REF!</v>
      </c>
      <c r="O78" s="84" t="e">
        <f>#REF!+#REF!</f>
        <v>#REF!</v>
      </c>
      <c r="P78" s="84" t="e">
        <f t="shared" si="63"/>
        <v>#REF!</v>
      </c>
      <c r="Q78" s="84" t="e">
        <f t="shared" si="64"/>
        <v>#REF!</v>
      </c>
      <c r="R78" s="84" t="e">
        <f t="shared" si="65"/>
        <v>#REF!</v>
      </c>
    </row>
    <row r="79" spans="1:18">
      <c r="A79" s="58"/>
      <c r="B79" s="34"/>
      <c r="C79" s="3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</row>
    <row r="80" spans="1:18" ht="12.75" customHeight="1">
      <c r="A80" s="4" t="s">
        <v>110</v>
      </c>
      <c r="B80" s="15" t="s">
        <v>48</v>
      </c>
      <c r="C80" s="1"/>
      <c r="D80" s="83">
        <f>D81</f>
        <v>10000</v>
      </c>
      <c r="E80" s="83">
        <f t="shared" ref="E80:I80" si="66">E81</f>
        <v>9600</v>
      </c>
      <c r="F80" s="83">
        <f t="shared" si="66"/>
        <v>6400</v>
      </c>
      <c r="G80" s="83">
        <f t="shared" si="66"/>
        <v>0</v>
      </c>
      <c r="H80" s="83">
        <f t="shared" si="66"/>
        <v>0</v>
      </c>
      <c r="I80" s="83">
        <f t="shared" si="66"/>
        <v>0</v>
      </c>
      <c r="J80" s="83">
        <f t="shared" si="3"/>
        <v>10000</v>
      </c>
      <c r="K80" s="83">
        <f t="shared" si="4"/>
        <v>9600</v>
      </c>
      <c r="L80" s="83">
        <f t="shared" si="5"/>
        <v>6400</v>
      </c>
      <c r="M80" s="83">
        <f t="shared" ref="M80:O80" si="67">M81</f>
        <v>0</v>
      </c>
      <c r="N80" s="83">
        <f t="shared" si="67"/>
        <v>0</v>
      </c>
      <c r="O80" s="83">
        <f t="shared" si="67"/>
        <v>0</v>
      </c>
      <c r="P80" s="83">
        <f t="shared" ref="P80:P83" si="68">J80+M80</f>
        <v>10000</v>
      </c>
      <c r="Q80" s="83">
        <f t="shared" ref="Q80:Q83" si="69">K80+N80</f>
        <v>9600</v>
      </c>
      <c r="R80" s="83">
        <f t="shared" ref="R80:R83" si="70">L80+O80</f>
        <v>6400</v>
      </c>
    </row>
    <row r="81" spans="1:19">
      <c r="A81" s="58" t="s">
        <v>230</v>
      </c>
      <c r="B81" s="34" t="s">
        <v>48</v>
      </c>
      <c r="C81" s="34" t="s">
        <v>20</v>
      </c>
      <c r="D81" s="84">
        <f>ведомств!J889</f>
        <v>10000</v>
      </c>
      <c r="E81" s="84">
        <f>ведомств!K889</f>
        <v>9600</v>
      </c>
      <c r="F81" s="84">
        <f>ведомств!L889</f>
        <v>6400</v>
      </c>
      <c r="G81" s="84">
        <f>ведомств!M889</f>
        <v>0</v>
      </c>
      <c r="H81" s="84">
        <f>ведомств!N889</f>
        <v>0</v>
      </c>
      <c r="I81" s="84">
        <f>ведомств!O889</f>
        <v>0</v>
      </c>
      <c r="J81" s="84">
        <f t="shared" si="3"/>
        <v>10000</v>
      </c>
      <c r="K81" s="84">
        <f t="shared" si="4"/>
        <v>9600</v>
      </c>
      <c r="L81" s="84">
        <f t="shared" si="5"/>
        <v>6400</v>
      </c>
      <c r="M81" s="84">
        <f>ведомств!S889</f>
        <v>0</v>
      </c>
      <c r="N81" s="84">
        <f>ведомств!T889</f>
        <v>0</v>
      </c>
      <c r="O81" s="84">
        <f>ведомств!U889</f>
        <v>0</v>
      </c>
      <c r="P81" s="84">
        <f t="shared" si="68"/>
        <v>10000</v>
      </c>
      <c r="Q81" s="84">
        <f t="shared" si="69"/>
        <v>9600</v>
      </c>
      <c r="R81" s="84">
        <f t="shared" si="70"/>
        <v>6400</v>
      </c>
    </row>
    <row r="82" spans="1:19">
      <c r="A82" s="153" t="s">
        <v>320</v>
      </c>
      <c r="B82" s="154"/>
      <c r="C82" s="155"/>
      <c r="D82" s="156"/>
      <c r="E82" s="156">
        <f>ведомств!K1869</f>
        <v>18053595</v>
      </c>
      <c r="F82" s="156">
        <f>ведомств!L1869</f>
        <v>36325590</v>
      </c>
      <c r="G82" s="156">
        <f>ведомств!M1869</f>
        <v>0</v>
      </c>
      <c r="H82" s="156">
        <f>ведомств!N1869</f>
        <v>0</v>
      </c>
      <c r="I82" s="156">
        <f>ведомств!O1869</f>
        <v>0</v>
      </c>
      <c r="J82" s="156">
        <f t="shared" ref="J82:J83" si="71">D82+G82</f>
        <v>0</v>
      </c>
      <c r="K82" s="156">
        <f t="shared" ref="K82:K83" si="72">E82+H82</f>
        <v>18053595</v>
      </c>
      <c r="L82" s="156">
        <f t="shared" ref="L82:L83" si="73">F82+I82</f>
        <v>36325590</v>
      </c>
      <c r="M82" s="156">
        <f>ведомств!S1869</f>
        <v>0</v>
      </c>
      <c r="N82" s="156">
        <f>ведомств!T1869</f>
        <v>0</v>
      </c>
      <c r="O82" s="156">
        <f>ведомств!U1869</f>
        <v>0</v>
      </c>
      <c r="P82" s="156">
        <f t="shared" si="68"/>
        <v>0</v>
      </c>
      <c r="Q82" s="156">
        <f t="shared" si="69"/>
        <v>18053595</v>
      </c>
      <c r="R82" s="156">
        <f t="shared" si="70"/>
        <v>36325590</v>
      </c>
    </row>
    <row r="83" spans="1:19" ht="13.8">
      <c r="A83" s="63" t="s">
        <v>242</v>
      </c>
      <c r="B83" s="64"/>
      <c r="C83" s="65"/>
      <c r="D83" s="82">
        <f>D17+D27+D30+D36+D42+D48+D52+D59+D63+D66+D72+D80+D82</f>
        <v>1035802533.14</v>
      </c>
      <c r="E83" s="82">
        <f t="shared" ref="E83:F83" si="74">E17+E27+E30+E36+E42+E48+E52+E59+E63+E66+E72+E80+E82</f>
        <v>1005278892.5999999</v>
      </c>
      <c r="F83" s="82">
        <f t="shared" si="74"/>
        <v>1012280564.9899999</v>
      </c>
      <c r="G83" s="82">
        <f t="shared" ref="G83:I83" si="75">G17+G27+G30+G36+G42+G48+G52+G59+G63+G66+G72+G80+G82</f>
        <v>62478519.32</v>
      </c>
      <c r="H83" s="82">
        <f t="shared" si="75"/>
        <v>1652253.6199999996</v>
      </c>
      <c r="I83" s="82">
        <f t="shared" si="75"/>
        <v>80747256.489999995</v>
      </c>
      <c r="J83" s="82">
        <f t="shared" si="71"/>
        <v>1098281052.46</v>
      </c>
      <c r="K83" s="82">
        <f t="shared" si="72"/>
        <v>1006931146.2199999</v>
      </c>
      <c r="L83" s="82">
        <f t="shared" si="73"/>
        <v>1093027821.4799998</v>
      </c>
      <c r="M83" s="82">
        <f t="shared" ref="M83:O83" si="76">M17+M27+M30+M36+M42+M48+M52+M59+M63+M66+M72+M80+M82</f>
        <v>18867380.969999999</v>
      </c>
      <c r="N83" s="82">
        <f t="shared" si="76"/>
        <v>2913094.88</v>
      </c>
      <c r="O83" s="82">
        <f t="shared" si="76"/>
        <v>2913094.88</v>
      </c>
      <c r="P83" s="82">
        <f t="shared" si="68"/>
        <v>1117148433.4300001</v>
      </c>
      <c r="Q83" s="82">
        <f t="shared" si="69"/>
        <v>1009844241.0999999</v>
      </c>
      <c r="R83" s="82">
        <f t="shared" si="70"/>
        <v>1095940916.3599999</v>
      </c>
      <c r="S83" t="s">
        <v>464</v>
      </c>
    </row>
    <row r="84" spans="1:19">
      <c r="D84" s="300">
        <f>ведомств!J1876</f>
        <v>0</v>
      </c>
      <c r="E84" s="300">
        <f>ведомств!K1876</f>
        <v>0</v>
      </c>
      <c r="F84" s="300">
        <f>ведомств!L1876</f>
        <v>0</v>
      </c>
    </row>
  </sheetData>
  <mergeCells count="10">
    <mergeCell ref="M13:O13"/>
    <mergeCell ref="P13:R13"/>
    <mergeCell ref="A11:R11"/>
    <mergeCell ref="G13:I13"/>
    <mergeCell ref="J13:L13"/>
    <mergeCell ref="C13:C14"/>
    <mergeCell ref="D12:F12"/>
    <mergeCell ref="D13:F13"/>
    <mergeCell ref="A13:A14"/>
    <mergeCell ref="B13:B14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7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7"/>
  <sheetViews>
    <sheetView tabSelected="1" zoomScaleNormal="100" workbookViewId="0">
      <selection activeCell="X4" sqref="X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8.5546875" hidden="1" customWidth="1"/>
    <col min="14" max="14" width="15.5546875" hidden="1" customWidth="1"/>
    <col min="15" max="15" width="15.6640625" hidden="1" customWidth="1"/>
    <col min="16" max="16" width="19.44140625" hidden="1" customWidth="1"/>
    <col min="17" max="18" width="19.88671875" hidden="1" customWidth="1"/>
    <col min="19" max="19" width="18.5546875" hidden="1" customWidth="1"/>
    <col min="20" max="20" width="15.5546875" hidden="1" customWidth="1"/>
    <col min="21" max="21" width="15.6640625" hidden="1" customWidth="1"/>
    <col min="22" max="22" width="19.44140625" customWidth="1"/>
    <col min="23" max="24" width="19.88671875" customWidth="1"/>
    <col min="25" max="25" width="1.44140625" customWidth="1"/>
    <col min="26" max="26" width="11.6640625" bestFit="1" customWidth="1"/>
  </cols>
  <sheetData>
    <row r="1" spans="1:24">
      <c r="R1" s="349"/>
      <c r="X1" s="349" t="s">
        <v>237</v>
      </c>
    </row>
    <row r="2" spans="1:24">
      <c r="R2" s="57"/>
      <c r="X2" s="57" t="s">
        <v>42</v>
      </c>
    </row>
    <row r="3" spans="1:24">
      <c r="R3" s="57"/>
      <c r="X3" s="57" t="s">
        <v>329</v>
      </c>
    </row>
    <row r="4" spans="1:24">
      <c r="R4" s="349"/>
      <c r="X4" s="349" t="s">
        <v>504</v>
      </c>
    </row>
    <row r="6" spans="1:24">
      <c r="L6" s="60"/>
      <c r="R6" s="60"/>
      <c r="X6" s="60" t="s">
        <v>463</v>
      </c>
    </row>
    <row r="7" spans="1:24">
      <c r="L7" s="57"/>
      <c r="R7" s="57"/>
      <c r="X7" s="57" t="s">
        <v>42</v>
      </c>
    </row>
    <row r="8" spans="1:24">
      <c r="L8" s="57"/>
      <c r="R8" s="57"/>
      <c r="X8" s="57" t="s">
        <v>329</v>
      </c>
    </row>
    <row r="9" spans="1:24">
      <c r="L9" s="60"/>
      <c r="R9" s="60"/>
      <c r="X9" s="60" t="s">
        <v>462</v>
      </c>
    </row>
    <row r="11" spans="1:24" ht="16.5" customHeight="1">
      <c r="A11" s="381" t="s">
        <v>353</v>
      </c>
      <c r="B11" s="381"/>
      <c r="C11" s="381"/>
      <c r="D11" s="381"/>
      <c r="E11" s="381"/>
      <c r="F11" s="381"/>
      <c r="G11" s="381"/>
      <c r="H11" s="381"/>
      <c r="I11" s="381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</row>
    <row r="12" spans="1:24">
      <c r="J12" s="375"/>
      <c r="K12" s="375"/>
      <c r="L12" s="375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</row>
    <row r="13" spans="1:24" ht="55.5" customHeight="1">
      <c r="A13" s="376" t="s">
        <v>10</v>
      </c>
      <c r="B13" s="385" t="s">
        <v>39</v>
      </c>
      <c r="C13" s="378" t="s">
        <v>11</v>
      </c>
      <c r="D13" s="378" t="s">
        <v>12</v>
      </c>
      <c r="E13" s="386" t="s">
        <v>9</v>
      </c>
      <c r="F13" s="387"/>
      <c r="G13" s="387"/>
      <c r="H13" s="388"/>
      <c r="I13" s="373" t="s">
        <v>47</v>
      </c>
      <c r="J13" s="367" t="s">
        <v>326</v>
      </c>
      <c r="K13" s="369"/>
      <c r="L13" s="370"/>
      <c r="M13" s="366" t="s">
        <v>427</v>
      </c>
      <c r="N13" s="367"/>
      <c r="O13" s="368"/>
      <c r="P13" s="367" t="s">
        <v>326</v>
      </c>
      <c r="Q13" s="369"/>
      <c r="R13" s="370"/>
      <c r="S13" s="366" t="s">
        <v>427</v>
      </c>
      <c r="T13" s="367"/>
      <c r="U13" s="368"/>
      <c r="V13" s="367" t="s">
        <v>326</v>
      </c>
      <c r="W13" s="369"/>
      <c r="X13" s="370"/>
    </row>
    <row r="14" spans="1:24" ht="15.6">
      <c r="A14" s="377"/>
      <c r="B14" s="379"/>
      <c r="C14" s="379"/>
      <c r="D14" s="379"/>
      <c r="E14" s="389"/>
      <c r="F14" s="390"/>
      <c r="G14" s="390"/>
      <c r="H14" s="391"/>
      <c r="I14" s="374"/>
      <c r="J14" s="272" t="s">
        <v>240</v>
      </c>
      <c r="K14" s="272" t="s">
        <v>241</v>
      </c>
      <c r="L14" s="272" t="s">
        <v>354</v>
      </c>
      <c r="M14" s="272" t="s">
        <v>240</v>
      </c>
      <c r="N14" s="272" t="s">
        <v>241</v>
      </c>
      <c r="O14" s="272" t="s">
        <v>354</v>
      </c>
      <c r="P14" s="272" t="s">
        <v>240</v>
      </c>
      <c r="Q14" s="272" t="s">
        <v>241</v>
      </c>
      <c r="R14" s="272" t="s">
        <v>354</v>
      </c>
      <c r="S14" s="272" t="s">
        <v>240</v>
      </c>
      <c r="T14" s="272" t="s">
        <v>241</v>
      </c>
      <c r="U14" s="272" t="s">
        <v>354</v>
      </c>
      <c r="V14" s="272" t="s">
        <v>240</v>
      </c>
      <c r="W14" s="272" t="s">
        <v>241</v>
      </c>
      <c r="X14" s="272" t="s">
        <v>354</v>
      </c>
    </row>
    <row r="15" spans="1:24">
      <c r="A15" s="8">
        <v>1</v>
      </c>
      <c r="B15" s="21">
        <v>2</v>
      </c>
      <c r="C15" s="21">
        <v>3</v>
      </c>
      <c r="D15" s="21">
        <v>4</v>
      </c>
      <c r="E15" s="382">
        <v>5</v>
      </c>
      <c r="F15" s="383"/>
      <c r="G15" s="383"/>
      <c r="H15" s="384"/>
      <c r="I15" s="76" t="s">
        <v>65</v>
      </c>
      <c r="J15" s="162">
        <v>7</v>
      </c>
      <c r="K15" s="128">
        <v>8</v>
      </c>
      <c r="L15" s="128">
        <v>9</v>
      </c>
      <c r="M15" s="162"/>
      <c r="N15" s="128"/>
      <c r="O15" s="128"/>
      <c r="P15" s="162">
        <v>7</v>
      </c>
      <c r="Q15" s="128">
        <v>8</v>
      </c>
      <c r="R15" s="128">
        <v>9</v>
      </c>
      <c r="S15" s="162"/>
      <c r="T15" s="128"/>
      <c r="U15" s="128"/>
      <c r="V15" s="162">
        <v>7</v>
      </c>
      <c r="W15" s="128">
        <v>8</v>
      </c>
      <c r="X15" s="128">
        <v>9</v>
      </c>
    </row>
    <row r="16" spans="1:24">
      <c r="A16" s="19"/>
      <c r="B16" s="37"/>
      <c r="C16" s="20"/>
      <c r="D16" s="20"/>
      <c r="E16" s="92"/>
      <c r="F16" s="20"/>
      <c r="G16" s="20"/>
      <c r="H16" s="20"/>
      <c r="I16" s="2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</row>
    <row r="17" spans="1:24" ht="39.6">
      <c r="A17" s="46" t="s">
        <v>333</v>
      </c>
      <c r="B17" s="43" t="s">
        <v>41</v>
      </c>
      <c r="C17" s="41"/>
      <c r="D17" s="41"/>
      <c r="E17" s="41"/>
      <c r="F17" s="41"/>
      <c r="G17" s="41"/>
      <c r="H17" s="41"/>
      <c r="I17" s="40"/>
      <c r="J17" s="95">
        <f>J18+J41+J64+J159+J169</f>
        <v>155170706.79000002</v>
      </c>
      <c r="K17" s="95">
        <f>K18+K41+K64+K159+K169</f>
        <v>149127319.19999999</v>
      </c>
      <c r="L17" s="95">
        <f>L18+L41+L64+L159+L169</f>
        <v>148989837.72</v>
      </c>
      <c r="M17" s="95">
        <f t="shared" ref="M17:O17" si="0">M18+M41+M64+M159+M169</f>
        <v>9737354.5</v>
      </c>
      <c r="N17" s="95">
        <f t="shared" si="0"/>
        <v>-40106.019999999997</v>
      </c>
      <c r="O17" s="95">
        <f t="shared" si="0"/>
        <v>-18795.18</v>
      </c>
      <c r="P17" s="95">
        <f>J17+M17</f>
        <v>164908061.29000002</v>
      </c>
      <c r="Q17" s="95">
        <f>K17+N17</f>
        <v>149087213.17999998</v>
      </c>
      <c r="R17" s="95">
        <f>L17+O17</f>
        <v>148971042.53999999</v>
      </c>
      <c r="S17" s="95">
        <f t="shared" ref="S17:U17" si="1">S18+S41+S64+S159+S169</f>
        <v>11514646.52</v>
      </c>
      <c r="T17" s="95">
        <f t="shared" si="1"/>
        <v>0</v>
      </c>
      <c r="U17" s="95">
        <f t="shared" si="1"/>
        <v>0</v>
      </c>
      <c r="V17" s="95">
        <f>P17+S17</f>
        <v>176422707.81000003</v>
      </c>
      <c r="W17" s="95">
        <f>Q17+T17</f>
        <v>149087213.17999998</v>
      </c>
      <c r="X17" s="95">
        <f>R17+U17</f>
        <v>148971042.53999999</v>
      </c>
    </row>
    <row r="18" spans="1:24" ht="15" customHeight="1">
      <c r="A18" s="23" t="s">
        <v>32</v>
      </c>
      <c r="B18" s="28" t="s">
        <v>41</v>
      </c>
      <c r="C18" s="28" t="s">
        <v>20</v>
      </c>
      <c r="D18" s="29"/>
      <c r="E18" s="29"/>
      <c r="F18" s="29"/>
      <c r="G18" s="29"/>
      <c r="H18" s="29"/>
      <c r="I18" s="30"/>
      <c r="J18" s="96">
        <f>J19</f>
        <v>2818100.08</v>
      </c>
      <c r="K18" s="96">
        <f t="shared" ref="K18:O18" si="2">K19</f>
        <v>2067664.09</v>
      </c>
      <c r="L18" s="96">
        <f t="shared" si="2"/>
        <v>2067664.09</v>
      </c>
      <c r="M18" s="96">
        <f t="shared" si="2"/>
        <v>-600000</v>
      </c>
      <c r="N18" s="96">
        <f t="shared" si="2"/>
        <v>0</v>
      </c>
      <c r="O18" s="96">
        <f t="shared" si="2"/>
        <v>0</v>
      </c>
      <c r="P18" s="96">
        <f t="shared" ref="P18:P88" si="3">J18+M18</f>
        <v>2218100.08</v>
      </c>
      <c r="Q18" s="96">
        <f t="shared" ref="Q18:Q88" si="4">K18+N18</f>
        <v>2067664.09</v>
      </c>
      <c r="R18" s="96">
        <f t="shared" ref="R18:R88" si="5">L18+O18</f>
        <v>2067664.09</v>
      </c>
      <c r="S18" s="96">
        <f t="shared" ref="S18:U18" si="6">S19</f>
        <v>800000</v>
      </c>
      <c r="T18" s="96">
        <f t="shared" si="6"/>
        <v>0</v>
      </c>
      <c r="U18" s="96">
        <f t="shared" si="6"/>
        <v>0</v>
      </c>
      <c r="V18" s="96">
        <f t="shared" ref="V18:V35" si="7">P18+S18</f>
        <v>3018100.08</v>
      </c>
      <c r="W18" s="96">
        <f t="shared" ref="W18:W35" si="8">Q18+T18</f>
        <v>2067664.09</v>
      </c>
      <c r="X18" s="96">
        <f t="shared" ref="X18:X35" si="9">R18+U18</f>
        <v>2067664.09</v>
      </c>
    </row>
    <row r="19" spans="1:24">
      <c r="A19" s="4" t="s">
        <v>1</v>
      </c>
      <c r="B19" s="14" t="s">
        <v>41</v>
      </c>
      <c r="C19" s="15" t="s">
        <v>20</v>
      </c>
      <c r="D19" s="15" t="s">
        <v>48</v>
      </c>
      <c r="E19" s="15"/>
      <c r="F19" s="15"/>
      <c r="G19" s="15"/>
      <c r="H19" s="1"/>
      <c r="I19" s="13"/>
      <c r="J19" s="97">
        <f>J20+J24+J28+J32</f>
        <v>2818100.08</v>
      </c>
      <c r="K19" s="97">
        <f t="shared" ref="K19:O19" si="10">K20+K24+K28+K32</f>
        <v>2067664.09</v>
      </c>
      <c r="L19" s="97">
        <f t="shared" si="10"/>
        <v>2067664.09</v>
      </c>
      <c r="M19" s="97">
        <f t="shared" si="10"/>
        <v>-600000</v>
      </c>
      <c r="N19" s="97">
        <f t="shared" si="10"/>
        <v>0</v>
      </c>
      <c r="O19" s="97">
        <f t="shared" si="10"/>
        <v>0</v>
      </c>
      <c r="P19" s="97">
        <f t="shared" si="3"/>
        <v>2218100.08</v>
      </c>
      <c r="Q19" s="97">
        <f t="shared" si="4"/>
        <v>2067664.09</v>
      </c>
      <c r="R19" s="97">
        <f t="shared" si="5"/>
        <v>2067664.09</v>
      </c>
      <c r="S19" s="97">
        <f>S20+S24+S28+S32+S36</f>
        <v>800000</v>
      </c>
      <c r="T19" s="97">
        <f t="shared" ref="T19:U19" si="11">T20+T24+T28+T32+T36</f>
        <v>0</v>
      </c>
      <c r="U19" s="97">
        <f t="shared" si="11"/>
        <v>0</v>
      </c>
      <c r="V19" s="97">
        <f t="shared" si="7"/>
        <v>3018100.08</v>
      </c>
      <c r="W19" s="97">
        <f t="shared" si="8"/>
        <v>2067664.09</v>
      </c>
      <c r="X19" s="97">
        <f t="shared" si="9"/>
        <v>2067664.09</v>
      </c>
    </row>
    <row r="20" spans="1:24" ht="26.4">
      <c r="A20" s="75" t="s">
        <v>381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141</v>
      </c>
      <c r="I20" s="13"/>
      <c r="J20" s="100">
        <f>J21</f>
        <v>50000</v>
      </c>
      <c r="K20" s="100">
        <f t="shared" ref="K20:O22" si="12">K21</f>
        <v>50000</v>
      </c>
      <c r="L20" s="100">
        <f t="shared" si="12"/>
        <v>50000</v>
      </c>
      <c r="M20" s="100">
        <f t="shared" si="12"/>
        <v>0</v>
      </c>
      <c r="N20" s="100">
        <f t="shared" si="12"/>
        <v>0</v>
      </c>
      <c r="O20" s="100">
        <f t="shared" si="12"/>
        <v>0</v>
      </c>
      <c r="P20" s="100">
        <f t="shared" si="3"/>
        <v>50000</v>
      </c>
      <c r="Q20" s="100">
        <f t="shared" si="4"/>
        <v>50000</v>
      </c>
      <c r="R20" s="100">
        <f t="shared" si="5"/>
        <v>50000</v>
      </c>
      <c r="S20" s="100">
        <f t="shared" ref="S20:U22" si="13">S21</f>
        <v>0</v>
      </c>
      <c r="T20" s="100">
        <f t="shared" si="13"/>
        <v>0</v>
      </c>
      <c r="U20" s="100">
        <f t="shared" si="13"/>
        <v>0</v>
      </c>
      <c r="V20" s="100">
        <f t="shared" si="7"/>
        <v>50000</v>
      </c>
      <c r="W20" s="100">
        <f t="shared" si="8"/>
        <v>50000</v>
      </c>
      <c r="X20" s="100">
        <f t="shared" si="9"/>
        <v>50000</v>
      </c>
    </row>
    <row r="21" spans="1:24">
      <c r="A21" s="108" t="s">
        <v>257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175</v>
      </c>
      <c r="I21" s="13"/>
      <c r="J21" s="100">
        <f>J22</f>
        <v>50000</v>
      </c>
      <c r="K21" s="100">
        <f t="shared" si="12"/>
        <v>50000</v>
      </c>
      <c r="L21" s="100">
        <f t="shared" si="12"/>
        <v>50000</v>
      </c>
      <c r="M21" s="100">
        <f t="shared" si="12"/>
        <v>0</v>
      </c>
      <c r="N21" s="100">
        <f t="shared" si="12"/>
        <v>0</v>
      </c>
      <c r="O21" s="100">
        <f t="shared" si="12"/>
        <v>0</v>
      </c>
      <c r="P21" s="100">
        <f t="shared" si="3"/>
        <v>50000</v>
      </c>
      <c r="Q21" s="100">
        <f t="shared" si="4"/>
        <v>50000</v>
      </c>
      <c r="R21" s="100">
        <f t="shared" si="5"/>
        <v>50000</v>
      </c>
      <c r="S21" s="100">
        <f t="shared" si="13"/>
        <v>0</v>
      </c>
      <c r="T21" s="100">
        <f t="shared" si="13"/>
        <v>0</v>
      </c>
      <c r="U21" s="100">
        <f t="shared" si="13"/>
        <v>0</v>
      </c>
      <c r="V21" s="100">
        <f t="shared" si="7"/>
        <v>50000</v>
      </c>
      <c r="W21" s="100">
        <f t="shared" si="8"/>
        <v>50000</v>
      </c>
      <c r="X21" s="100">
        <f t="shared" si="9"/>
        <v>50000</v>
      </c>
    </row>
    <row r="22" spans="1:24" ht="26.4">
      <c r="A22" s="75" t="s">
        <v>229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175</v>
      </c>
      <c r="I22" s="13" t="s">
        <v>92</v>
      </c>
      <c r="J22" s="100">
        <f>J23</f>
        <v>50000</v>
      </c>
      <c r="K22" s="100">
        <f t="shared" si="12"/>
        <v>50000</v>
      </c>
      <c r="L22" s="100">
        <f t="shared" si="12"/>
        <v>50000</v>
      </c>
      <c r="M22" s="100">
        <f t="shared" si="12"/>
        <v>0</v>
      </c>
      <c r="N22" s="100">
        <f t="shared" si="12"/>
        <v>0</v>
      </c>
      <c r="O22" s="100">
        <f t="shared" si="12"/>
        <v>0</v>
      </c>
      <c r="P22" s="100">
        <f t="shared" si="3"/>
        <v>50000</v>
      </c>
      <c r="Q22" s="100">
        <f t="shared" si="4"/>
        <v>50000</v>
      </c>
      <c r="R22" s="100">
        <f t="shared" si="5"/>
        <v>50000</v>
      </c>
      <c r="S22" s="100">
        <f t="shared" si="13"/>
        <v>0</v>
      </c>
      <c r="T22" s="100">
        <f t="shared" si="13"/>
        <v>0</v>
      </c>
      <c r="U22" s="100">
        <f t="shared" si="13"/>
        <v>0</v>
      </c>
      <c r="V22" s="100">
        <f t="shared" si="7"/>
        <v>50000</v>
      </c>
      <c r="W22" s="100">
        <f t="shared" si="8"/>
        <v>50000</v>
      </c>
      <c r="X22" s="100">
        <f t="shared" si="9"/>
        <v>50000</v>
      </c>
    </row>
    <row r="23" spans="1:24" ht="26.4">
      <c r="A23" s="74" t="s">
        <v>96</v>
      </c>
      <c r="B23" s="62" t="s">
        <v>41</v>
      </c>
      <c r="C23" s="1" t="s">
        <v>20</v>
      </c>
      <c r="D23" s="1" t="s">
        <v>48</v>
      </c>
      <c r="E23" s="1" t="s">
        <v>16</v>
      </c>
      <c r="F23" s="1" t="s">
        <v>68</v>
      </c>
      <c r="G23" s="1" t="s">
        <v>140</v>
      </c>
      <c r="H23" s="1" t="s">
        <v>175</v>
      </c>
      <c r="I23" s="13" t="s">
        <v>93</v>
      </c>
      <c r="J23" s="100">
        <v>50000</v>
      </c>
      <c r="K23" s="100">
        <v>50000</v>
      </c>
      <c r="L23" s="100">
        <v>50000</v>
      </c>
      <c r="M23" s="100"/>
      <c r="N23" s="100"/>
      <c r="O23" s="100"/>
      <c r="P23" s="100">
        <f t="shared" si="3"/>
        <v>50000</v>
      </c>
      <c r="Q23" s="100">
        <f t="shared" si="4"/>
        <v>50000</v>
      </c>
      <c r="R23" s="100">
        <f t="shared" si="5"/>
        <v>50000</v>
      </c>
      <c r="S23" s="100"/>
      <c r="T23" s="100"/>
      <c r="U23" s="100"/>
      <c r="V23" s="100">
        <f t="shared" si="7"/>
        <v>50000</v>
      </c>
      <c r="W23" s="100">
        <f t="shared" si="8"/>
        <v>50000</v>
      </c>
      <c r="X23" s="100">
        <f t="shared" si="9"/>
        <v>50000</v>
      </c>
    </row>
    <row r="24" spans="1:24" ht="39.6">
      <c r="A24" s="2" t="s">
        <v>382</v>
      </c>
      <c r="B24" s="62" t="s">
        <v>41</v>
      </c>
      <c r="C24" s="10" t="s">
        <v>20</v>
      </c>
      <c r="D24" s="1" t="s">
        <v>48</v>
      </c>
      <c r="E24" s="1" t="s">
        <v>30</v>
      </c>
      <c r="F24" s="1" t="s">
        <v>68</v>
      </c>
      <c r="G24" s="1" t="s">
        <v>140</v>
      </c>
      <c r="H24" s="1" t="s">
        <v>141</v>
      </c>
      <c r="I24" s="13"/>
      <c r="J24" s="98">
        <f>J25</f>
        <v>2138100.08</v>
      </c>
      <c r="K24" s="98">
        <f t="shared" ref="K24:O26" si="14">K25</f>
        <v>1987664.09</v>
      </c>
      <c r="L24" s="98">
        <f t="shared" si="14"/>
        <v>1987664.09</v>
      </c>
      <c r="M24" s="98">
        <f t="shared" si="14"/>
        <v>0</v>
      </c>
      <c r="N24" s="98">
        <f t="shared" si="14"/>
        <v>0</v>
      </c>
      <c r="O24" s="98">
        <f t="shared" si="14"/>
        <v>0</v>
      </c>
      <c r="P24" s="98">
        <f t="shared" si="3"/>
        <v>2138100.08</v>
      </c>
      <c r="Q24" s="98">
        <f t="shared" si="4"/>
        <v>1987664.09</v>
      </c>
      <c r="R24" s="98">
        <f t="shared" si="5"/>
        <v>1987664.09</v>
      </c>
      <c r="S24" s="98">
        <f t="shared" ref="S24:U26" si="15">S25</f>
        <v>0</v>
      </c>
      <c r="T24" s="98">
        <f t="shared" si="15"/>
        <v>0</v>
      </c>
      <c r="U24" s="98">
        <f t="shared" si="15"/>
        <v>0</v>
      </c>
      <c r="V24" s="98">
        <f t="shared" si="7"/>
        <v>2138100.08</v>
      </c>
      <c r="W24" s="98">
        <f t="shared" si="8"/>
        <v>1987664.09</v>
      </c>
      <c r="X24" s="98">
        <f t="shared" si="9"/>
        <v>1987664.09</v>
      </c>
    </row>
    <row r="25" spans="1:24" ht="26.4">
      <c r="A25" s="2" t="s">
        <v>252</v>
      </c>
      <c r="B25" s="62" t="s">
        <v>41</v>
      </c>
      <c r="C25" s="10" t="s">
        <v>20</v>
      </c>
      <c r="D25" s="1" t="s">
        <v>48</v>
      </c>
      <c r="E25" s="1" t="s">
        <v>30</v>
      </c>
      <c r="F25" s="1" t="s">
        <v>68</v>
      </c>
      <c r="G25" s="1" t="s">
        <v>140</v>
      </c>
      <c r="H25" s="1" t="s">
        <v>253</v>
      </c>
      <c r="I25" s="13"/>
      <c r="J25" s="78">
        <f>J26</f>
        <v>2138100.08</v>
      </c>
      <c r="K25" s="78">
        <f t="shared" si="14"/>
        <v>1987664.09</v>
      </c>
      <c r="L25" s="78">
        <f t="shared" si="14"/>
        <v>1987664.09</v>
      </c>
      <c r="M25" s="78">
        <f t="shared" si="14"/>
        <v>0</v>
      </c>
      <c r="N25" s="78">
        <f t="shared" si="14"/>
        <v>0</v>
      </c>
      <c r="O25" s="78">
        <f t="shared" si="14"/>
        <v>0</v>
      </c>
      <c r="P25" s="78">
        <f t="shared" si="3"/>
        <v>2138100.08</v>
      </c>
      <c r="Q25" s="78">
        <f t="shared" si="4"/>
        <v>1987664.09</v>
      </c>
      <c r="R25" s="78">
        <f t="shared" si="5"/>
        <v>1987664.09</v>
      </c>
      <c r="S25" s="78">
        <f t="shared" si="15"/>
        <v>0</v>
      </c>
      <c r="T25" s="78">
        <f t="shared" si="15"/>
        <v>0</v>
      </c>
      <c r="U25" s="78">
        <f t="shared" si="15"/>
        <v>0</v>
      </c>
      <c r="V25" s="78">
        <f t="shared" si="7"/>
        <v>2138100.08</v>
      </c>
      <c r="W25" s="78">
        <f t="shared" si="8"/>
        <v>1987664.09</v>
      </c>
      <c r="X25" s="78">
        <f t="shared" si="9"/>
        <v>1987664.09</v>
      </c>
    </row>
    <row r="26" spans="1:24" ht="26.4">
      <c r="A26" s="75" t="s">
        <v>229</v>
      </c>
      <c r="B26" s="62" t="s">
        <v>41</v>
      </c>
      <c r="C26" s="10" t="s">
        <v>20</v>
      </c>
      <c r="D26" s="1" t="s">
        <v>48</v>
      </c>
      <c r="E26" s="1" t="s">
        <v>30</v>
      </c>
      <c r="F26" s="1" t="s">
        <v>68</v>
      </c>
      <c r="G26" s="1" t="s">
        <v>140</v>
      </c>
      <c r="H26" s="1" t="s">
        <v>253</v>
      </c>
      <c r="I26" s="13" t="s">
        <v>92</v>
      </c>
      <c r="J26" s="78">
        <f>J27</f>
        <v>2138100.08</v>
      </c>
      <c r="K26" s="78">
        <f t="shared" si="14"/>
        <v>1987664.09</v>
      </c>
      <c r="L26" s="78">
        <f t="shared" si="14"/>
        <v>1987664.09</v>
      </c>
      <c r="M26" s="78">
        <f t="shared" si="14"/>
        <v>0</v>
      </c>
      <c r="N26" s="78">
        <f t="shared" si="14"/>
        <v>0</v>
      </c>
      <c r="O26" s="78">
        <f t="shared" si="14"/>
        <v>0</v>
      </c>
      <c r="P26" s="78">
        <f t="shared" si="3"/>
        <v>2138100.08</v>
      </c>
      <c r="Q26" s="78">
        <f t="shared" si="4"/>
        <v>1987664.09</v>
      </c>
      <c r="R26" s="78">
        <f t="shared" si="5"/>
        <v>1987664.09</v>
      </c>
      <c r="S26" s="78">
        <f t="shared" si="15"/>
        <v>0</v>
      </c>
      <c r="T26" s="78">
        <f t="shared" si="15"/>
        <v>0</v>
      </c>
      <c r="U26" s="78">
        <f t="shared" si="15"/>
        <v>0</v>
      </c>
      <c r="V26" s="78">
        <f t="shared" si="7"/>
        <v>2138100.08</v>
      </c>
      <c r="W26" s="78">
        <f t="shared" si="8"/>
        <v>1987664.09</v>
      </c>
      <c r="X26" s="78">
        <f t="shared" si="9"/>
        <v>1987664.09</v>
      </c>
    </row>
    <row r="27" spans="1:24" ht="26.4">
      <c r="A27" s="74" t="s">
        <v>96</v>
      </c>
      <c r="B27" s="62" t="s">
        <v>41</v>
      </c>
      <c r="C27" s="10" t="s">
        <v>20</v>
      </c>
      <c r="D27" s="1" t="s">
        <v>48</v>
      </c>
      <c r="E27" s="1" t="s">
        <v>30</v>
      </c>
      <c r="F27" s="1" t="s">
        <v>68</v>
      </c>
      <c r="G27" s="1" t="s">
        <v>140</v>
      </c>
      <c r="H27" s="1" t="s">
        <v>253</v>
      </c>
      <c r="I27" s="13" t="s">
        <v>93</v>
      </c>
      <c r="J27" s="78">
        <f>1603575.06+534525.02</f>
        <v>2138100.08</v>
      </c>
      <c r="K27" s="78">
        <f>1575664.09+412000</f>
        <v>1987664.09</v>
      </c>
      <c r="L27" s="98">
        <f>1575664.09+412000</f>
        <v>1987664.09</v>
      </c>
      <c r="M27" s="78"/>
      <c r="N27" s="78"/>
      <c r="O27" s="98"/>
      <c r="P27" s="78">
        <f t="shared" si="3"/>
        <v>2138100.08</v>
      </c>
      <c r="Q27" s="78">
        <f t="shared" si="4"/>
        <v>1987664.09</v>
      </c>
      <c r="R27" s="98">
        <f t="shared" si="5"/>
        <v>1987664.09</v>
      </c>
      <c r="S27" s="78"/>
      <c r="T27" s="78"/>
      <c r="U27" s="98"/>
      <c r="V27" s="78">
        <f t="shared" si="7"/>
        <v>2138100.08</v>
      </c>
      <c r="W27" s="78">
        <f t="shared" si="8"/>
        <v>1987664.09</v>
      </c>
      <c r="X27" s="98">
        <f t="shared" si="9"/>
        <v>1987664.09</v>
      </c>
    </row>
    <row r="28" spans="1:24" ht="39.6">
      <c r="A28" s="74" t="s">
        <v>383</v>
      </c>
      <c r="B28" s="62" t="s">
        <v>41</v>
      </c>
      <c r="C28" s="10" t="s">
        <v>20</v>
      </c>
      <c r="D28" s="1" t="s">
        <v>48</v>
      </c>
      <c r="E28" s="1" t="s">
        <v>258</v>
      </c>
      <c r="F28" s="1" t="s">
        <v>68</v>
      </c>
      <c r="G28" s="1" t="s">
        <v>140</v>
      </c>
      <c r="H28" s="1" t="s">
        <v>141</v>
      </c>
      <c r="I28" s="13"/>
      <c r="J28" s="78">
        <f>J29</f>
        <v>30000</v>
      </c>
      <c r="K28" s="78">
        <f t="shared" ref="K28:O30" si="16">K29</f>
        <v>30000</v>
      </c>
      <c r="L28" s="78">
        <f t="shared" si="16"/>
        <v>30000</v>
      </c>
      <c r="M28" s="78">
        <f t="shared" si="16"/>
        <v>0</v>
      </c>
      <c r="N28" s="78">
        <f t="shared" si="16"/>
        <v>0</v>
      </c>
      <c r="O28" s="78">
        <f t="shared" si="16"/>
        <v>0</v>
      </c>
      <c r="P28" s="78">
        <f t="shared" si="3"/>
        <v>30000</v>
      </c>
      <c r="Q28" s="78">
        <f t="shared" si="4"/>
        <v>30000</v>
      </c>
      <c r="R28" s="78">
        <f t="shared" si="5"/>
        <v>30000</v>
      </c>
      <c r="S28" s="78">
        <f t="shared" ref="S28:U30" si="17">S29</f>
        <v>0</v>
      </c>
      <c r="T28" s="78">
        <f t="shared" si="17"/>
        <v>0</v>
      </c>
      <c r="U28" s="78">
        <f t="shared" si="17"/>
        <v>0</v>
      </c>
      <c r="V28" s="78">
        <f t="shared" si="7"/>
        <v>30000</v>
      </c>
      <c r="W28" s="78">
        <f t="shared" si="8"/>
        <v>30000</v>
      </c>
      <c r="X28" s="78">
        <f t="shared" si="9"/>
        <v>30000</v>
      </c>
    </row>
    <row r="29" spans="1:24" ht="26.4">
      <c r="A29" s="74" t="s">
        <v>300</v>
      </c>
      <c r="B29" s="62" t="s">
        <v>41</v>
      </c>
      <c r="C29" s="10" t="s">
        <v>20</v>
      </c>
      <c r="D29" s="1" t="s">
        <v>48</v>
      </c>
      <c r="E29" s="1" t="s">
        <v>258</v>
      </c>
      <c r="F29" s="1" t="s">
        <v>68</v>
      </c>
      <c r="G29" s="1" t="s">
        <v>140</v>
      </c>
      <c r="H29" s="1" t="s">
        <v>259</v>
      </c>
      <c r="I29" s="13"/>
      <c r="J29" s="78">
        <f>J30</f>
        <v>30000</v>
      </c>
      <c r="K29" s="78">
        <f t="shared" si="16"/>
        <v>30000</v>
      </c>
      <c r="L29" s="78">
        <f t="shared" si="16"/>
        <v>30000</v>
      </c>
      <c r="M29" s="78">
        <f t="shared" si="16"/>
        <v>0</v>
      </c>
      <c r="N29" s="78">
        <f t="shared" si="16"/>
        <v>0</v>
      </c>
      <c r="O29" s="78">
        <f t="shared" si="16"/>
        <v>0</v>
      </c>
      <c r="P29" s="78">
        <f t="shared" si="3"/>
        <v>30000</v>
      </c>
      <c r="Q29" s="78">
        <f t="shared" si="4"/>
        <v>30000</v>
      </c>
      <c r="R29" s="78">
        <f t="shared" si="5"/>
        <v>30000</v>
      </c>
      <c r="S29" s="78">
        <f t="shared" si="17"/>
        <v>0</v>
      </c>
      <c r="T29" s="78">
        <f t="shared" si="17"/>
        <v>0</v>
      </c>
      <c r="U29" s="78">
        <f t="shared" si="17"/>
        <v>0</v>
      </c>
      <c r="V29" s="78">
        <f t="shared" si="7"/>
        <v>30000</v>
      </c>
      <c r="W29" s="78">
        <f t="shared" si="8"/>
        <v>30000</v>
      </c>
      <c r="X29" s="78">
        <f t="shared" si="9"/>
        <v>30000</v>
      </c>
    </row>
    <row r="30" spans="1:24" ht="26.4">
      <c r="A30" s="75" t="s">
        <v>229</v>
      </c>
      <c r="B30" s="62" t="s">
        <v>41</v>
      </c>
      <c r="C30" s="10" t="s">
        <v>20</v>
      </c>
      <c r="D30" s="1" t="s">
        <v>48</v>
      </c>
      <c r="E30" s="1" t="s">
        <v>258</v>
      </c>
      <c r="F30" s="1" t="s">
        <v>68</v>
      </c>
      <c r="G30" s="1" t="s">
        <v>140</v>
      </c>
      <c r="H30" s="1" t="s">
        <v>259</v>
      </c>
      <c r="I30" s="13" t="s">
        <v>92</v>
      </c>
      <c r="J30" s="78">
        <f>J31</f>
        <v>30000</v>
      </c>
      <c r="K30" s="78">
        <f t="shared" si="16"/>
        <v>30000</v>
      </c>
      <c r="L30" s="78">
        <f t="shared" si="16"/>
        <v>30000</v>
      </c>
      <c r="M30" s="78">
        <f t="shared" si="16"/>
        <v>0</v>
      </c>
      <c r="N30" s="78">
        <f t="shared" si="16"/>
        <v>0</v>
      </c>
      <c r="O30" s="78">
        <f t="shared" si="16"/>
        <v>0</v>
      </c>
      <c r="P30" s="78">
        <f t="shared" si="3"/>
        <v>30000</v>
      </c>
      <c r="Q30" s="78">
        <f t="shared" si="4"/>
        <v>30000</v>
      </c>
      <c r="R30" s="78">
        <f t="shared" si="5"/>
        <v>30000</v>
      </c>
      <c r="S30" s="78">
        <f t="shared" si="17"/>
        <v>0</v>
      </c>
      <c r="T30" s="78">
        <f t="shared" si="17"/>
        <v>0</v>
      </c>
      <c r="U30" s="78">
        <f t="shared" si="17"/>
        <v>0</v>
      </c>
      <c r="V30" s="78">
        <f t="shared" si="7"/>
        <v>30000</v>
      </c>
      <c r="W30" s="78">
        <f t="shared" si="8"/>
        <v>30000</v>
      </c>
      <c r="X30" s="78">
        <f t="shared" si="9"/>
        <v>30000</v>
      </c>
    </row>
    <row r="31" spans="1:24" ht="26.4">
      <c r="A31" s="74" t="s">
        <v>96</v>
      </c>
      <c r="B31" s="62" t="s">
        <v>41</v>
      </c>
      <c r="C31" s="10" t="s">
        <v>20</v>
      </c>
      <c r="D31" s="1" t="s">
        <v>48</v>
      </c>
      <c r="E31" s="1" t="s">
        <v>258</v>
      </c>
      <c r="F31" s="1" t="s">
        <v>68</v>
      </c>
      <c r="G31" s="1" t="s">
        <v>140</v>
      </c>
      <c r="H31" s="1" t="s">
        <v>259</v>
      </c>
      <c r="I31" s="13" t="s">
        <v>93</v>
      </c>
      <c r="J31" s="78">
        <v>30000</v>
      </c>
      <c r="K31" s="78">
        <v>30000</v>
      </c>
      <c r="L31" s="98">
        <v>30000</v>
      </c>
      <c r="M31" s="78"/>
      <c r="N31" s="78"/>
      <c r="O31" s="98"/>
      <c r="P31" s="78">
        <f t="shared" si="3"/>
        <v>30000</v>
      </c>
      <c r="Q31" s="78">
        <f t="shared" si="4"/>
        <v>30000</v>
      </c>
      <c r="R31" s="98">
        <f t="shared" si="5"/>
        <v>30000</v>
      </c>
      <c r="S31" s="78"/>
      <c r="T31" s="78"/>
      <c r="U31" s="98"/>
      <c r="V31" s="78">
        <f t="shared" si="7"/>
        <v>30000</v>
      </c>
      <c r="W31" s="78">
        <f t="shared" si="8"/>
        <v>30000</v>
      </c>
      <c r="X31" s="98">
        <f t="shared" si="9"/>
        <v>30000</v>
      </c>
    </row>
    <row r="32" spans="1:24" ht="27.75" customHeight="1">
      <c r="A32" s="74" t="s">
        <v>407</v>
      </c>
      <c r="B32" s="271" t="s">
        <v>41</v>
      </c>
      <c r="C32" s="271" t="s">
        <v>20</v>
      </c>
      <c r="D32" s="1" t="s">
        <v>48</v>
      </c>
      <c r="E32" s="1" t="s">
        <v>405</v>
      </c>
      <c r="F32" s="1" t="s">
        <v>68</v>
      </c>
      <c r="G32" s="1" t="s">
        <v>140</v>
      </c>
      <c r="H32" s="1" t="s">
        <v>141</v>
      </c>
      <c r="I32" s="13"/>
      <c r="J32" s="78">
        <f>J33</f>
        <v>600000</v>
      </c>
      <c r="K32" s="78">
        <f t="shared" ref="K32:O34" si="18">K33</f>
        <v>0</v>
      </c>
      <c r="L32" s="78">
        <f t="shared" si="18"/>
        <v>0</v>
      </c>
      <c r="M32" s="78">
        <f t="shared" si="18"/>
        <v>-600000</v>
      </c>
      <c r="N32" s="78">
        <f t="shared" si="18"/>
        <v>0</v>
      </c>
      <c r="O32" s="78">
        <f t="shared" si="18"/>
        <v>0</v>
      </c>
      <c r="P32" s="78">
        <f t="shared" si="3"/>
        <v>0</v>
      </c>
      <c r="Q32" s="78">
        <f t="shared" si="4"/>
        <v>0</v>
      </c>
      <c r="R32" s="78">
        <f t="shared" si="5"/>
        <v>0</v>
      </c>
      <c r="S32" s="78">
        <f t="shared" ref="S32:U34" si="19">S33</f>
        <v>0</v>
      </c>
      <c r="T32" s="78">
        <f t="shared" si="19"/>
        <v>0</v>
      </c>
      <c r="U32" s="78">
        <f t="shared" si="19"/>
        <v>0</v>
      </c>
      <c r="V32" s="78">
        <f t="shared" si="7"/>
        <v>0</v>
      </c>
      <c r="W32" s="78">
        <f t="shared" si="8"/>
        <v>0</v>
      </c>
      <c r="X32" s="78">
        <f t="shared" si="9"/>
        <v>0</v>
      </c>
    </row>
    <row r="33" spans="1:24" ht="26.4">
      <c r="A33" s="74" t="s">
        <v>408</v>
      </c>
      <c r="B33" s="271" t="s">
        <v>41</v>
      </c>
      <c r="C33" s="271" t="s">
        <v>20</v>
      </c>
      <c r="D33" s="1" t="s">
        <v>48</v>
      </c>
      <c r="E33" s="1" t="s">
        <v>405</v>
      </c>
      <c r="F33" s="1" t="s">
        <v>68</v>
      </c>
      <c r="G33" s="1" t="s">
        <v>140</v>
      </c>
      <c r="H33" s="1" t="s">
        <v>406</v>
      </c>
      <c r="I33" s="13"/>
      <c r="J33" s="78">
        <f>J34</f>
        <v>600000</v>
      </c>
      <c r="K33" s="78">
        <f t="shared" si="18"/>
        <v>0</v>
      </c>
      <c r="L33" s="78">
        <f t="shared" si="18"/>
        <v>0</v>
      </c>
      <c r="M33" s="78">
        <f t="shared" si="18"/>
        <v>-600000</v>
      </c>
      <c r="N33" s="78">
        <f t="shared" si="18"/>
        <v>0</v>
      </c>
      <c r="O33" s="78">
        <f t="shared" si="18"/>
        <v>0</v>
      </c>
      <c r="P33" s="78">
        <f t="shared" si="3"/>
        <v>0</v>
      </c>
      <c r="Q33" s="78">
        <f t="shared" si="4"/>
        <v>0</v>
      </c>
      <c r="R33" s="78">
        <f t="shared" si="5"/>
        <v>0</v>
      </c>
      <c r="S33" s="78">
        <f t="shared" si="19"/>
        <v>0</v>
      </c>
      <c r="T33" s="78">
        <f t="shared" si="19"/>
        <v>0</v>
      </c>
      <c r="U33" s="78">
        <f t="shared" si="19"/>
        <v>0</v>
      </c>
      <c r="V33" s="78">
        <f t="shared" si="7"/>
        <v>0</v>
      </c>
      <c r="W33" s="78">
        <f t="shared" si="8"/>
        <v>0</v>
      </c>
      <c r="X33" s="78">
        <f t="shared" si="9"/>
        <v>0</v>
      </c>
    </row>
    <row r="34" spans="1:24" ht="26.4">
      <c r="A34" s="75" t="s">
        <v>229</v>
      </c>
      <c r="B34" s="271" t="s">
        <v>41</v>
      </c>
      <c r="C34" s="271" t="s">
        <v>20</v>
      </c>
      <c r="D34" s="1" t="s">
        <v>48</v>
      </c>
      <c r="E34" s="1" t="s">
        <v>405</v>
      </c>
      <c r="F34" s="1" t="s">
        <v>68</v>
      </c>
      <c r="G34" s="1" t="s">
        <v>140</v>
      </c>
      <c r="H34" s="1" t="s">
        <v>406</v>
      </c>
      <c r="I34" s="13" t="s">
        <v>92</v>
      </c>
      <c r="J34" s="78">
        <f>J35</f>
        <v>600000</v>
      </c>
      <c r="K34" s="78">
        <f t="shared" si="18"/>
        <v>0</v>
      </c>
      <c r="L34" s="78">
        <f t="shared" si="18"/>
        <v>0</v>
      </c>
      <c r="M34" s="78">
        <f t="shared" si="18"/>
        <v>-600000</v>
      </c>
      <c r="N34" s="78">
        <f t="shared" si="18"/>
        <v>0</v>
      </c>
      <c r="O34" s="78">
        <f t="shared" si="18"/>
        <v>0</v>
      </c>
      <c r="P34" s="78">
        <f t="shared" si="3"/>
        <v>0</v>
      </c>
      <c r="Q34" s="78">
        <f t="shared" si="4"/>
        <v>0</v>
      </c>
      <c r="R34" s="78">
        <f t="shared" si="5"/>
        <v>0</v>
      </c>
      <c r="S34" s="78">
        <f t="shared" si="19"/>
        <v>0</v>
      </c>
      <c r="T34" s="78">
        <f t="shared" si="19"/>
        <v>0</v>
      </c>
      <c r="U34" s="78">
        <f t="shared" si="19"/>
        <v>0</v>
      </c>
      <c r="V34" s="78">
        <f t="shared" si="7"/>
        <v>0</v>
      </c>
      <c r="W34" s="78">
        <f t="shared" si="8"/>
        <v>0</v>
      </c>
      <c r="X34" s="78">
        <f t="shared" si="9"/>
        <v>0</v>
      </c>
    </row>
    <row r="35" spans="1:24" ht="26.4">
      <c r="A35" s="74" t="s">
        <v>96</v>
      </c>
      <c r="B35" s="271" t="s">
        <v>41</v>
      </c>
      <c r="C35" s="271" t="s">
        <v>20</v>
      </c>
      <c r="D35" s="1" t="s">
        <v>48</v>
      </c>
      <c r="E35" s="1" t="s">
        <v>405</v>
      </c>
      <c r="F35" s="1" t="s">
        <v>68</v>
      </c>
      <c r="G35" s="1" t="s">
        <v>140</v>
      </c>
      <c r="H35" s="1" t="s">
        <v>406</v>
      </c>
      <c r="I35" s="13" t="s">
        <v>93</v>
      </c>
      <c r="J35" s="78">
        <v>600000</v>
      </c>
      <c r="K35" s="78"/>
      <c r="L35" s="98"/>
      <c r="M35" s="78">
        <v>-600000</v>
      </c>
      <c r="N35" s="78"/>
      <c r="O35" s="98"/>
      <c r="P35" s="78">
        <f t="shared" si="3"/>
        <v>0</v>
      </c>
      <c r="Q35" s="78">
        <f t="shared" si="4"/>
        <v>0</v>
      </c>
      <c r="R35" s="98">
        <f t="shared" si="5"/>
        <v>0</v>
      </c>
      <c r="S35" s="78"/>
      <c r="T35" s="78"/>
      <c r="U35" s="98"/>
      <c r="V35" s="78">
        <f t="shared" si="7"/>
        <v>0</v>
      </c>
      <c r="W35" s="78">
        <f t="shared" si="8"/>
        <v>0</v>
      </c>
      <c r="X35" s="98">
        <f t="shared" si="9"/>
        <v>0</v>
      </c>
    </row>
    <row r="36" spans="1:24">
      <c r="A36" s="7" t="s">
        <v>81</v>
      </c>
      <c r="B36" s="271" t="s">
        <v>41</v>
      </c>
      <c r="C36" s="271" t="s">
        <v>20</v>
      </c>
      <c r="D36" s="1" t="s">
        <v>48</v>
      </c>
      <c r="E36" s="1" t="s">
        <v>80</v>
      </c>
      <c r="F36" s="1" t="s">
        <v>68</v>
      </c>
      <c r="G36" s="1" t="s">
        <v>140</v>
      </c>
      <c r="H36" s="1" t="s">
        <v>141</v>
      </c>
      <c r="I36" s="13"/>
      <c r="J36" s="78"/>
      <c r="K36" s="78"/>
      <c r="L36" s="98"/>
      <c r="M36" s="78"/>
      <c r="N36" s="78"/>
      <c r="O36" s="98"/>
      <c r="P36" s="78"/>
      <c r="Q36" s="78"/>
      <c r="R36" s="98"/>
      <c r="S36" s="78">
        <f>S37</f>
        <v>800000</v>
      </c>
      <c r="T36" s="78">
        <f t="shared" ref="T36:U38" si="20">T37</f>
        <v>0</v>
      </c>
      <c r="U36" s="78">
        <f t="shared" si="20"/>
        <v>0</v>
      </c>
      <c r="V36" s="78">
        <f t="shared" ref="V36:V39" si="21">P36+S36</f>
        <v>800000</v>
      </c>
      <c r="W36" s="78">
        <f t="shared" ref="W36:W39" si="22">Q36+T36</f>
        <v>0</v>
      </c>
      <c r="X36" s="98">
        <f t="shared" ref="X36:X39" si="23">R36+U36</f>
        <v>0</v>
      </c>
    </row>
    <row r="37" spans="1:24">
      <c r="A37" s="11" t="s">
        <v>214</v>
      </c>
      <c r="B37" s="271" t="s">
        <v>41</v>
      </c>
      <c r="C37" s="271" t="s">
        <v>20</v>
      </c>
      <c r="D37" s="1" t="s">
        <v>48</v>
      </c>
      <c r="E37" s="1" t="s">
        <v>80</v>
      </c>
      <c r="F37" s="1" t="s">
        <v>68</v>
      </c>
      <c r="G37" s="1" t="s">
        <v>140</v>
      </c>
      <c r="H37" s="1" t="s">
        <v>215</v>
      </c>
      <c r="I37" s="13"/>
      <c r="J37" s="78"/>
      <c r="K37" s="78"/>
      <c r="L37" s="98"/>
      <c r="M37" s="78"/>
      <c r="N37" s="78"/>
      <c r="O37" s="98"/>
      <c r="P37" s="78"/>
      <c r="Q37" s="78"/>
      <c r="R37" s="98"/>
      <c r="S37" s="78">
        <f>S38</f>
        <v>800000</v>
      </c>
      <c r="T37" s="78">
        <f t="shared" si="20"/>
        <v>0</v>
      </c>
      <c r="U37" s="78">
        <f t="shared" si="20"/>
        <v>0</v>
      </c>
      <c r="V37" s="78">
        <f t="shared" si="21"/>
        <v>800000</v>
      </c>
      <c r="W37" s="78">
        <f t="shared" si="22"/>
        <v>0</v>
      </c>
      <c r="X37" s="98">
        <f t="shared" si="23"/>
        <v>0</v>
      </c>
    </row>
    <row r="38" spans="1:24" ht="26.4">
      <c r="A38" s="75" t="s">
        <v>229</v>
      </c>
      <c r="B38" s="271" t="s">
        <v>41</v>
      </c>
      <c r="C38" s="271" t="s">
        <v>20</v>
      </c>
      <c r="D38" s="1" t="s">
        <v>48</v>
      </c>
      <c r="E38" s="1" t="s">
        <v>80</v>
      </c>
      <c r="F38" s="1" t="s">
        <v>68</v>
      </c>
      <c r="G38" s="1" t="s">
        <v>140</v>
      </c>
      <c r="H38" s="1" t="s">
        <v>215</v>
      </c>
      <c r="I38" s="13" t="s">
        <v>92</v>
      </c>
      <c r="J38" s="78"/>
      <c r="K38" s="78"/>
      <c r="L38" s="98"/>
      <c r="M38" s="78"/>
      <c r="N38" s="78"/>
      <c r="O38" s="98"/>
      <c r="P38" s="78"/>
      <c r="Q38" s="78"/>
      <c r="R38" s="98"/>
      <c r="S38" s="78">
        <f>S39</f>
        <v>800000</v>
      </c>
      <c r="T38" s="78">
        <f t="shared" si="20"/>
        <v>0</v>
      </c>
      <c r="U38" s="78">
        <f t="shared" si="20"/>
        <v>0</v>
      </c>
      <c r="V38" s="78">
        <f t="shared" si="21"/>
        <v>800000</v>
      </c>
      <c r="W38" s="78">
        <f t="shared" si="22"/>
        <v>0</v>
      </c>
      <c r="X38" s="98">
        <f t="shared" si="23"/>
        <v>0</v>
      </c>
    </row>
    <row r="39" spans="1:24" ht="26.4">
      <c r="A39" s="74" t="s">
        <v>96</v>
      </c>
      <c r="B39" s="271" t="s">
        <v>41</v>
      </c>
      <c r="C39" s="271" t="s">
        <v>20</v>
      </c>
      <c r="D39" s="1" t="s">
        <v>48</v>
      </c>
      <c r="E39" s="1" t="s">
        <v>80</v>
      </c>
      <c r="F39" s="1" t="s">
        <v>68</v>
      </c>
      <c r="G39" s="1" t="s">
        <v>140</v>
      </c>
      <c r="H39" s="1" t="s">
        <v>215</v>
      </c>
      <c r="I39" s="13" t="s">
        <v>93</v>
      </c>
      <c r="J39" s="78"/>
      <c r="K39" s="78"/>
      <c r="L39" s="98"/>
      <c r="M39" s="78"/>
      <c r="N39" s="78"/>
      <c r="O39" s="98"/>
      <c r="P39" s="78"/>
      <c r="Q39" s="78"/>
      <c r="R39" s="98"/>
      <c r="S39" s="78">
        <v>800000</v>
      </c>
      <c r="T39" s="78"/>
      <c r="U39" s="98"/>
      <c r="V39" s="78">
        <f t="shared" si="21"/>
        <v>800000</v>
      </c>
      <c r="W39" s="78">
        <f t="shared" si="22"/>
        <v>0</v>
      </c>
      <c r="X39" s="98">
        <f t="shared" si="23"/>
        <v>0</v>
      </c>
    </row>
    <row r="40" spans="1:24">
      <c r="A40" s="11"/>
      <c r="B40" s="62"/>
      <c r="C40" s="10"/>
      <c r="D40" s="1"/>
      <c r="E40" s="1"/>
      <c r="F40" s="1"/>
      <c r="G40" s="1"/>
      <c r="H40" s="1"/>
      <c r="I40" s="13"/>
      <c r="J40" s="78"/>
      <c r="K40" s="78"/>
      <c r="L40" s="98"/>
      <c r="M40" s="78"/>
      <c r="N40" s="78"/>
      <c r="O40" s="98"/>
      <c r="P40" s="78"/>
      <c r="Q40" s="78"/>
      <c r="R40" s="98"/>
      <c r="S40" s="78"/>
      <c r="T40" s="78"/>
      <c r="U40" s="98"/>
      <c r="V40" s="78"/>
      <c r="W40" s="78"/>
      <c r="X40" s="98"/>
    </row>
    <row r="41" spans="1:24" ht="15.6">
      <c r="A41" s="23" t="s">
        <v>24</v>
      </c>
      <c r="B41" s="28" t="s">
        <v>41</v>
      </c>
      <c r="C41" s="28" t="s">
        <v>2</v>
      </c>
      <c r="D41" s="29"/>
      <c r="E41" s="29"/>
      <c r="F41" s="29"/>
      <c r="G41" s="29"/>
      <c r="H41" s="29"/>
      <c r="I41" s="30"/>
      <c r="J41" s="96">
        <f>J42+J58</f>
        <v>20320191</v>
      </c>
      <c r="K41" s="96">
        <f t="shared" ref="K41:L41" si="24">K42+K58</f>
        <v>20092073.68</v>
      </c>
      <c r="L41" s="96">
        <f t="shared" si="24"/>
        <v>20152005.07</v>
      </c>
      <c r="M41" s="96">
        <f t="shared" ref="M41:O41" si="25">M42+M58</f>
        <v>0</v>
      </c>
      <c r="N41" s="96">
        <f t="shared" si="25"/>
        <v>0</v>
      </c>
      <c r="O41" s="96">
        <f t="shared" si="25"/>
        <v>0</v>
      </c>
      <c r="P41" s="96">
        <f t="shared" si="3"/>
        <v>20320191</v>
      </c>
      <c r="Q41" s="96">
        <f t="shared" si="4"/>
        <v>20092073.68</v>
      </c>
      <c r="R41" s="96">
        <f t="shared" si="5"/>
        <v>20152005.07</v>
      </c>
      <c r="S41" s="96">
        <f t="shared" ref="S41:U41" si="26">S42+S58</f>
        <v>0</v>
      </c>
      <c r="T41" s="96">
        <f t="shared" si="26"/>
        <v>0</v>
      </c>
      <c r="U41" s="96">
        <f t="shared" si="26"/>
        <v>0</v>
      </c>
      <c r="V41" s="96">
        <f t="shared" ref="V41:V56" si="27">P41+S41</f>
        <v>20320191</v>
      </c>
      <c r="W41" s="96">
        <f t="shared" ref="W41:W56" si="28">Q41+T41</f>
        <v>20092073.68</v>
      </c>
      <c r="X41" s="96">
        <f t="shared" ref="X41:X56" si="29">R41+U41</f>
        <v>20152005.07</v>
      </c>
    </row>
    <row r="42" spans="1:24" ht="19.5" customHeight="1">
      <c r="A42" s="4" t="s">
        <v>188</v>
      </c>
      <c r="B42" s="14" t="s">
        <v>41</v>
      </c>
      <c r="C42" s="15" t="s">
        <v>2</v>
      </c>
      <c r="D42" s="15" t="s">
        <v>13</v>
      </c>
      <c r="E42" s="15"/>
      <c r="F42" s="15"/>
      <c r="G42" s="15"/>
      <c r="H42" s="1"/>
      <c r="I42" s="13"/>
      <c r="J42" s="97">
        <f>J43</f>
        <v>20100191</v>
      </c>
      <c r="K42" s="97">
        <f t="shared" ref="K42:O43" si="30">K43</f>
        <v>19872073.68</v>
      </c>
      <c r="L42" s="97">
        <f t="shared" si="30"/>
        <v>19932005.07</v>
      </c>
      <c r="M42" s="97">
        <f t="shared" si="30"/>
        <v>0</v>
      </c>
      <c r="N42" s="97">
        <f t="shared" si="30"/>
        <v>0</v>
      </c>
      <c r="O42" s="97">
        <f t="shared" si="30"/>
        <v>0</v>
      </c>
      <c r="P42" s="97">
        <f t="shared" si="3"/>
        <v>20100191</v>
      </c>
      <c r="Q42" s="97">
        <f t="shared" si="4"/>
        <v>19872073.68</v>
      </c>
      <c r="R42" s="97">
        <f t="shared" si="5"/>
        <v>19932005.07</v>
      </c>
      <c r="S42" s="97">
        <f t="shared" ref="S42:U43" si="31">S43</f>
        <v>0</v>
      </c>
      <c r="T42" s="97">
        <f t="shared" si="31"/>
        <v>0</v>
      </c>
      <c r="U42" s="97">
        <f t="shared" si="31"/>
        <v>0</v>
      </c>
      <c r="V42" s="97">
        <f t="shared" si="27"/>
        <v>20100191</v>
      </c>
      <c r="W42" s="97">
        <f t="shared" si="28"/>
        <v>19872073.68</v>
      </c>
      <c r="X42" s="97">
        <f t="shared" si="29"/>
        <v>19932005.07</v>
      </c>
    </row>
    <row r="43" spans="1:24" ht="27.75" customHeight="1">
      <c r="A43" s="2" t="s">
        <v>384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68</v>
      </c>
      <c r="G43" s="1" t="s">
        <v>140</v>
      </c>
      <c r="H43" s="1" t="s">
        <v>141</v>
      </c>
      <c r="I43" s="13"/>
      <c r="J43" s="100">
        <f>J44</f>
        <v>20100191</v>
      </c>
      <c r="K43" s="100">
        <f t="shared" si="30"/>
        <v>19872073.68</v>
      </c>
      <c r="L43" s="100">
        <f t="shared" si="30"/>
        <v>19932005.07</v>
      </c>
      <c r="M43" s="100">
        <f t="shared" si="30"/>
        <v>0</v>
      </c>
      <c r="N43" s="100">
        <f t="shared" si="30"/>
        <v>0</v>
      </c>
      <c r="O43" s="100">
        <f t="shared" si="30"/>
        <v>0</v>
      </c>
      <c r="P43" s="100">
        <f t="shared" si="3"/>
        <v>20100191</v>
      </c>
      <c r="Q43" s="100">
        <f t="shared" si="4"/>
        <v>19872073.68</v>
      </c>
      <c r="R43" s="100">
        <f t="shared" si="5"/>
        <v>19932005.07</v>
      </c>
      <c r="S43" s="100">
        <f t="shared" si="31"/>
        <v>0</v>
      </c>
      <c r="T43" s="100">
        <f t="shared" si="31"/>
        <v>0</v>
      </c>
      <c r="U43" s="100">
        <f t="shared" si="31"/>
        <v>0</v>
      </c>
      <c r="V43" s="100">
        <f t="shared" si="27"/>
        <v>20100191</v>
      </c>
      <c r="W43" s="100">
        <f t="shared" si="28"/>
        <v>19872073.68</v>
      </c>
      <c r="X43" s="100">
        <f t="shared" si="29"/>
        <v>19932005.07</v>
      </c>
    </row>
    <row r="44" spans="1:24" ht="26.4">
      <c r="A44" s="2" t="s">
        <v>123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140</v>
      </c>
      <c r="H44" s="1" t="s">
        <v>141</v>
      </c>
      <c r="I44" s="13"/>
      <c r="J44" s="100">
        <f>J45+J48+J51+J54</f>
        <v>20100191</v>
      </c>
      <c r="K44" s="100">
        <f>K45+K48+K51+K54</f>
        <v>19872073.68</v>
      </c>
      <c r="L44" s="100">
        <f>L45+L48+L51+L54</f>
        <v>19932005.07</v>
      </c>
      <c r="M44" s="100">
        <f t="shared" ref="M44:O44" si="32">M45+M48+M51+M54</f>
        <v>0</v>
      </c>
      <c r="N44" s="100">
        <f t="shared" si="32"/>
        <v>0</v>
      </c>
      <c r="O44" s="100">
        <f t="shared" si="32"/>
        <v>0</v>
      </c>
      <c r="P44" s="100">
        <f t="shared" si="3"/>
        <v>20100191</v>
      </c>
      <c r="Q44" s="100">
        <f t="shared" si="4"/>
        <v>19872073.68</v>
      </c>
      <c r="R44" s="100">
        <f t="shared" si="5"/>
        <v>19932005.07</v>
      </c>
      <c r="S44" s="100">
        <f t="shared" ref="S44:U44" si="33">S45+S48+S51+S54</f>
        <v>0</v>
      </c>
      <c r="T44" s="100">
        <f t="shared" si="33"/>
        <v>0</v>
      </c>
      <c r="U44" s="100">
        <f t="shared" si="33"/>
        <v>0</v>
      </c>
      <c r="V44" s="100">
        <f t="shared" si="27"/>
        <v>20100191</v>
      </c>
      <c r="W44" s="100">
        <f t="shared" si="28"/>
        <v>19872073.68</v>
      </c>
      <c r="X44" s="100">
        <f t="shared" si="29"/>
        <v>19932005.07</v>
      </c>
    </row>
    <row r="45" spans="1:24" ht="26.4">
      <c r="A45" s="2" t="s">
        <v>308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140</v>
      </c>
      <c r="H45" s="1" t="s">
        <v>203</v>
      </c>
      <c r="I45" s="13"/>
      <c r="J45" s="100">
        <f>J46</f>
        <v>500000</v>
      </c>
      <c r="K45" s="100">
        <f t="shared" ref="K45:O46" si="34">K46</f>
        <v>100000</v>
      </c>
      <c r="L45" s="100">
        <f t="shared" si="34"/>
        <v>0</v>
      </c>
      <c r="M45" s="100">
        <f t="shared" si="34"/>
        <v>0</v>
      </c>
      <c r="N45" s="100">
        <f t="shared" si="34"/>
        <v>0</v>
      </c>
      <c r="O45" s="100">
        <f t="shared" si="34"/>
        <v>0</v>
      </c>
      <c r="P45" s="100">
        <f t="shared" si="3"/>
        <v>500000</v>
      </c>
      <c r="Q45" s="100">
        <f t="shared" si="4"/>
        <v>100000</v>
      </c>
      <c r="R45" s="100">
        <f t="shared" si="5"/>
        <v>0</v>
      </c>
      <c r="S45" s="100">
        <f t="shared" ref="S45:U46" si="35">S46</f>
        <v>0</v>
      </c>
      <c r="T45" s="100">
        <f t="shared" si="35"/>
        <v>0</v>
      </c>
      <c r="U45" s="100">
        <f t="shared" si="35"/>
        <v>0</v>
      </c>
      <c r="V45" s="100">
        <f t="shared" si="27"/>
        <v>500000</v>
      </c>
      <c r="W45" s="100">
        <f t="shared" si="28"/>
        <v>100000</v>
      </c>
      <c r="X45" s="100">
        <f t="shared" si="29"/>
        <v>0</v>
      </c>
    </row>
    <row r="46" spans="1:24" ht="26.4">
      <c r="A46" s="7" t="s">
        <v>70</v>
      </c>
      <c r="B46" s="62" t="s">
        <v>41</v>
      </c>
      <c r="C46" s="1" t="s">
        <v>2</v>
      </c>
      <c r="D46" s="1" t="s">
        <v>13</v>
      </c>
      <c r="E46" s="1" t="s">
        <v>17</v>
      </c>
      <c r="F46" s="1" t="s">
        <v>111</v>
      </c>
      <c r="G46" s="1" t="s">
        <v>140</v>
      </c>
      <c r="H46" s="1" t="s">
        <v>203</v>
      </c>
      <c r="I46" s="13" t="s">
        <v>69</v>
      </c>
      <c r="J46" s="100">
        <f>J47</f>
        <v>500000</v>
      </c>
      <c r="K46" s="100">
        <f t="shared" si="34"/>
        <v>100000</v>
      </c>
      <c r="L46" s="100">
        <f t="shared" si="34"/>
        <v>0</v>
      </c>
      <c r="M46" s="100">
        <f t="shared" si="34"/>
        <v>0</v>
      </c>
      <c r="N46" s="100">
        <f t="shared" si="34"/>
        <v>0</v>
      </c>
      <c r="O46" s="100">
        <f t="shared" si="34"/>
        <v>0</v>
      </c>
      <c r="P46" s="100">
        <f t="shared" si="3"/>
        <v>500000</v>
      </c>
      <c r="Q46" s="100">
        <f t="shared" si="4"/>
        <v>100000</v>
      </c>
      <c r="R46" s="100">
        <f t="shared" si="5"/>
        <v>0</v>
      </c>
      <c r="S46" s="100">
        <f t="shared" si="35"/>
        <v>0</v>
      </c>
      <c r="T46" s="100">
        <f t="shared" si="35"/>
        <v>0</v>
      </c>
      <c r="U46" s="100">
        <f t="shared" si="35"/>
        <v>0</v>
      </c>
      <c r="V46" s="100">
        <f t="shared" si="27"/>
        <v>500000</v>
      </c>
      <c r="W46" s="100">
        <f t="shared" si="28"/>
        <v>100000</v>
      </c>
      <c r="X46" s="100">
        <f t="shared" si="29"/>
        <v>0</v>
      </c>
    </row>
    <row r="47" spans="1:24">
      <c r="A47" s="11" t="s">
        <v>73</v>
      </c>
      <c r="B47" s="62" t="s">
        <v>41</v>
      </c>
      <c r="C47" s="1" t="s">
        <v>2</v>
      </c>
      <c r="D47" s="1" t="s">
        <v>13</v>
      </c>
      <c r="E47" s="1" t="s">
        <v>17</v>
      </c>
      <c r="F47" s="1" t="s">
        <v>111</v>
      </c>
      <c r="G47" s="1" t="s">
        <v>140</v>
      </c>
      <c r="H47" s="1" t="s">
        <v>203</v>
      </c>
      <c r="I47" s="13" t="s">
        <v>72</v>
      </c>
      <c r="J47" s="100">
        <v>500000</v>
      </c>
      <c r="K47" s="100">
        <v>100000</v>
      </c>
      <c r="L47" s="100"/>
      <c r="M47" s="100"/>
      <c r="N47" s="100"/>
      <c r="O47" s="100"/>
      <c r="P47" s="100">
        <f t="shared" si="3"/>
        <v>500000</v>
      </c>
      <c r="Q47" s="100">
        <f t="shared" si="4"/>
        <v>100000</v>
      </c>
      <c r="R47" s="100">
        <f t="shared" si="5"/>
        <v>0</v>
      </c>
      <c r="S47" s="100"/>
      <c r="T47" s="100"/>
      <c r="U47" s="100"/>
      <c r="V47" s="100">
        <f t="shared" si="27"/>
        <v>500000</v>
      </c>
      <c r="W47" s="100">
        <f t="shared" si="28"/>
        <v>100000</v>
      </c>
      <c r="X47" s="100">
        <f t="shared" si="29"/>
        <v>0</v>
      </c>
    </row>
    <row r="48" spans="1:24">
      <c r="A48" s="2" t="s">
        <v>124</v>
      </c>
      <c r="B48" s="62" t="s">
        <v>41</v>
      </c>
      <c r="C48" s="1" t="s">
        <v>2</v>
      </c>
      <c r="D48" s="1" t="s">
        <v>13</v>
      </c>
      <c r="E48" s="1" t="s">
        <v>17</v>
      </c>
      <c r="F48" s="1" t="s">
        <v>111</v>
      </c>
      <c r="G48" s="1" t="s">
        <v>140</v>
      </c>
      <c r="H48" s="1" t="s">
        <v>142</v>
      </c>
      <c r="I48" s="13"/>
      <c r="J48" s="100">
        <f>J49</f>
        <v>65000</v>
      </c>
      <c r="K48" s="100">
        <f t="shared" ref="K48:O49" si="36">K49</f>
        <v>30000</v>
      </c>
      <c r="L48" s="100">
        <f t="shared" si="36"/>
        <v>30000</v>
      </c>
      <c r="M48" s="100">
        <f t="shared" si="36"/>
        <v>0</v>
      </c>
      <c r="N48" s="100">
        <f t="shared" si="36"/>
        <v>0</v>
      </c>
      <c r="O48" s="100">
        <f t="shared" si="36"/>
        <v>0</v>
      </c>
      <c r="P48" s="100">
        <f t="shared" si="3"/>
        <v>65000</v>
      </c>
      <c r="Q48" s="100">
        <f t="shared" si="4"/>
        <v>30000</v>
      </c>
      <c r="R48" s="100">
        <f t="shared" si="5"/>
        <v>30000</v>
      </c>
      <c r="S48" s="100">
        <f t="shared" ref="S48:U49" si="37">S49</f>
        <v>0</v>
      </c>
      <c r="T48" s="100">
        <f t="shared" si="37"/>
        <v>0</v>
      </c>
      <c r="U48" s="100">
        <f t="shared" si="37"/>
        <v>0</v>
      </c>
      <c r="V48" s="100">
        <f t="shared" si="27"/>
        <v>65000</v>
      </c>
      <c r="W48" s="100">
        <f t="shared" si="28"/>
        <v>30000</v>
      </c>
      <c r="X48" s="100">
        <f t="shared" si="29"/>
        <v>30000</v>
      </c>
    </row>
    <row r="49" spans="1:24" ht="26.4">
      <c r="A49" s="7" t="s">
        <v>70</v>
      </c>
      <c r="B49" s="62" t="s">
        <v>41</v>
      </c>
      <c r="C49" s="1" t="s">
        <v>2</v>
      </c>
      <c r="D49" s="1" t="s">
        <v>13</v>
      </c>
      <c r="E49" s="1" t="s">
        <v>17</v>
      </c>
      <c r="F49" s="1" t="s">
        <v>111</v>
      </c>
      <c r="G49" s="1" t="s">
        <v>140</v>
      </c>
      <c r="H49" s="1" t="s">
        <v>142</v>
      </c>
      <c r="I49" s="13" t="s">
        <v>69</v>
      </c>
      <c r="J49" s="100">
        <f>J50</f>
        <v>65000</v>
      </c>
      <c r="K49" s="100">
        <f t="shared" si="36"/>
        <v>30000</v>
      </c>
      <c r="L49" s="100">
        <f t="shared" si="36"/>
        <v>30000</v>
      </c>
      <c r="M49" s="100">
        <f t="shared" si="36"/>
        <v>0</v>
      </c>
      <c r="N49" s="100">
        <f t="shared" si="36"/>
        <v>0</v>
      </c>
      <c r="O49" s="100">
        <f t="shared" si="36"/>
        <v>0</v>
      </c>
      <c r="P49" s="100">
        <f t="shared" si="3"/>
        <v>65000</v>
      </c>
      <c r="Q49" s="100">
        <f t="shared" si="4"/>
        <v>30000</v>
      </c>
      <c r="R49" s="100">
        <f t="shared" si="5"/>
        <v>30000</v>
      </c>
      <c r="S49" s="100">
        <f t="shared" si="37"/>
        <v>0</v>
      </c>
      <c r="T49" s="100">
        <f t="shared" si="37"/>
        <v>0</v>
      </c>
      <c r="U49" s="100">
        <f t="shared" si="37"/>
        <v>0</v>
      </c>
      <c r="V49" s="100">
        <f t="shared" si="27"/>
        <v>65000</v>
      </c>
      <c r="W49" s="100">
        <f t="shared" si="28"/>
        <v>30000</v>
      </c>
      <c r="X49" s="100">
        <f t="shared" si="29"/>
        <v>30000</v>
      </c>
    </row>
    <row r="50" spans="1:24">
      <c r="A50" s="11" t="s">
        <v>73</v>
      </c>
      <c r="B50" s="62" t="s">
        <v>41</v>
      </c>
      <c r="C50" s="1" t="s">
        <v>2</v>
      </c>
      <c r="D50" s="1" t="s">
        <v>13</v>
      </c>
      <c r="E50" s="1" t="s">
        <v>17</v>
      </c>
      <c r="F50" s="1" t="s">
        <v>111</v>
      </c>
      <c r="G50" s="1" t="s">
        <v>140</v>
      </c>
      <c r="H50" s="1" t="s">
        <v>142</v>
      </c>
      <c r="I50" s="13" t="s">
        <v>72</v>
      </c>
      <c r="J50" s="100">
        <v>65000</v>
      </c>
      <c r="K50" s="100">
        <v>30000</v>
      </c>
      <c r="L50" s="100">
        <v>30000</v>
      </c>
      <c r="M50" s="100"/>
      <c r="N50" s="100"/>
      <c r="O50" s="100"/>
      <c r="P50" s="100">
        <f t="shared" si="3"/>
        <v>65000</v>
      </c>
      <c r="Q50" s="100">
        <f t="shared" si="4"/>
        <v>30000</v>
      </c>
      <c r="R50" s="100">
        <f t="shared" si="5"/>
        <v>30000</v>
      </c>
      <c r="S50" s="100"/>
      <c r="T50" s="100"/>
      <c r="U50" s="100"/>
      <c r="V50" s="100">
        <f t="shared" si="27"/>
        <v>65000</v>
      </c>
      <c r="W50" s="100">
        <f t="shared" si="28"/>
        <v>30000</v>
      </c>
      <c r="X50" s="100">
        <f t="shared" si="29"/>
        <v>30000</v>
      </c>
    </row>
    <row r="51" spans="1:24">
      <c r="A51" s="2" t="s">
        <v>125</v>
      </c>
      <c r="B51" s="62" t="s">
        <v>41</v>
      </c>
      <c r="C51" s="1" t="s">
        <v>2</v>
      </c>
      <c r="D51" s="1" t="s">
        <v>13</v>
      </c>
      <c r="E51" s="1" t="s">
        <v>17</v>
      </c>
      <c r="F51" s="1" t="s">
        <v>111</v>
      </c>
      <c r="G51" s="1" t="s">
        <v>140</v>
      </c>
      <c r="H51" s="1" t="s">
        <v>143</v>
      </c>
      <c r="I51" s="13"/>
      <c r="J51" s="100">
        <f>J52</f>
        <v>19380191</v>
      </c>
      <c r="K51" s="100">
        <f t="shared" ref="K51:O52" si="38">K52</f>
        <v>19582073.68</v>
      </c>
      <c r="L51" s="100">
        <f t="shared" si="38"/>
        <v>19732005.07</v>
      </c>
      <c r="M51" s="100">
        <f t="shared" si="38"/>
        <v>0</v>
      </c>
      <c r="N51" s="100">
        <f t="shared" si="38"/>
        <v>0</v>
      </c>
      <c r="O51" s="100">
        <f t="shared" si="38"/>
        <v>0</v>
      </c>
      <c r="P51" s="100">
        <f t="shared" si="3"/>
        <v>19380191</v>
      </c>
      <c r="Q51" s="100">
        <f t="shared" si="4"/>
        <v>19582073.68</v>
      </c>
      <c r="R51" s="100">
        <f t="shared" si="5"/>
        <v>19732005.07</v>
      </c>
      <c r="S51" s="100">
        <f t="shared" ref="S51:U52" si="39">S52</f>
        <v>0</v>
      </c>
      <c r="T51" s="100">
        <f t="shared" si="39"/>
        <v>0</v>
      </c>
      <c r="U51" s="100">
        <f t="shared" si="39"/>
        <v>0</v>
      </c>
      <c r="V51" s="100">
        <f t="shared" si="27"/>
        <v>19380191</v>
      </c>
      <c r="W51" s="100">
        <f t="shared" si="28"/>
        <v>19582073.68</v>
      </c>
      <c r="X51" s="100">
        <f t="shared" si="29"/>
        <v>19732005.07</v>
      </c>
    </row>
    <row r="52" spans="1:24" ht="26.4">
      <c r="A52" s="7" t="s">
        <v>70</v>
      </c>
      <c r="B52" s="62" t="s">
        <v>41</v>
      </c>
      <c r="C52" s="1" t="s">
        <v>2</v>
      </c>
      <c r="D52" s="1" t="s">
        <v>13</v>
      </c>
      <c r="E52" s="1" t="s">
        <v>17</v>
      </c>
      <c r="F52" s="1" t="s">
        <v>111</v>
      </c>
      <c r="G52" s="1" t="s">
        <v>140</v>
      </c>
      <c r="H52" s="1" t="s">
        <v>143</v>
      </c>
      <c r="I52" s="13" t="s">
        <v>69</v>
      </c>
      <c r="J52" s="100">
        <f>J53</f>
        <v>19380191</v>
      </c>
      <c r="K52" s="100">
        <f t="shared" si="38"/>
        <v>19582073.68</v>
      </c>
      <c r="L52" s="100">
        <f t="shared" si="38"/>
        <v>19732005.07</v>
      </c>
      <c r="M52" s="100">
        <f t="shared" si="38"/>
        <v>0</v>
      </c>
      <c r="N52" s="100">
        <f t="shared" si="38"/>
        <v>0</v>
      </c>
      <c r="O52" s="100">
        <f t="shared" si="38"/>
        <v>0</v>
      </c>
      <c r="P52" s="100">
        <f t="shared" si="3"/>
        <v>19380191</v>
      </c>
      <c r="Q52" s="100">
        <f t="shared" si="4"/>
        <v>19582073.68</v>
      </c>
      <c r="R52" s="100">
        <f t="shared" si="5"/>
        <v>19732005.07</v>
      </c>
      <c r="S52" s="100">
        <f t="shared" si="39"/>
        <v>0</v>
      </c>
      <c r="T52" s="100">
        <f t="shared" si="39"/>
        <v>0</v>
      </c>
      <c r="U52" s="100">
        <f t="shared" si="39"/>
        <v>0</v>
      </c>
      <c r="V52" s="100">
        <f t="shared" si="27"/>
        <v>19380191</v>
      </c>
      <c r="W52" s="100">
        <f t="shared" si="28"/>
        <v>19582073.68</v>
      </c>
      <c r="X52" s="100">
        <f t="shared" si="29"/>
        <v>19732005.07</v>
      </c>
    </row>
    <row r="53" spans="1:24">
      <c r="A53" s="11" t="s">
        <v>73</v>
      </c>
      <c r="B53" s="62" t="s">
        <v>41</v>
      </c>
      <c r="C53" s="1" t="s">
        <v>2</v>
      </c>
      <c r="D53" s="1" t="s">
        <v>13</v>
      </c>
      <c r="E53" s="1" t="s">
        <v>17</v>
      </c>
      <c r="F53" s="1" t="s">
        <v>111</v>
      </c>
      <c r="G53" s="1" t="s">
        <v>140</v>
      </c>
      <c r="H53" s="1" t="s">
        <v>143</v>
      </c>
      <c r="I53" s="13" t="s">
        <v>72</v>
      </c>
      <c r="J53" s="100">
        <f>19180191+200000</f>
        <v>19380191</v>
      </c>
      <c r="K53" s="100">
        <f>19482073.68+100000</f>
        <v>19582073.68</v>
      </c>
      <c r="L53" s="100">
        <f>19632005.07+100000</f>
        <v>19732005.07</v>
      </c>
      <c r="M53" s="100"/>
      <c r="N53" s="100"/>
      <c r="O53" s="100"/>
      <c r="P53" s="100">
        <f t="shared" si="3"/>
        <v>19380191</v>
      </c>
      <c r="Q53" s="100">
        <f t="shared" si="4"/>
        <v>19582073.68</v>
      </c>
      <c r="R53" s="100">
        <f t="shared" si="5"/>
        <v>19732005.07</v>
      </c>
      <c r="S53" s="100"/>
      <c r="T53" s="100"/>
      <c r="U53" s="100"/>
      <c r="V53" s="100">
        <f t="shared" si="27"/>
        <v>19380191</v>
      </c>
      <c r="W53" s="100">
        <f t="shared" si="28"/>
        <v>19582073.68</v>
      </c>
      <c r="X53" s="100">
        <f t="shared" si="29"/>
        <v>19732005.07</v>
      </c>
    </row>
    <row r="54" spans="1:24" ht="66">
      <c r="A54" s="11" t="s">
        <v>255</v>
      </c>
      <c r="B54" s="62" t="s">
        <v>41</v>
      </c>
      <c r="C54" s="1" t="s">
        <v>2</v>
      </c>
      <c r="D54" s="1" t="s">
        <v>13</v>
      </c>
      <c r="E54" s="1" t="s">
        <v>17</v>
      </c>
      <c r="F54" s="1" t="s">
        <v>111</v>
      </c>
      <c r="G54" s="1" t="s">
        <v>140</v>
      </c>
      <c r="H54" s="1" t="s">
        <v>380</v>
      </c>
      <c r="I54" s="13"/>
      <c r="J54" s="100">
        <f>J55</f>
        <v>155000</v>
      </c>
      <c r="K54" s="100">
        <f t="shared" ref="K54:O55" si="40">K55</f>
        <v>160000</v>
      </c>
      <c r="L54" s="100">
        <f t="shared" si="40"/>
        <v>170000</v>
      </c>
      <c r="M54" s="100">
        <f t="shared" si="40"/>
        <v>0</v>
      </c>
      <c r="N54" s="100">
        <f t="shared" si="40"/>
        <v>0</v>
      </c>
      <c r="O54" s="100">
        <f t="shared" si="40"/>
        <v>0</v>
      </c>
      <c r="P54" s="100">
        <f t="shared" si="3"/>
        <v>155000</v>
      </c>
      <c r="Q54" s="100">
        <f t="shared" si="4"/>
        <v>160000</v>
      </c>
      <c r="R54" s="100">
        <f t="shared" si="5"/>
        <v>170000</v>
      </c>
      <c r="S54" s="100">
        <f t="shared" ref="S54:U55" si="41">S55</f>
        <v>0</v>
      </c>
      <c r="T54" s="100">
        <f t="shared" si="41"/>
        <v>0</v>
      </c>
      <c r="U54" s="100">
        <f t="shared" si="41"/>
        <v>0</v>
      </c>
      <c r="V54" s="100">
        <f t="shared" si="27"/>
        <v>155000</v>
      </c>
      <c r="W54" s="100">
        <f t="shared" si="28"/>
        <v>160000</v>
      </c>
      <c r="X54" s="100">
        <f t="shared" si="29"/>
        <v>170000</v>
      </c>
    </row>
    <row r="55" spans="1:24" ht="26.4">
      <c r="A55" s="7" t="s">
        <v>70</v>
      </c>
      <c r="B55" s="62" t="s">
        <v>41</v>
      </c>
      <c r="C55" s="1" t="s">
        <v>2</v>
      </c>
      <c r="D55" s="1" t="s">
        <v>13</v>
      </c>
      <c r="E55" s="1" t="s">
        <v>17</v>
      </c>
      <c r="F55" s="1" t="s">
        <v>111</v>
      </c>
      <c r="G55" s="1" t="s">
        <v>140</v>
      </c>
      <c r="H55" s="1" t="s">
        <v>380</v>
      </c>
      <c r="I55" s="13" t="s">
        <v>69</v>
      </c>
      <c r="J55" s="100">
        <f>J56</f>
        <v>155000</v>
      </c>
      <c r="K55" s="100">
        <f t="shared" si="40"/>
        <v>160000</v>
      </c>
      <c r="L55" s="100">
        <f t="shared" si="40"/>
        <v>170000</v>
      </c>
      <c r="M55" s="100">
        <f t="shared" si="40"/>
        <v>0</v>
      </c>
      <c r="N55" s="100">
        <f t="shared" si="40"/>
        <v>0</v>
      </c>
      <c r="O55" s="100">
        <f t="shared" si="40"/>
        <v>0</v>
      </c>
      <c r="P55" s="100">
        <f t="shared" si="3"/>
        <v>155000</v>
      </c>
      <c r="Q55" s="100">
        <f t="shared" si="4"/>
        <v>160000</v>
      </c>
      <c r="R55" s="100">
        <f t="shared" si="5"/>
        <v>170000</v>
      </c>
      <c r="S55" s="100">
        <f t="shared" si="41"/>
        <v>0</v>
      </c>
      <c r="T55" s="100">
        <f t="shared" si="41"/>
        <v>0</v>
      </c>
      <c r="U55" s="100">
        <f t="shared" si="41"/>
        <v>0</v>
      </c>
      <c r="V55" s="100">
        <f t="shared" si="27"/>
        <v>155000</v>
      </c>
      <c r="W55" s="100">
        <f t="shared" si="28"/>
        <v>160000</v>
      </c>
      <c r="X55" s="100">
        <f t="shared" si="29"/>
        <v>170000</v>
      </c>
    </row>
    <row r="56" spans="1:24">
      <c r="A56" s="11" t="s">
        <v>73</v>
      </c>
      <c r="B56" s="62" t="s">
        <v>41</v>
      </c>
      <c r="C56" s="1" t="s">
        <v>2</v>
      </c>
      <c r="D56" s="1" t="s">
        <v>13</v>
      </c>
      <c r="E56" s="1" t="s">
        <v>17</v>
      </c>
      <c r="F56" s="1" t="s">
        <v>111</v>
      </c>
      <c r="G56" s="1" t="s">
        <v>140</v>
      </c>
      <c r="H56" s="1" t="s">
        <v>380</v>
      </c>
      <c r="I56" s="13" t="s">
        <v>72</v>
      </c>
      <c r="J56" s="100">
        <v>155000</v>
      </c>
      <c r="K56" s="100">
        <v>160000</v>
      </c>
      <c r="L56" s="100">
        <v>170000</v>
      </c>
      <c r="M56" s="100"/>
      <c r="N56" s="100"/>
      <c r="O56" s="100"/>
      <c r="P56" s="100">
        <f t="shared" si="3"/>
        <v>155000</v>
      </c>
      <c r="Q56" s="100">
        <f t="shared" si="4"/>
        <v>160000</v>
      </c>
      <c r="R56" s="100">
        <f t="shared" si="5"/>
        <v>170000</v>
      </c>
      <c r="S56" s="100"/>
      <c r="T56" s="100"/>
      <c r="U56" s="100"/>
      <c r="V56" s="100">
        <f t="shared" si="27"/>
        <v>155000</v>
      </c>
      <c r="W56" s="100">
        <f t="shared" si="28"/>
        <v>160000</v>
      </c>
      <c r="X56" s="100">
        <f t="shared" si="29"/>
        <v>170000</v>
      </c>
    </row>
    <row r="57" spans="1:24">
      <c r="A57" s="11"/>
      <c r="B57" s="62"/>
      <c r="C57" s="1"/>
      <c r="D57" s="1"/>
      <c r="E57" s="1"/>
      <c r="F57" s="1"/>
      <c r="G57" s="1"/>
      <c r="H57" s="1"/>
      <c r="I57" s="13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</row>
    <row r="58" spans="1:24" ht="15.75" customHeight="1">
      <c r="A58" s="4" t="s">
        <v>184</v>
      </c>
      <c r="B58" s="14" t="s">
        <v>41</v>
      </c>
      <c r="C58" s="14" t="s">
        <v>2</v>
      </c>
      <c r="D58" s="14" t="s">
        <v>2</v>
      </c>
      <c r="E58" s="14"/>
      <c r="F58" s="14"/>
      <c r="G58" s="14"/>
      <c r="H58" s="14"/>
      <c r="I58" s="13"/>
      <c r="J58" s="97">
        <f>J59</f>
        <v>220000</v>
      </c>
      <c r="K58" s="97">
        <f t="shared" ref="K58:O61" si="42">K59</f>
        <v>220000</v>
      </c>
      <c r="L58" s="97">
        <f t="shared" si="42"/>
        <v>220000</v>
      </c>
      <c r="M58" s="97">
        <f t="shared" si="42"/>
        <v>0</v>
      </c>
      <c r="N58" s="97">
        <f t="shared" si="42"/>
        <v>0</v>
      </c>
      <c r="O58" s="97">
        <f t="shared" si="42"/>
        <v>0</v>
      </c>
      <c r="P58" s="97">
        <f t="shared" si="3"/>
        <v>220000</v>
      </c>
      <c r="Q58" s="97">
        <f t="shared" si="4"/>
        <v>220000</v>
      </c>
      <c r="R58" s="97">
        <f t="shared" si="5"/>
        <v>220000</v>
      </c>
      <c r="S58" s="97">
        <f t="shared" ref="S58:U61" si="43">S59</f>
        <v>0</v>
      </c>
      <c r="T58" s="97">
        <f t="shared" si="43"/>
        <v>0</v>
      </c>
      <c r="U58" s="97">
        <f t="shared" si="43"/>
        <v>0</v>
      </c>
      <c r="V58" s="97">
        <f t="shared" ref="V58:V62" si="44">P58+S58</f>
        <v>220000</v>
      </c>
      <c r="W58" s="97">
        <f t="shared" ref="W58:W62" si="45">Q58+T58</f>
        <v>220000</v>
      </c>
      <c r="X58" s="97">
        <f t="shared" ref="X58:X62" si="46">R58+U58</f>
        <v>220000</v>
      </c>
    </row>
    <row r="59" spans="1:24" ht="26.4">
      <c r="A59" s="75" t="s">
        <v>385</v>
      </c>
      <c r="B59" s="1" t="s">
        <v>41</v>
      </c>
      <c r="C59" s="1" t="s">
        <v>2</v>
      </c>
      <c r="D59" s="1" t="s">
        <v>2</v>
      </c>
      <c r="E59" s="1" t="s">
        <v>83</v>
      </c>
      <c r="F59" s="1" t="s">
        <v>68</v>
      </c>
      <c r="G59" s="1" t="s">
        <v>140</v>
      </c>
      <c r="H59" s="1" t="s">
        <v>141</v>
      </c>
      <c r="I59" s="13"/>
      <c r="J59" s="78">
        <f>J60</f>
        <v>220000</v>
      </c>
      <c r="K59" s="78">
        <f t="shared" si="42"/>
        <v>220000</v>
      </c>
      <c r="L59" s="78">
        <f t="shared" si="42"/>
        <v>220000</v>
      </c>
      <c r="M59" s="78">
        <f t="shared" si="42"/>
        <v>0</v>
      </c>
      <c r="N59" s="78">
        <f t="shared" si="42"/>
        <v>0</v>
      </c>
      <c r="O59" s="78">
        <f t="shared" si="42"/>
        <v>0</v>
      </c>
      <c r="P59" s="78">
        <f t="shared" si="3"/>
        <v>220000</v>
      </c>
      <c r="Q59" s="78">
        <f t="shared" si="4"/>
        <v>220000</v>
      </c>
      <c r="R59" s="78">
        <f t="shared" si="5"/>
        <v>220000</v>
      </c>
      <c r="S59" s="78">
        <f t="shared" si="43"/>
        <v>0</v>
      </c>
      <c r="T59" s="78">
        <f t="shared" si="43"/>
        <v>0</v>
      </c>
      <c r="U59" s="78">
        <f t="shared" si="43"/>
        <v>0</v>
      </c>
      <c r="V59" s="78">
        <f t="shared" si="44"/>
        <v>220000</v>
      </c>
      <c r="W59" s="78">
        <f t="shared" si="45"/>
        <v>220000</v>
      </c>
      <c r="X59" s="78">
        <f t="shared" si="46"/>
        <v>220000</v>
      </c>
    </row>
    <row r="60" spans="1:24">
      <c r="A60" s="2" t="s">
        <v>115</v>
      </c>
      <c r="B60" s="1" t="s">
        <v>41</v>
      </c>
      <c r="C60" s="1" t="s">
        <v>2</v>
      </c>
      <c r="D60" s="1" t="s">
        <v>2</v>
      </c>
      <c r="E60" s="1" t="s">
        <v>83</v>
      </c>
      <c r="F60" s="1" t="s">
        <v>68</v>
      </c>
      <c r="G60" s="1" t="s">
        <v>140</v>
      </c>
      <c r="H60" s="1" t="s">
        <v>144</v>
      </c>
      <c r="I60" s="13"/>
      <c r="J60" s="78">
        <f>J61</f>
        <v>220000</v>
      </c>
      <c r="K60" s="78">
        <f t="shared" si="42"/>
        <v>220000</v>
      </c>
      <c r="L60" s="78">
        <f t="shared" si="42"/>
        <v>220000</v>
      </c>
      <c r="M60" s="78">
        <f t="shared" si="42"/>
        <v>0</v>
      </c>
      <c r="N60" s="78">
        <f t="shared" si="42"/>
        <v>0</v>
      </c>
      <c r="O60" s="78">
        <f t="shared" si="42"/>
        <v>0</v>
      </c>
      <c r="P60" s="78">
        <f t="shared" si="3"/>
        <v>220000</v>
      </c>
      <c r="Q60" s="78">
        <f t="shared" si="4"/>
        <v>220000</v>
      </c>
      <c r="R60" s="78">
        <f t="shared" si="5"/>
        <v>220000</v>
      </c>
      <c r="S60" s="78">
        <f t="shared" si="43"/>
        <v>0</v>
      </c>
      <c r="T60" s="78">
        <f t="shared" si="43"/>
        <v>0</v>
      </c>
      <c r="U60" s="78">
        <f t="shared" si="43"/>
        <v>0</v>
      </c>
      <c r="V60" s="78">
        <f t="shared" si="44"/>
        <v>220000</v>
      </c>
      <c r="W60" s="78">
        <f t="shared" si="45"/>
        <v>220000</v>
      </c>
      <c r="X60" s="78">
        <f t="shared" si="46"/>
        <v>220000</v>
      </c>
    </row>
    <row r="61" spans="1:24" ht="26.4">
      <c r="A61" s="75" t="s">
        <v>229</v>
      </c>
      <c r="B61" s="1" t="s">
        <v>41</v>
      </c>
      <c r="C61" s="1" t="s">
        <v>2</v>
      </c>
      <c r="D61" s="1" t="s">
        <v>2</v>
      </c>
      <c r="E61" s="1" t="s">
        <v>83</v>
      </c>
      <c r="F61" s="1" t="s">
        <v>68</v>
      </c>
      <c r="G61" s="1" t="s">
        <v>140</v>
      </c>
      <c r="H61" s="1" t="s">
        <v>144</v>
      </c>
      <c r="I61" s="13" t="s">
        <v>92</v>
      </c>
      <c r="J61" s="78">
        <f>J62</f>
        <v>220000</v>
      </c>
      <c r="K61" s="78">
        <f t="shared" si="42"/>
        <v>220000</v>
      </c>
      <c r="L61" s="78">
        <f t="shared" si="42"/>
        <v>220000</v>
      </c>
      <c r="M61" s="78">
        <f t="shared" si="42"/>
        <v>0</v>
      </c>
      <c r="N61" s="78">
        <f t="shared" si="42"/>
        <v>0</v>
      </c>
      <c r="O61" s="78">
        <f t="shared" si="42"/>
        <v>0</v>
      </c>
      <c r="P61" s="78">
        <f t="shared" si="3"/>
        <v>220000</v>
      </c>
      <c r="Q61" s="78">
        <f t="shared" si="4"/>
        <v>220000</v>
      </c>
      <c r="R61" s="78">
        <f t="shared" si="5"/>
        <v>220000</v>
      </c>
      <c r="S61" s="78">
        <f t="shared" si="43"/>
        <v>0</v>
      </c>
      <c r="T61" s="78">
        <f t="shared" si="43"/>
        <v>0</v>
      </c>
      <c r="U61" s="78">
        <f t="shared" si="43"/>
        <v>0</v>
      </c>
      <c r="V61" s="78">
        <f t="shared" si="44"/>
        <v>220000</v>
      </c>
      <c r="W61" s="78">
        <f t="shared" si="45"/>
        <v>220000</v>
      </c>
      <c r="X61" s="78">
        <f t="shared" si="46"/>
        <v>220000</v>
      </c>
    </row>
    <row r="62" spans="1:24" ht="26.4">
      <c r="A62" s="74" t="s">
        <v>96</v>
      </c>
      <c r="B62" s="1" t="s">
        <v>41</v>
      </c>
      <c r="C62" s="1" t="s">
        <v>2</v>
      </c>
      <c r="D62" s="1" t="s">
        <v>2</v>
      </c>
      <c r="E62" s="1" t="s">
        <v>83</v>
      </c>
      <c r="F62" s="1" t="s">
        <v>68</v>
      </c>
      <c r="G62" s="1" t="s">
        <v>140</v>
      </c>
      <c r="H62" s="1" t="s">
        <v>144</v>
      </c>
      <c r="I62" s="13" t="s">
        <v>93</v>
      </c>
      <c r="J62" s="78">
        <v>220000</v>
      </c>
      <c r="K62" s="78">
        <v>220000</v>
      </c>
      <c r="L62" s="78">
        <v>220000</v>
      </c>
      <c r="M62" s="78"/>
      <c r="N62" s="78"/>
      <c r="O62" s="78"/>
      <c r="P62" s="78">
        <f t="shared" si="3"/>
        <v>220000</v>
      </c>
      <c r="Q62" s="78">
        <f t="shared" si="4"/>
        <v>220000</v>
      </c>
      <c r="R62" s="78">
        <f t="shared" si="5"/>
        <v>220000</v>
      </c>
      <c r="S62" s="78"/>
      <c r="T62" s="78"/>
      <c r="U62" s="78"/>
      <c r="V62" s="78">
        <f t="shared" si="44"/>
        <v>220000</v>
      </c>
      <c r="W62" s="78">
        <f t="shared" si="45"/>
        <v>220000</v>
      </c>
      <c r="X62" s="78">
        <f t="shared" si="46"/>
        <v>220000</v>
      </c>
    </row>
    <row r="63" spans="1:24">
      <c r="A63" s="74"/>
      <c r="B63" s="1"/>
      <c r="C63" s="1"/>
      <c r="D63" s="1"/>
      <c r="E63" s="1"/>
      <c r="F63" s="1"/>
      <c r="G63" s="1"/>
      <c r="H63" s="1"/>
      <c r="I63" s="13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</row>
    <row r="64" spans="1:24" ht="15.6">
      <c r="A64" s="23" t="s">
        <v>52</v>
      </c>
      <c r="B64" s="24" t="s">
        <v>41</v>
      </c>
      <c r="C64" s="28" t="s">
        <v>27</v>
      </c>
      <c r="D64" s="28"/>
      <c r="E64" s="28"/>
      <c r="F64" s="28"/>
      <c r="G64" s="28"/>
      <c r="H64" s="28"/>
      <c r="I64" s="31"/>
      <c r="J64" s="96">
        <f>J65+J149</f>
        <v>131010015.71000001</v>
      </c>
      <c r="K64" s="96">
        <f>K65+K149</f>
        <v>125945181.42999999</v>
      </c>
      <c r="L64" s="96">
        <f>L65+L149</f>
        <v>125747768.56</v>
      </c>
      <c r="M64" s="96">
        <f t="shared" ref="M64:O64" si="47">M65+M149</f>
        <v>10337354.5</v>
      </c>
      <c r="N64" s="96">
        <f t="shared" si="47"/>
        <v>-40106.019999999997</v>
      </c>
      <c r="O64" s="96">
        <f t="shared" si="47"/>
        <v>-18795.18</v>
      </c>
      <c r="P64" s="96">
        <f t="shared" si="3"/>
        <v>141347370.21000001</v>
      </c>
      <c r="Q64" s="96">
        <f t="shared" si="4"/>
        <v>125905075.41</v>
      </c>
      <c r="R64" s="96">
        <f t="shared" si="5"/>
        <v>125728973.38</v>
      </c>
      <c r="S64" s="96">
        <f t="shared" ref="S64:U64" si="48">S65+S149</f>
        <v>10076964.1</v>
      </c>
      <c r="T64" s="96">
        <f t="shared" si="48"/>
        <v>0</v>
      </c>
      <c r="U64" s="96">
        <f t="shared" si="48"/>
        <v>0</v>
      </c>
      <c r="V64" s="96">
        <f t="shared" ref="V64:V139" si="49">P64+S64</f>
        <v>151424334.31</v>
      </c>
      <c r="W64" s="96">
        <f t="shared" ref="W64:W139" si="50">Q64+T64</f>
        <v>125905075.41</v>
      </c>
      <c r="X64" s="96">
        <f t="shared" ref="X64:X139" si="51">R64+U64</f>
        <v>125728973.38</v>
      </c>
    </row>
    <row r="65" spans="1:24">
      <c r="A65" s="4" t="s">
        <v>28</v>
      </c>
      <c r="B65" s="14" t="s">
        <v>41</v>
      </c>
      <c r="C65" s="15" t="s">
        <v>27</v>
      </c>
      <c r="D65" s="15" t="s">
        <v>20</v>
      </c>
      <c r="E65" s="15"/>
      <c r="F65" s="15"/>
      <c r="G65" s="15"/>
      <c r="H65" s="15"/>
      <c r="I65" s="25"/>
      <c r="J65" s="97">
        <f>J66+J133</f>
        <v>117183700.71000001</v>
      </c>
      <c r="K65" s="97">
        <f t="shared" ref="K65:O65" si="52">K66+K133</f>
        <v>112188866.42999999</v>
      </c>
      <c r="L65" s="97">
        <f t="shared" si="52"/>
        <v>111991453.56</v>
      </c>
      <c r="M65" s="97">
        <f t="shared" si="52"/>
        <v>10337354.5</v>
      </c>
      <c r="N65" s="97">
        <f t="shared" si="52"/>
        <v>-40106.019999999997</v>
      </c>
      <c r="O65" s="97">
        <f t="shared" si="52"/>
        <v>-18795.18</v>
      </c>
      <c r="P65" s="97">
        <f t="shared" si="3"/>
        <v>127521055.21000001</v>
      </c>
      <c r="Q65" s="97">
        <f t="shared" si="4"/>
        <v>112148760.41</v>
      </c>
      <c r="R65" s="97">
        <f t="shared" si="5"/>
        <v>111972658.38</v>
      </c>
      <c r="S65" s="97">
        <f t="shared" ref="S65:U65" si="53">S66+S133</f>
        <v>9936964.0999999996</v>
      </c>
      <c r="T65" s="97">
        <f t="shared" si="53"/>
        <v>0</v>
      </c>
      <c r="U65" s="97">
        <f t="shared" si="53"/>
        <v>0</v>
      </c>
      <c r="V65" s="97">
        <f t="shared" si="49"/>
        <v>137458019.31</v>
      </c>
      <c r="W65" s="97">
        <f t="shared" si="50"/>
        <v>112148760.41</v>
      </c>
      <c r="X65" s="97">
        <f t="shared" si="51"/>
        <v>111972658.38</v>
      </c>
    </row>
    <row r="66" spans="1:24" ht="27" customHeight="1">
      <c r="A66" s="2" t="s">
        <v>384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68</v>
      </c>
      <c r="G66" s="10" t="s">
        <v>140</v>
      </c>
      <c r="H66" s="10" t="s">
        <v>141</v>
      </c>
      <c r="I66" s="17"/>
      <c r="J66" s="98">
        <f>J67+J92+J120</f>
        <v>117183700.71000001</v>
      </c>
      <c r="K66" s="98">
        <f>K67+K92+K120</f>
        <v>112188866.42999999</v>
      </c>
      <c r="L66" s="98">
        <f>L67+L92+L120</f>
        <v>111991453.56</v>
      </c>
      <c r="M66" s="98">
        <f t="shared" ref="M66:O66" si="54">M67+M92+M120</f>
        <v>8289916.75</v>
      </c>
      <c r="N66" s="98">
        <f t="shared" si="54"/>
        <v>-40106.019999999997</v>
      </c>
      <c r="O66" s="98">
        <f t="shared" si="54"/>
        <v>-18795.18</v>
      </c>
      <c r="P66" s="98">
        <f t="shared" si="3"/>
        <v>125473617.46000001</v>
      </c>
      <c r="Q66" s="98">
        <f t="shared" si="4"/>
        <v>112148760.41</v>
      </c>
      <c r="R66" s="98">
        <f t="shared" si="5"/>
        <v>111972658.38</v>
      </c>
      <c r="S66" s="98">
        <f t="shared" ref="S66:U66" si="55">S67+S92+S120</f>
        <v>9936964.0999999996</v>
      </c>
      <c r="T66" s="98">
        <f t="shared" si="55"/>
        <v>0</v>
      </c>
      <c r="U66" s="98">
        <f t="shared" si="55"/>
        <v>0</v>
      </c>
      <c r="V66" s="98">
        <f t="shared" si="49"/>
        <v>135410581.56</v>
      </c>
      <c r="W66" s="98">
        <f t="shared" si="50"/>
        <v>112148760.41</v>
      </c>
      <c r="X66" s="98">
        <f t="shared" si="51"/>
        <v>111972658.38</v>
      </c>
    </row>
    <row r="67" spans="1:24" ht="39.6">
      <c r="A67" s="2" t="s">
        <v>128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120</v>
      </c>
      <c r="G67" s="10" t="s">
        <v>140</v>
      </c>
      <c r="H67" s="10" t="s">
        <v>141</v>
      </c>
      <c r="I67" s="17"/>
      <c r="J67" s="98">
        <f>J68+J71+J74+J77+J80+J86+J89</f>
        <v>76313477</v>
      </c>
      <c r="K67" s="98">
        <f t="shared" ref="K67:O67" si="56">K68+K71+K74+K77+K80+K86+K89</f>
        <v>71427991.379999995</v>
      </c>
      <c r="L67" s="98">
        <f t="shared" si="56"/>
        <v>71222926.019999996</v>
      </c>
      <c r="M67" s="98">
        <f t="shared" si="56"/>
        <v>5250000</v>
      </c>
      <c r="N67" s="98">
        <f t="shared" si="56"/>
        <v>0</v>
      </c>
      <c r="O67" s="98">
        <f t="shared" si="56"/>
        <v>0</v>
      </c>
      <c r="P67" s="98">
        <f t="shared" si="3"/>
        <v>81563477</v>
      </c>
      <c r="Q67" s="98">
        <f t="shared" si="4"/>
        <v>71427991.379999995</v>
      </c>
      <c r="R67" s="98">
        <f t="shared" si="5"/>
        <v>71222926.019999996</v>
      </c>
      <c r="S67" s="98">
        <f>S68+S71+S74+S77+S80+S86+S89+S83</f>
        <v>-2360000</v>
      </c>
      <c r="T67" s="98">
        <f t="shared" ref="T67:U67" si="57">T68+T71+T74+T77+T80+T86+T89+T83</f>
        <v>0</v>
      </c>
      <c r="U67" s="98">
        <f t="shared" si="57"/>
        <v>0</v>
      </c>
      <c r="V67" s="98">
        <f t="shared" si="49"/>
        <v>79203477</v>
      </c>
      <c r="W67" s="98">
        <f t="shared" si="50"/>
        <v>71427991.379999995</v>
      </c>
      <c r="X67" s="98">
        <f t="shared" si="51"/>
        <v>71222926.019999996</v>
      </c>
    </row>
    <row r="68" spans="1:24" ht="26.4">
      <c r="A68" s="2" t="s">
        <v>308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120</v>
      </c>
      <c r="G68" s="10" t="s">
        <v>140</v>
      </c>
      <c r="H68" s="56" t="s">
        <v>203</v>
      </c>
      <c r="I68" s="17"/>
      <c r="J68" s="98">
        <f>J69</f>
        <v>3000000</v>
      </c>
      <c r="K68" s="98">
        <f t="shared" ref="K68:O69" si="58">K69</f>
        <v>500000</v>
      </c>
      <c r="L68" s="98">
        <f t="shared" si="58"/>
        <v>0</v>
      </c>
      <c r="M68" s="98">
        <f t="shared" si="58"/>
        <v>3000000</v>
      </c>
      <c r="N68" s="98">
        <f t="shared" si="58"/>
        <v>0</v>
      </c>
      <c r="O68" s="98">
        <f t="shared" si="58"/>
        <v>0</v>
      </c>
      <c r="P68" s="98">
        <f t="shared" si="3"/>
        <v>6000000</v>
      </c>
      <c r="Q68" s="98">
        <f t="shared" si="4"/>
        <v>500000</v>
      </c>
      <c r="R68" s="98">
        <f t="shared" si="5"/>
        <v>0</v>
      </c>
      <c r="S68" s="98">
        <f t="shared" ref="S68:U69" si="59">S69</f>
        <v>0</v>
      </c>
      <c r="T68" s="98">
        <f t="shared" si="59"/>
        <v>0</v>
      </c>
      <c r="U68" s="98">
        <f t="shared" si="59"/>
        <v>0</v>
      </c>
      <c r="V68" s="98">
        <f t="shared" si="49"/>
        <v>6000000</v>
      </c>
      <c r="W68" s="98">
        <f t="shared" si="50"/>
        <v>500000</v>
      </c>
      <c r="X68" s="98">
        <f t="shared" si="51"/>
        <v>0</v>
      </c>
    </row>
    <row r="69" spans="1:24" ht="26.4">
      <c r="A69" s="7" t="s">
        <v>70</v>
      </c>
      <c r="B69" s="10" t="s">
        <v>41</v>
      </c>
      <c r="C69" s="10" t="s">
        <v>27</v>
      </c>
      <c r="D69" s="10" t="s">
        <v>20</v>
      </c>
      <c r="E69" s="62" t="s">
        <v>17</v>
      </c>
      <c r="F69" s="10" t="s">
        <v>120</v>
      </c>
      <c r="G69" s="10" t="s">
        <v>140</v>
      </c>
      <c r="H69" s="56" t="s">
        <v>203</v>
      </c>
      <c r="I69" s="110" t="s">
        <v>69</v>
      </c>
      <c r="J69" s="98">
        <f>J70</f>
        <v>3000000</v>
      </c>
      <c r="K69" s="98">
        <f t="shared" si="58"/>
        <v>500000</v>
      </c>
      <c r="L69" s="98">
        <f t="shared" si="58"/>
        <v>0</v>
      </c>
      <c r="M69" s="98">
        <f t="shared" si="58"/>
        <v>3000000</v>
      </c>
      <c r="N69" s="98">
        <f t="shared" si="58"/>
        <v>0</v>
      </c>
      <c r="O69" s="98">
        <f t="shared" si="58"/>
        <v>0</v>
      </c>
      <c r="P69" s="98">
        <f t="shared" si="3"/>
        <v>6000000</v>
      </c>
      <c r="Q69" s="98">
        <f t="shared" si="4"/>
        <v>500000</v>
      </c>
      <c r="R69" s="98">
        <f t="shared" si="5"/>
        <v>0</v>
      </c>
      <c r="S69" s="98">
        <f t="shared" si="59"/>
        <v>0</v>
      </c>
      <c r="T69" s="98">
        <f t="shared" si="59"/>
        <v>0</v>
      </c>
      <c r="U69" s="98">
        <f t="shared" si="59"/>
        <v>0</v>
      </c>
      <c r="V69" s="98">
        <f t="shared" si="49"/>
        <v>6000000</v>
      </c>
      <c r="W69" s="98">
        <f t="shared" si="50"/>
        <v>500000</v>
      </c>
      <c r="X69" s="98">
        <f t="shared" si="51"/>
        <v>0</v>
      </c>
    </row>
    <row r="70" spans="1:24">
      <c r="A70" s="11" t="s">
        <v>73</v>
      </c>
      <c r="B70" s="10" t="s">
        <v>41</v>
      </c>
      <c r="C70" s="10" t="s">
        <v>27</v>
      </c>
      <c r="D70" s="10" t="s">
        <v>20</v>
      </c>
      <c r="E70" s="62" t="s">
        <v>17</v>
      </c>
      <c r="F70" s="10" t="s">
        <v>120</v>
      </c>
      <c r="G70" s="10" t="s">
        <v>140</v>
      </c>
      <c r="H70" s="56" t="s">
        <v>203</v>
      </c>
      <c r="I70" s="110" t="s">
        <v>72</v>
      </c>
      <c r="J70" s="98">
        <v>3000000</v>
      </c>
      <c r="K70" s="98">
        <v>500000</v>
      </c>
      <c r="L70" s="98"/>
      <c r="M70" s="98">
        <v>3000000</v>
      </c>
      <c r="N70" s="98"/>
      <c r="O70" s="98"/>
      <c r="P70" s="98">
        <f t="shared" si="3"/>
        <v>6000000</v>
      </c>
      <c r="Q70" s="98">
        <f t="shared" si="4"/>
        <v>500000</v>
      </c>
      <c r="R70" s="98">
        <f t="shared" si="5"/>
        <v>0</v>
      </c>
      <c r="S70" s="98"/>
      <c r="T70" s="98"/>
      <c r="U70" s="98"/>
      <c r="V70" s="98">
        <f t="shared" si="49"/>
        <v>6000000</v>
      </c>
      <c r="W70" s="98">
        <f t="shared" si="50"/>
        <v>500000</v>
      </c>
      <c r="X70" s="98">
        <f t="shared" si="51"/>
        <v>0</v>
      </c>
    </row>
    <row r="71" spans="1:24">
      <c r="A71" s="2" t="s">
        <v>309</v>
      </c>
      <c r="B71" s="10" t="s">
        <v>41</v>
      </c>
      <c r="C71" s="10" t="s">
        <v>27</v>
      </c>
      <c r="D71" s="10" t="s">
        <v>20</v>
      </c>
      <c r="E71" s="62" t="s">
        <v>17</v>
      </c>
      <c r="F71" s="10" t="s">
        <v>120</v>
      </c>
      <c r="G71" s="10" t="s">
        <v>140</v>
      </c>
      <c r="H71" s="10" t="s">
        <v>145</v>
      </c>
      <c r="I71" s="17"/>
      <c r="J71" s="98">
        <f>J72</f>
        <v>630000</v>
      </c>
      <c r="K71" s="98">
        <f t="shared" ref="K71:O72" si="60">K72</f>
        <v>630000</v>
      </c>
      <c r="L71" s="98">
        <f t="shared" si="60"/>
        <v>630000</v>
      </c>
      <c r="M71" s="98">
        <f t="shared" si="60"/>
        <v>0</v>
      </c>
      <c r="N71" s="98">
        <f t="shared" si="60"/>
        <v>0</v>
      </c>
      <c r="O71" s="98">
        <f t="shared" si="60"/>
        <v>0</v>
      </c>
      <c r="P71" s="98">
        <f t="shared" si="3"/>
        <v>630000</v>
      </c>
      <c r="Q71" s="98">
        <f t="shared" si="4"/>
        <v>630000</v>
      </c>
      <c r="R71" s="98">
        <f t="shared" si="5"/>
        <v>630000</v>
      </c>
      <c r="S71" s="98">
        <f t="shared" ref="S71:U72" si="61">S72</f>
        <v>0</v>
      </c>
      <c r="T71" s="98">
        <f t="shared" si="61"/>
        <v>0</v>
      </c>
      <c r="U71" s="98">
        <f t="shared" si="61"/>
        <v>0</v>
      </c>
      <c r="V71" s="98">
        <f t="shared" si="49"/>
        <v>630000</v>
      </c>
      <c r="W71" s="98">
        <f t="shared" si="50"/>
        <v>630000</v>
      </c>
      <c r="X71" s="98">
        <f t="shared" si="51"/>
        <v>630000</v>
      </c>
    </row>
    <row r="72" spans="1:24" ht="26.4">
      <c r="A72" s="7" t="s">
        <v>70</v>
      </c>
      <c r="B72" s="10" t="s">
        <v>41</v>
      </c>
      <c r="C72" s="10" t="s">
        <v>27</v>
      </c>
      <c r="D72" s="10" t="s">
        <v>20</v>
      </c>
      <c r="E72" s="62" t="s">
        <v>17</v>
      </c>
      <c r="F72" s="10" t="s">
        <v>120</v>
      </c>
      <c r="G72" s="10" t="s">
        <v>140</v>
      </c>
      <c r="H72" s="10" t="s">
        <v>145</v>
      </c>
      <c r="I72" s="17" t="s">
        <v>69</v>
      </c>
      <c r="J72" s="98">
        <f>J73</f>
        <v>630000</v>
      </c>
      <c r="K72" s="98">
        <f t="shared" si="60"/>
        <v>630000</v>
      </c>
      <c r="L72" s="98">
        <f t="shared" si="60"/>
        <v>630000</v>
      </c>
      <c r="M72" s="98">
        <f t="shared" si="60"/>
        <v>0</v>
      </c>
      <c r="N72" s="98">
        <f t="shared" si="60"/>
        <v>0</v>
      </c>
      <c r="O72" s="98">
        <f t="shared" si="60"/>
        <v>0</v>
      </c>
      <c r="P72" s="98">
        <f t="shared" si="3"/>
        <v>630000</v>
      </c>
      <c r="Q72" s="98">
        <f t="shared" si="4"/>
        <v>630000</v>
      </c>
      <c r="R72" s="98">
        <f t="shared" si="5"/>
        <v>630000</v>
      </c>
      <c r="S72" s="98">
        <f t="shared" si="61"/>
        <v>0</v>
      </c>
      <c r="T72" s="98">
        <f t="shared" si="61"/>
        <v>0</v>
      </c>
      <c r="U72" s="98">
        <f t="shared" si="61"/>
        <v>0</v>
      </c>
      <c r="V72" s="98">
        <f t="shared" si="49"/>
        <v>630000</v>
      </c>
      <c r="W72" s="98">
        <f t="shared" si="50"/>
        <v>630000</v>
      </c>
      <c r="X72" s="98">
        <f t="shared" si="51"/>
        <v>630000</v>
      </c>
    </row>
    <row r="73" spans="1:24">
      <c r="A73" s="11" t="s">
        <v>73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120</v>
      </c>
      <c r="G73" s="10" t="s">
        <v>140</v>
      </c>
      <c r="H73" s="10" t="s">
        <v>145</v>
      </c>
      <c r="I73" s="17" t="s">
        <v>72</v>
      </c>
      <c r="J73" s="98">
        <v>630000</v>
      </c>
      <c r="K73" s="98">
        <v>630000</v>
      </c>
      <c r="L73" s="98">
        <v>630000</v>
      </c>
      <c r="M73" s="98"/>
      <c r="N73" s="98"/>
      <c r="O73" s="98"/>
      <c r="P73" s="98">
        <f t="shared" si="3"/>
        <v>630000</v>
      </c>
      <c r="Q73" s="98">
        <f t="shared" si="4"/>
        <v>630000</v>
      </c>
      <c r="R73" s="98">
        <f t="shared" si="5"/>
        <v>630000</v>
      </c>
      <c r="S73" s="98"/>
      <c r="T73" s="98"/>
      <c r="U73" s="98"/>
      <c r="V73" s="98">
        <f t="shared" si="49"/>
        <v>630000</v>
      </c>
      <c r="W73" s="98">
        <f t="shared" si="50"/>
        <v>630000</v>
      </c>
      <c r="X73" s="98">
        <f t="shared" si="51"/>
        <v>630000</v>
      </c>
    </row>
    <row r="74" spans="1:24">
      <c r="A74" s="2" t="s">
        <v>310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120</v>
      </c>
      <c r="G74" s="10" t="s">
        <v>140</v>
      </c>
      <c r="H74" s="10" t="s">
        <v>146</v>
      </c>
      <c r="I74" s="17"/>
      <c r="J74" s="98">
        <f>J75</f>
        <v>68150508</v>
      </c>
      <c r="K74" s="98">
        <f t="shared" ref="K74:O75" si="62">K75</f>
        <v>69435703.379999995</v>
      </c>
      <c r="L74" s="98">
        <f t="shared" si="62"/>
        <v>69800147.019999996</v>
      </c>
      <c r="M74" s="98">
        <f t="shared" si="62"/>
        <v>0</v>
      </c>
      <c r="N74" s="98">
        <f t="shared" si="62"/>
        <v>0</v>
      </c>
      <c r="O74" s="98">
        <f t="shared" si="62"/>
        <v>0</v>
      </c>
      <c r="P74" s="98">
        <f t="shared" si="3"/>
        <v>68150508</v>
      </c>
      <c r="Q74" s="98">
        <f t="shared" si="4"/>
        <v>69435703.379999995</v>
      </c>
      <c r="R74" s="98">
        <f t="shared" si="5"/>
        <v>69800147.019999996</v>
      </c>
      <c r="S74" s="98">
        <f t="shared" ref="S74:U75" si="63">S75</f>
        <v>0</v>
      </c>
      <c r="T74" s="98">
        <f t="shared" si="63"/>
        <v>0</v>
      </c>
      <c r="U74" s="98">
        <f t="shared" si="63"/>
        <v>0</v>
      </c>
      <c r="V74" s="98">
        <f t="shared" si="49"/>
        <v>68150508</v>
      </c>
      <c r="W74" s="98">
        <f t="shared" si="50"/>
        <v>69435703.379999995</v>
      </c>
      <c r="X74" s="98">
        <f t="shared" si="51"/>
        <v>69800147.019999996</v>
      </c>
    </row>
    <row r="75" spans="1:24" ht="26.4">
      <c r="A75" s="7" t="s">
        <v>70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120</v>
      </c>
      <c r="G75" s="10" t="s">
        <v>140</v>
      </c>
      <c r="H75" s="10" t="s">
        <v>146</v>
      </c>
      <c r="I75" s="17" t="s">
        <v>69</v>
      </c>
      <c r="J75" s="98">
        <f>J76</f>
        <v>68150508</v>
      </c>
      <c r="K75" s="98">
        <f t="shared" si="62"/>
        <v>69435703.379999995</v>
      </c>
      <c r="L75" s="98">
        <f t="shared" si="62"/>
        <v>69800147.019999996</v>
      </c>
      <c r="M75" s="98">
        <f t="shared" si="62"/>
        <v>0</v>
      </c>
      <c r="N75" s="98">
        <f t="shared" si="62"/>
        <v>0</v>
      </c>
      <c r="O75" s="98">
        <f t="shared" si="62"/>
        <v>0</v>
      </c>
      <c r="P75" s="98">
        <f t="shared" si="3"/>
        <v>68150508</v>
      </c>
      <c r="Q75" s="98">
        <f t="shared" si="4"/>
        <v>69435703.379999995</v>
      </c>
      <c r="R75" s="98">
        <f t="shared" si="5"/>
        <v>69800147.019999996</v>
      </c>
      <c r="S75" s="98">
        <f t="shared" si="63"/>
        <v>0</v>
      </c>
      <c r="T75" s="98">
        <f t="shared" si="63"/>
        <v>0</v>
      </c>
      <c r="U75" s="98">
        <f t="shared" si="63"/>
        <v>0</v>
      </c>
      <c r="V75" s="98">
        <f t="shared" si="49"/>
        <v>68150508</v>
      </c>
      <c r="W75" s="98">
        <f t="shared" si="50"/>
        <v>69435703.379999995</v>
      </c>
      <c r="X75" s="98">
        <f t="shared" si="51"/>
        <v>69800147.019999996</v>
      </c>
    </row>
    <row r="76" spans="1:24">
      <c r="A76" s="11" t="s">
        <v>73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120</v>
      </c>
      <c r="G76" s="10" t="s">
        <v>140</v>
      </c>
      <c r="H76" s="10" t="s">
        <v>146</v>
      </c>
      <c r="I76" s="17" t="s">
        <v>72</v>
      </c>
      <c r="J76" s="98">
        <f>67650508+500000</f>
        <v>68150508</v>
      </c>
      <c r="K76" s="98">
        <f>69235703.38+200000</f>
        <v>69435703.379999995</v>
      </c>
      <c r="L76" s="98">
        <f>69600147.02+200000</f>
        <v>69800147.019999996</v>
      </c>
      <c r="M76" s="98"/>
      <c r="N76" s="98"/>
      <c r="O76" s="98"/>
      <c r="P76" s="98">
        <f t="shared" si="3"/>
        <v>68150508</v>
      </c>
      <c r="Q76" s="98">
        <f t="shared" si="4"/>
        <v>69435703.379999995</v>
      </c>
      <c r="R76" s="98">
        <f t="shared" si="5"/>
        <v>69800147.019999996</v>
      </c>
      <c r="S76" s="98"/>
      <c r="T76" s="98"/>
      <c r="U76" s="98"/>
      <c r="V76" s="98">
        <f t="shared" si="49"/>
        <v>68150508</v>
      </c>
      <c r="W76" s="98">
        <f t="shared" si="50"/>
        <v>69435703.379999995</v>
      </c>
      <c r="X76" s="98">
        <f t="shared" si="51"/>
        <v>69800147.019999996</v>
      </c>
    </row>
    <row r="77" spans="1:24">
      <c r="A77" s="11" t="s">
        <v>311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120</v>
      </c>
      <c r="G77" s="10" t="s">
        <v>140</v>
      </c>
      <c r="H77" s="10" t="s">
        <v>147</v>
      </c>
      <c r="I77" s="17"/>
      <c r="J77" s="98">
        <f>J78</f>
        <v>300000</v>
      </c>
      <c r="K77" s="98">
        <f t="shared" ref="K77:O78" si="64">K78</f>
        <v>100000</v>
      </c>
      <c r="L77" s="98">
        <f t="shared" si="64"/>
        <v>0</v>
      </c>
      <c r="M77" s="98">
        <f t="shared" si="64"/>
        <v>0</v>
      </c>
      <c r="N77" s="98">
        <f t="shared" si="64"/>
        <v>0</v>
      </c>
      <c r="O77" s="98">
        <f t="shared" si="64"/>
        <v>0</v>
      </c>
      <c r="P77" s="98">
        <f t="shared" si="3"/>
        <v>300000</v>
      </c>
      <c r="Q77" s="98">
        <f t="shared" si="4"/>
        <v>100000</v>
      </c>
      <c r="R77" s="98">
        <f t="shared" si="5"/>
        <v>0</v>
      </c>
      <c r="S77" s="98">
        <f t="shared" ref="S77:U78" si="65">S78</f>
        <v>-140000</v>
      </c>
      <c r="T77" s="98">
        <f t="shared" si="65"/>
        <v>0</v>
      </c>
      <c r="U77" s="98">
        <f t="shared" si="65"/>
        <v>0</v>
      </c>
      <c r="V77" s="98">
        <f t="shared" si="49"/>
        <v>160000</v>
      </c>
      <c r="W77" s="98">
        <f t="shared" si="50"/>
        <v>100000</v>
      </c>
      <c r="X77" s="98">
        <f t="shared" si="51"/>
        <v>0</v>
      </c>
    </row>
    <row r="78" spans="1:24" ht="26.4">
      <c r="A78" s="75" t="s">
        <v>229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120</v>
      </c>
      <c r="G78" s="10" t="s">
        <v>140</v>
      </c>
      <c r="H78" s="10" t="s">
        <v>147</v>
      </c>
      <c r="I78" s="17" t="s">
        <v>92</v>
      </c>
      <c r="J78" s="98">
        <f>J79</f>
        <v>300000</v>
      </c>
      <c r="K78" s="98">
        <f t="shared" si="64"/>
        <v>100000</v>
      </c>
      <c r="L78" s="98">
        <f t="shared" si="64"/>
        <v>0</v>
      </c>
      <c r="M78" s="98">
        <f t="shared" si="64"/>
        <v>0</v>
      </c>
      <c r="N78" s="98">
        <f t="shared" si="64"/>
        <v>0</v>
      </c>
      <c r="O78" s="98">
        <f t="shared" si="64"/>
        <v>0</v>
      </c>
      <c r="P78" s="98">
        <f t="shared" si="3"/>
        <v>300000</v>
      </c>
      <c r="Q78" s="98">
        <f t="shared" si="4"/>
        <v>100000</v>
      </c>
      <c r="R78" s="98">
        <f t="shared" si="5"/>
        <v>0</v>
      </c>
      <c r="S78" s="98">
        <f t="shared" si="65"/>
        <v>-140000</v>
      </c>
      <c r="T78" s="98">
        <f t="shared" si="65"/>
        <v>0</v>
      </c>
      <c r="U78" s="98">
        <f t="shared" si="65"/>
        <v>0</v>
      </c>
      <c r="V78" s="98">
        <f t="shared" si="49"/>
        <v>160000</v>
      </c>
      <c r="W78" s="98">
        <f t="shared" si="50"/>
        <v>100000</v>
      </c>
      <c r="X78" s="98">
        <f t="shared" si="51"/>
        <v>0</v>
      </c>
    </row>
    <row r="79" spans="1:24" ht="26.4">
      <c r="A79" s="74" t="s">
        <v>96</v>
      </c>
      <c r="B79" s="10" t="s">
        <v>41</v>
      </c>
      <c r="C79" s="10" t="s">
        <v>27</v>
      </c>
      <c r="D79" s="10" t="s">
        <v>20</v>
      </c>
      <c r="E79" s="62" t="s">
        <v>17</v>
      </c>
      <c r="F79" s="10" t="s">
        <v>120</v>
      </c>
      <c r="G79" s="10" t="s">
        <v>140</v>
      </c>
      <c r="H79" s="10" t="s">
        <v>147</v>
      </c>
      <c r="I79" s="17" t="s">
        <v>93</v>
      </c>
      <c r="J79" s="98">
        <v>300000</v>
      </c>
      <c r="K79" s="98">
        <v>100000</v>
      </c>
      <c r="L79" s="98"/>
      <c r="M79" s="98"/>
      <c r="N79" s="98"/>
      <c r="O79" s="98"/>
      <c r="P79" s="98">
        <f t="shared" si="3"/>
        <v>300000</v>
      </c>
      <c r="Q79" s="98">
        <f t="shared" si="4"/>
        <v>100000</v>
      </c>
      <c r="R79" s="98">
        <f t="shared" si="5"/>
        <v>0</v>
      </c>
      <c r="S79" s="98">
        <v>-140000</v>
      </c>
      <c r="T79" s="98"/>
      <c r="U79" s="98"/>
      <c r="V79" s="98">
        <f t="shared" si="49"/>
        <v>160000</v>
      </c>
      <c r="W79" s="98">
        <f t="shared" si="50"/>
        <v>100000</v>
      </c>
      <c r="X79" s="98">
        <f t="shared" si="51"/>
        <v>0</v>
      </c>
    </row>
    <row r="80" spans="1:24" ht="39.6">
      <c r="A80" s="2" t="s">
        <v>312</v>
      </c>
      <c r="B80" s="10" t="s">
        <v>41</v>
      </c>
      <c r="C80" s="10" t="s">
        <v>27</v>
      </c>
      <c r="D80" s="10" t="s">
        <v>20</v>
      </c>
      <c r="E80" s="62" t="s">
        <v>17</v>
      </c>
      <c r="F80" s="10" t="s">
        <v>120</v>
      </c>
      <c r="G80" s="10" t="s">
        <v>140</v>
      </c>
      <c r="H80" s="10" t="s">
        <v>148</v>
      </c>
      <c r="I80" s="17"/>
      <c r="J80" s="98">
        <f>J81</f>
        <v>732969</v>
      </c>
      <c r="K80" s="98">
        <f t="shared" ref="K80:O81" si="66">K81</f>
        <v>762288</v>
      </c>
      <c r="L80" s="98">
        <f t="shared" si="66"/>
        <v>792779</v>
      </c>
      <c r="M80" s="98">
        <f t="shared" si="66"/>
        <v>0</v>
      </c>
      <c r="N80" s="98">
        <f t="shared" si="66"/>
        <v>0</v>
      </c>
      <c r="O80" s="98">
        <f t="shared" si="66"/>
        <v>0</v>
      </c>
      <c r="P80" s="98">
        <f t="shared" si="3"/>
        <v>732969</v>
      </c>
      <c r="Q80" s="98">
        <f t="shared" si="4"/>
        <v>762288</v>
      </c>
      <c r="R80" s="98">
        <f t="shared" si="5"/>
        <v>792779</v>
      </c>
      <c r="S80" s="98">
        <f t="shared" ref="S80:U81" si="67">S81</f>
        <v>0</v>
      </c>
      <c r="T80" s="98">
        <f t="shared" si="67"/>
        <v>0</v>
      </c>
      <c r="U80" s="98">
        <f t="shared" si="67"/>
        <v>0</v>
      </c>
      <c r="V80" s="98">
        <f t="shared" si="49"/>
        <v>732969</v>
      </c>
      <c r="W80" s="98">
        <f t="shared" si="50"/>
        <v>762288</v>
      </c>
      <c r="X80" s="98">
        <f t="shared" si="51"/>
        <v>792779</v>
      </c>
    </row>
    <row r="81" spans="1:24" ht="26.4">
      <c r="A81" s="7" t="s">
        <v>70</v>
      </c>
      <c r="B81" s="10" t="s">
        <v>41</v>
      </c>
      <c r="C81" s="10" t="s">
        <v>27</v>
      </c>
      <c r="D81" s="10" t="s">
        <v>20</v>
      </c>
      <c r="E81" s="62" t="s">
        <v>17</v>
      </c>
      <c r="F81" s="10" t="s">
        <v>120</v>
      </c>
      <c r="G81" s="10" t="s">
        <v>140</v>
      </c>
      <c r="H81" s="10" t="s">
        <v>148</v>
      </c>
      <c r="I81" s="17" t="s">
        <v>69</v>
      </c>
      <c r="J81" s="98">
        <f>J82</f>
        <v>732969</v>
      </c>
      <c r="K81" s="98">
        <f t="shared" si="66"/>
        <v>762288</v>
      </c>
      <c r="L81" s="98">
        <f t="shared" si="66"/>
        <v>792779</v>
      </c>
      <c r="M81" s="98">
        <f t="shared" si="66"/>
        <v>0</v>
      </c>
      <c r="N81" s="98">
        <f t="shared" si="66"/>
        <v>0</v>
      </c>
      <c r="O81" s="98">
        <f t="shared" si="66"/>
        <v>0</v>
      </c>
      <c r="P81" s="98">
        <f t="shared" si="3"/>
        <v>732969</v>
      </c>
      <c r="Q81" s="98">
        <f t="shared" si="4"/>
        <v>762288</v>
      </c>
      <c r="R81" s="98">
        <f t="shared" si="5"/>
        <v>792779</v>
      </c>
      <c r="S81" s="98">
        <f t="shared" si="67"/>
        <v>0</v>
      </c>
      <c r="T81" s="98">
        <f t="shared" si="67"/>
        <v>0</v>
      </c>
      <c r="U81" s="98">
        <f t="shared" si="67"/>
        <v>0</v>
      </c>
      <c r="V81" s="98">
        <f t="shared" si="49"/>
        <v>732969</v>
      </c>
      <c r="W81" s="98">
        <f t="shared" si="50"/>
        <v>762288</v>
      </c>
      <c r="X81" s="98">
        <f t="shared" si="51"/>
        <v>792779</v>
      </c>
    </row>
    <row r="82" spans="1:24">
      <c r="A82" s="11" t="s">
        <v>73</v>
      </c>
      <c r="B82" s="10" t="s">
        <v>41</v>
      </c>
      <c r="C82" s="10" t="s">
        <v>27</v>
      </c>
      <c r="D82" s="10" t="s">
        <v>20</v>
      </c>
      <c r="E82" s="62" t="s">
        <v>17</v>
      </c>
      <c r="F82" s="10" t="s">
        <v>120</v>
      </c>
      <c r="G82" s="10" t="s">
        <v>140</v>
      </c>
      <c r="H82" s="10" t="s">
        <v>148</v>
      </c>
      <c r="I82" s="17" t="s">
        <v>72</v>
      </c>
      <c r="J82" s="98">
        <v>732969</v>
      </c>
      <c r="K82" s="98">
        <v>762288</v>
      </c>
      <c r="L82" s="98">
        <v>792779</v>
      </c>
      <c r="M82" s="98"/>
      <c r="N82" s="98"/>
      <c r="O82" s="98"/>
      <c r="P82" s="98">
        <f t="shared" si="3"/>
        <v>732969</v>
      </c>
      <c r="Q82" s="98">
        <f t="shared" si="4"/>
        <v>762288</v>
      </c>
      <c r="R82" s="98">
        <f t="shared" si="5"/>
        <v>792779</v>
      </c>
      <c r="S82" s="98"/>
      <c r="T82" s="98"/>
      <c r="U82" s="98"/>
      <c r="V82" s="98">
        <f t="shared" si="49"/>
        <v>732969</v>
      </c>
      <c r="W82" s="98">
        <f t="shared" si="50"/>
        <v>762288</v>
      </c>
      <c r="X82" s="98">
        <f t="shared" si="51"/>
        <v>792779</v>
      </c>
    </row>
    <row r="83" spans="1:24">
      <c r="A83" s="11" t="s">
        <v>214</v>
      </c>
      <c r="B83" s="271" t="s">
        <v>41</v>
      </c>
      <c r="C83" s="10" t="s">
        <v>27</v>
      </c>
      <c r="D83" s="10" t="s">
        <v>20</v>
      </c>
      <c r="E83" s="62" t="s">
        <v>17</v>
      </c>
      <c r="F83" s="10" t="s">
        <v>120</v>
      </c>
      <c r="G83" s="1" t="s">
        <v>140</v>
      </c>
      <c r="H83" s="1" t="s">
        <v>215</v>
      </c>
      <c r="I83" s="13"/>
      <c r="J83" s="78"/>
      <c r="K83" s="78"/>
      <c r="L83" s="98"/>
      <c r="M83" s="78"/>
      <c r="N83" s="78"/>
      <c r="O83" s="98"/>
      <c r="P83" s="78"/>
      <c r="Q83" s="78"/>
      <c r="R83" s="98"/>
      <c r="S83" s="78">
        <f>S84</f>
        <v>650000</v>
      </c>
      <c r="T83" s="78">
        <f t="shared" ref="T83:T84" si="68">T84</f>
        <v>0</v>
      </c>
      <c r="U83" s="78">
        <f t="shared" ref="U83:U84" si="69">U84</f>
        <v>0</v>
      </c>
      <c r="V83" s="78">
        <f t="shared" si="49"/>
        <v>650000</v>
      </c>
      <c r="W83" s="78">
        <f t="shared" si="50"/>
        <v>0</v>
      </c>
      <c r="X83" s="98">
        <f t="shared" si="51"/>
        <v>0</v>
      </c>
    </row>
    <row r="84" spans="1:24" ht="26.4">
      <c r="A84" s="7" t="s">
        <v>70</v>
      </c>
      <c r="B84" s="271" t="s">
        <v>41</v>
      </c>
      <c r="C84" s="10" t="s">
        <v>27</v>
      </c>
      <c r="D84" s="10" t="s">
        <v>20</v>
      </c>
      <c r="E84" s="62" t="s">
        <v>17</v>
      </c>
      <c r="F84" s="10" t="s">
        <v>120</v>
      </c>
      <c r="G84" s="1" t="s">
        <v>140</v>
      </c>
      <c r="H84" s="1" t="s">
        <v>215</v>
      </c>
      <c r="I84" s="13" t="s">
        <v>69</v>
      </c>
      <c r="J84" s="78"/>
      <c r="K84" s="78"/>
      <c r="L84" s="98"/>
      <c r="M84" s="78"/>
      <c r="N84" s="78"/>
      <c r="O84" s="98"/>
      <c r="P84" s="78"/>
      <c r="Q84" s="78"/>
      <c r="R84" s="98"/>
      <c r="S84" s="78">
        <f>S85</f>
        <v>650000</v>
      </c>
      <c r="T84" s="78">
        <f t="shared" si="68"/>
        <v>0</v>
      </c>
      <c r="U84" s="78">
        <f t="shared" si="69"/>
        <v>0</v>
      </c>
      <c r="V84" s="78">
        <f t="shared" si="49"/>
        <v>650000</v>
      </c>
      <c r="W84" s="78">
        <f t="shared" si="50"/>
        <v>0</v>
      </c>
      <c r="X84" s="98">
        <f t="shared" si="51"/>
        <v>0</v>
      </c>
    </row>
    <row r="85" spans="1:24">
      <c r="A85" s="11" t="s">
        <v>73</v>
      </c>
      <c r="B85" s="271" t="s">
        <v>41</v>
      </c>
      <c r="C85" s="10" t="s">
        <v>27</v>
      </c>
      <c r="D85" s="10" t="s">
        <v>20</v>
      </c>
      <c r="E85" s="62" t="s">
        <v>17</v>
      </c>
      <c r="F85" s="10" t="s">
        <v>120</v>
      </c>
      <c r="G85" s="1" t="s">
        <v>140</v>
      </c>
      <c r="H85" s="1" t="s">
        <v>215</v>
      </c>
      <c r="I85" s="13" t="s">
        <v>72</v>
      </c>
      <c r="J85" s="78"/>
      <c r="K85" s="78"/>
      <c r="L85" s="98"/>
      <c r="M85" s="78"/>
      <c r="N85" s="78"/>
      <c r="O85" s="98"/>
      <c r="P85" s="78"/>
      <c r="Q85" s="78"/>
      <c r="R85" s="98"/>
      <c r="S85" s="78">
        <v>650000</v>
      </c>
      <c r="T85" s="78"/>
      <c r="U85" s="98"/>
      <c r="V85" s="78">
        <f t="shared" si="49"/>
        <v>650000</v>
      </c>
      <c r="W85" s="78">
        <f t="shared" si="50"/>
        <v>0</v>
      </c>
      <c r="X85" s="98">
        <f t="shared" si="51"/>
        <v>0</v>
      </c>
    </row>
    <row r="86" spans="1:24" ht="26.4">
      <c r="A86" s="11" t="s">
        <v>254</v>
      </c>
      <c r="B86" s="10" t="s">
        <v>41</v>
      </c>
      <c r="C86" s="10" t="s">
        <v>27</v>
      </c>
      <c r="D86" s="10" t="s">
        <v>20</v>
      </c>
      <c r="E86" s="62" t="s">
        <v>17</v>
      </c>
      <c r="F86" s="10" t="s">
        <v>120</v>
      </c>
      <c r="G86" s="10" t="s">
        <v>140</v>
      </c>
      <c r="H86" s="56" t="s">
        <v>376</v>
      </c>
      <c r="I86" s="17"/>
      <c r="J86" s="98">
        <f>J87</f>
        <v>3500000</v>
      </c>
      <c r="K86" s="98">
        <f t="shared" ref="K86:O87" si="70">K87</f>
        <v>0</v>
      </c>
      <c r="L86" s="98">
        <f t="shared" si="70"/>
        <v>0</v>
      </c>
      <c r="M86" s="98">
        <f t="shared" si="70"/>
        <v>1000000</v>
      </c>
      <c r="N86" s="98">
        <f t="shared" si="70"/>
        <v>0</v>
      </c>
      <c r="O86" s="98">
        <f t="shared" si="70"/>
        <v>0</v>
      </c>
      <c r="P86" s="98">
        <f t="shared" si="3"/>
        <v>4500000</v>
      </c>
      <c r="Q86" s="98">
        <f t="shared" si="4"/>
        <v>0</v>
      </c>
      <c r="R86" s="98">
        <f t="shared" si="5"/>
        <v>0</v>
      </c>
      <c r="S86" s="98">
        <f t="shared" ref="S86:U87" si="71">S87</f>
        <v>-1620000</v>
      </c>
      <c r="T86" s="98">
        <f t="shared" si="71"/>
        <v>0</v>
      </c>
      <c r="U86" s="98">
        <f t="shared" si="71"/>
        <v>0</v>
      </c>
      <c r="V86" s="98">
        <f t="shared" si="49"/>
        <v>2880000</v>
      </c>
      <c r="W86" s="98">
        <f t="shared" si="50"/>
        <v>0</v>
      </c>
      <c r="X86" s="98">
        <f t="shared" si="51"/>
        <v>0</v>
      </c>
    </row>
    <row r="87" spans="1:24" ht="26.4">
      <c r="A87" s="7" t="s">
        <v>70</v>
      </c>
      <c r="B87" s="10" t="s">
        <v>41</v>
      </c>
      <c r="C87" s="10" t="s">
        <v>27</v>
      </c>
      <c r="D87" s="10" t="s">
        <v>20</v>
      </c>
      <c r="E87" s="62" t="s">
        <v>17</v>
      </c>
      <c r="F87" s="10" t="s">
        <v>120</v>
      </c>
      <c r="G87" s="10" t="s">
        <v>140</v>
      </c>
      <c r="H87" s="56" t="s">
        <v>376</v>
      </c>
      <c r="I87" s="110" t="s">
        <v>69</v>
      </c>
      <c r="J87" s="98">
        <f>J88</f>
        <v>3500000</v>
      </c>
      <c r="K87" s="98">
        <f t="shared" si="70"/>
        <v>0</v>
      </c>
      <c r="L87" s="98">
        <f t="shared" si="70"/>
        <v>0</v>
      </c>
      <c r="M87" s="98">
        <f t="shared" si="70"/>
        <v>1000000</v>
      </c>
      <c r="N87" s="98">
        <f t="shared" si="70"/>
        <v>0</v>
      </c>
      <c r="O87" s="98">
        <f t="shared" si="70"/>
        <v>0</v>
      </c>
      <c r="P87" s="98">
        <f t="shared" si="3"/>
        <v>4500000</v>
      </c>
      <c r="Q87" s="98">
        <f t="shared" si="4"/>
        <v>0</v>
      </c>
      <c r="R87" s="98">
        <f t="shared" si="5"/>
        <v>0</v>
      </c>
      <c r="S87" s="98">
        <f t="shared" si="71"/>
        <v>-1620000</v>
      </c>
      <c r="T87" s="98">
        <f t="shared" si="71"/>
        <v>0</v>
      </c>
      <c r="U87" s="98">
        <f t="shared" si="71"/>
        <v>0</v>
      </c>
      <c r="V87" s="98">
        <f t="shared" si="49"/>
        <v>2880000</v>
      </c>
      <c r="W87" s="98">
        <f t="shared" si="50"/>
        <v>0</v>
      </c>
      <c r="X87" s="98">
        <f t="shared" si="51"/>
        <v>0</v>
      </c>
    </row>
    <row r="88" spans="1:24">
      <c r="A88" s="11" t="s">
        <v>73</v>
      </c>
      <c r="B88" s="10" t="s">
        <v>41</v>
      </c>
      <c r="C88" s="10" t="s">
        <v>27</v>
      </c>
      <c r="D88" s="10" t="s">
        <v>20</v>
      </c>
      <c r="E88" s="62" t="s">
        <v>17</v>
      </c>
      <c r="F88" s="10" t="s">
        <v>120</v>
      </c>
      <c r="G88" s="10" t="s">
        <v>140</v>
      </c>
      <c r="H88" s="56" t="s">
        <v>376</v>
      </c>
      <c r="I88" s="110" t="s">
        <v>72</v>
      </c>
      <c r="J88" s="98">
        <v>3500000</v>
      </c>
      <c r="K88" s="98"/>
      <c r="L88" s="98"/>
      <c r="M88" s="98">
        <v>1000000</v>
      </c>
      <c r="N88" s="98"/>
      <c r="O88" s="98"/>
      <c r="P88" s="98">
        <f t="shared" si="3"/>
        <v>4500000</v>
      </c>
      <c r="Q88" s="98">
        <f t="shared" si="4"/>
        <v>0</v>
      </c>
      <c r="R88" s="98">
        <f t="shared" si="5"/>
        <v>0</v>
      </c>
      <c r="S88" s="98">
        <v>-1620000</v>
      </c>
      <c r="T88" s="98"/>
      <c r="U88" s="98"/>
      <c r="V88" s="98">
        <f t="shared" si="49"/>
        <v>2880000</v>
      </c>
      <c r="W88" s="98">
        <f t="shared" si="50"/>
        <v>0</v>
      </c>
      <c r="X88" s="98">
        <f t="shared" si="51"/>
        <v>0</v>
      </c>
    </row>
    <row r="89" spans="1:24" ht="26.4">
      <c r="A89" s="11" t="s">
        <v>440</v>
      </c>
      <c r="B89" s="10" t="s">
        <v>41</v>
      </c>
      <c r="C89" s="10" t="s">
        <v>27</v>
      </c>
      <c r="D89" s="10" t="s">
        <v>20</v>
      </c>
      <c r="E89" s="62" t="s">
        <v>17</v>
      </c>
      <c r="F89" s="10" t="s">
        <v>120</v>
      </c>
      <c r="G89" s="10" t="s">
        <v>140</v>
      </c>
      <c r="H89" s="355" t="s">
        <v>475</v>
      </c>
      <c r="I89" s="110"/>
      <c r="J89" s="98">
        <f>J90</f>
        <v>0</v>
      </c>
      <c r="K89" s="98">
        <f t="shared" ref="K89:O90" si="72">K90</f>
        <v>0</v>
      </c>
      <c r="L89" s="98">
        <f t="shared" si="72"/>
        <v>0</v>
      </c>
      <c r="M89" s="98">
        <f t="shared" si="72"/>
        <v>1250000</v>
      </c>
      <c r="N89" s="98">
        <f t="shared" si="72"/>
        <v>0</v>
      </c>
      <c r="O89" s="98">
        <f t="shared" si="72"/>
        <v>0</v>
      </c>
      <c r="P89" s="98">
        <f t="shared" ref="P89:P91" si="73">J89+M89</f>
        <v>1250000</v>
      </c>
      <c r="Q89" s="98">
        <f t="shared" ref="Q89:Q91" si="74">K89+N89</f>
        <v>0</v>
      </c>
      <c r="R89" s="98">
        <f t="shared" ref="R89:R91" si="75">L89+O89</f>
        <v>0</v>
      </c>
      <c r="S89" s="98">
        <f t="shared" ref="S89:U90" si="76">S90</f>
        <v>-1250000</v>
      </c>
      <c r="T89" s="98">
        <f t="shared" si="76"/>
        <v>0</v>
      </c>
      <c r="U89" s="98">
        <f t="shared" si="76"/>
        <v>0</v>
      </c>
      <c r="V89" s="98">
        <f t="shared" si="49"/>
        <v>0</v>
      </c>
      <c r="W89" s="98">
        <f t="shared" si="50"/>
        <v>0</v>
      </c>
      <c r="X89" s="98">
        <f t="shared" si="51"/>
        <v>0</v>
      </c>
    </row>
    <row r="90" spans="1:24" ht="26.4">
      <c r="A90" s="7" t="s">
        <v>70</v>
      </c>
      <c r="B90" s="10" t="s">
        <v>41</v>
      </c>
      <c r="C90" s="10" t="s">
        <v>27</v>
      </c>
      <c r="D90" s="10" t="s">
        <v>20</v>
      </c>
      <c r="E90" s="62" t="s">
        <v>17</v>
      </c>
      <c r="F90" s="10" t="s">
        <v>120</v>
      </c>
      <c r="G90" s="10" t="s">
        <v>140</v>
      </c>
      <c r="H90" s="355" t="s">
        <v>475</v>
      </c>
      <c r="I90" s="110" t="s">
        <v>69</v>
      </c>
      <c r="J90" s="98">
        <f>J91</f>
        <v>0</v>
      </c>
      <c r="K90" s="98">
        <f t="shared" si="72"/>
        <v>0</v>
      </c>
      <c r="L90" s="98">
        <f t="shared" si="72"/>
        <v>0</v>
      </c>
      <c r="M90" s="98">
        <f t="shared" si="72"/>
        <v>1250000</v>
      </c>
      <c r="N90" s="98">
        <f t="shared" si="72"/>
        <v>0</v>
      </c>
      <c r="O90" s="98">
        <f t="shared" si="72"/>
        <v>0</v>
      </c>
      <c r="P90" s="98">
        <f t="shared" si="73"/>
        <v>1250000</v>
      </c>
      <c r="Q90" s="98">
        <f t="shared" si="74"/>
        <v>0</v>
      </c>
      <c r="R90" s="98">
        <f t="shared" si="75"/>
        <v>0</v>
      </c>
      <c r="S90" s="98">
        <f t="shared" si="76"/>
        <v>-1250000</v>
      </c>
      <c r="T90" s="98">
        <f t="shared" si="76"/>
        <v>0</v>
      </c>
      <c r="U90" s="98">
        <f t="shared" si="76"/>
        <v>0</v>
      </c>
      <c r="V90" s="98">
        <f t="shared" si="49"/>
        <v>0</v>
      </c>
      <c r="W90" s="98">
        <f t="shared" si="50"/>
        <v>0</v>
      </c>
      <c r="X90" s="98">
        <f t="shared" si="51"/>
        <v>0</v>
      </c>
    </row>
    <row r="91" spans="1:24">
      <c r="A91" s="11" t="s">
        <v>73</v>
      </c>
      <c r="B91" s="10" t="s">
        <v>41</v>
      </c>
      <c r="C91" s="10" t="s">
        <v>27</v>
      </c>
      <c r="D91" s="10" t="s">
        <v>20</v>
      </c>
      <c r="E91" s="62" t="s">
        <v>17</v>
      </c>
      <c r="F91" s="10" t="s">
        <v>120</v>
      </c>
      <c r="G91" s="10" t="s">
        <v>140</v>
      </c>
      <c r="H91" s="355" t="s">
        <v>475</v>
      </c>
      <c r="I91" s="110" t="s">
        <v>72</v>
      </c>
      <c r="J91" s="98"/>
      <c r="K91" s="98"/>
      <c r="L91" s="98"/>
      <c r="M91" s="98">
        <v>1250000</v>
      </c>
      <c r="N91" s="98"/>
      <c r="O91" s="98"/>
      <c r="P91" s="98">
        <f t="shared" si="73"/>
        <v>1250000</v>
      </c>
      <c r="Q91" s="98">
        <f t="shared" si="74"/>
        <v>0</v>
      </c>
      <c r="R91" s="98">
        <f t="shared" si="75"/>
        <v>0</v>
      </c>
      <c r="S91" s="98">
        <v>-1250000</v>
      </c>
      <c r="T91" s="98"/>
      <c r="U91" s="98"/>
      <c r="V91" s="98">
        <f t="shared" si="49"/>
        <v>0</v>
      </c>
      <c r="W91" s="98">
        <f t="shared" si="50"/>
        <v>0</v>
      </c>
      <c r="X91" s="98">
        <f t="shared" si="51"/>
        <v>0</v>
      </c>
    </row>
    <row r="92" spans="1:24" ht="26.4">
      <c r="A92" s="2" t="s">
        <v>127</v>
      </c>
      <c r="B92" s="10" t="s">
        <v>41</v>
      </c>
      <c r="C92" s="10" t="s">
        <v>27</v>
      </c>
      <c r="D92" s="10" t="s">
        <v>20</v>
      </c>
      <c r="E92" s="62" t="s">
        <v>17</v>
      </c>
      <c r="F92" s="10" t="s">
        <v>126</v>
      </c>
      <c r="G92" s="10" t="s">
        <v>140</v>
      </c>
      <c r="H92" s="10" t="s">
        <v>141</v>
      </c>
      <c r="I92" s="17"/>
      <c r="J92" s="98">
        <f>J96+J99+J102+J105+J111+J114+J117</f>
        <v>35762649.710000001</v>
      </c>
      <c r="K92" s="98">
        <f t="shared" ref="K92:L92" si="77">K96+K99+K102+K105+K111+K114+K117</f>
        <v>35582635.880000003</v>
      </c>
      <c r="L92" s="98">
        <f t="shared" si="77"/>
        <v>35541040.590000004</v>
      </c>
      <c r="M92" s="98">
        <f t="shared" ref="M92:O92" si="78">M96+M99+M102+M105+M111+M114+M117</f>
        <v>3039916.75</v>
      </c>
      <c r="N92" s="98">
        <f t="shared" si="78"/>
        <v>-40106.019999999997</v>
      </c>
      <c r="O92" s="98">
        <f t="shared" si="78"/>
        <v>-18795.18</v>
      </c>
      <c r="P92" s="98">
        <f t="shared" ref="P92:P181" si="79">J92+M92</f>
        <v>38802566.460000001</v>
      </c>
      <c r="Q92" s="98">
        <f t="shared" ref="Q92:Q181" si="80">K92+N92</f>
        <v>35542529.859999999</v>
      </c>
      <c r="R92" s="98">
        <f t="shared" ref="R92:R181" si="81">L92+O92</f>
        <v>35522245.410000004</v>
      </c>
      <c r="S92" s="98">
        <f>S96+S99+S102+S105+S111+S114+S117+S93+S108</f>
        <v>10694400</v>
      </c>
      <c r="T92" s="98">
        <f t="shared" ref="T92:U92" si="82">T96+T99+T102+T105+T111+T114+T117+T93+T108</f>
        <v>0</v>
      </c>
      <c r="U92" s="98">
        <f t="shared" si="82"/>
        <v>0</v>
      </c>
      <c r="V92" s="98">
        <f t="shared" si="49"/>
        <v>49496966.460000001</v>
      </c>
      <c r="W92" s="98">
        <f t="shared" si="50"/>
        <v>35542529.859999999</v>
      </c>
      <c r="X92" s="98">
        <f t="shared" si="51"/>
        <v>35522245.410000004</v>
      </c>
    </row>
    <row r="93" spans="1:24">
      <c r="A93" s="2" t="s">
        <v>272</v>
      </c>
      <c r="B93" s="10" t="s">
        <v>41</v>
      </c>
      <c r="C93" s="10" t="s">
        <v>27</v>
      </c>
      <c r="D93" s="10" t="s">
        <v>20</v>
      </c>
      <c r="E93" s="62" t="s">
        <v>17</v>
      </c>
      <c r="F93" s="10" t="s">
        <v>126</v>
      </c>
      <c r="G93" s="10" t="s">
        <v>140</v>
      </c>
      <c r="H93" s="271" t="s">
        <v>171</v>
      </c>
      <c r="I93" s="17"/>
      <c r="J93" s="98"/>
      <c r="K93" s="98"/>
      <c r="L93" s="98"/>
      <c r="M93" s="98"/>
      <c r="N93" s="98"/>
      <c r="O93" s="98"/>
      <c r="P93" s="98"/>
      <c r="Q93" s="98"/>
      <c r="R93" s="98"/>
      <c r="S93" s="98">
        <f>S94</f>
        <v>20000</v>
      </c>
      <c r="T93" s="98">
        <f t="shared" ref="T93:U94" si="83">T94</f>
        <v>0</v>
      </c>
      <c r="U93" s="98">
        <f t="shared" si="83"/>
        <v>0</v>
      </c>
      <c r="V93" s="98">
        <f t="shared" ref="V93:V95" si="84">P93+S93</f>
        <v>20000</v>
      </c>
      <c r="W93" s="98">
        <f t="shared" ref="W93:W95" si="85">Q93+T93</f>
        <v>0</v>
      </c>
      <c r="X93" s="98">
        <f t="shared" ref="X93:X95" si="86">R93+U93</f>
        <v>0</v>
      </c>
    </row>
    <row r="94" spans="1:24" ht="26.4">
      <c r="A94" s="7" t="s">
        <v>70</v>
      </c>
      <c r="B94" s="10" t="s">
        <v>41</v>
      </c>
      <c r="C94" s="10" t="s">
        <v>27</v>
      </c>
      <c r="D94" s="10" t="s">
        <v>20</v>
      </c>
      <c r="E94" s="62" t="s">
        <v>17</v>
      </c>
      <c r="F94" s="10" t="s">
        <v>126</v>
      </c>
      <c r="G94" s="10" t="s">
        <v>140</v>
      </c>
      <c r="H94" s="271" t="s">
        <v>171</v>
      </c>
      <c r="I94" s="360" t="s">
        <v>69</v>
      </c>
      <c r="J94" s="98"/>
      <c r="K94" s="98"/>
      <c r="L94" s="98"/>
      <c r="M94" s="98"/>
      <c r="N94" s="98"/>
      <c r="O94" s="98"/>
      <c r="P94" s="98"/>
      <c r="Q94" s="98"/>
      <c r="R94" s="98"/>
      <c r="S94" s="98">
        <f>S95</f>
        <v>20000</v>
      </c>
      <c r="T94" s="98">
        <f t="shared" si="83"/>
        <v>0</v>
      </c>
      <c r="U94" s="98">
        <f t="shared" si="83"/>
        <v>0</v>
      </c>
      <c r="V94" s="98">
        <f t="shared" si="84"/>
        <v>20000</v>
      </c>
      <c r="W94" s="98">
        <f t="shared" si="85"/>
        <v>0</v>
      </c>
      <c r="X94" s="98">
        <f t="shared" si="86"/>
        <v>0</v>
      </c>
    </row>
    <row r="95" spans="1:24">
      <c r="A95" s="11" t="s">
        <v>73</v>
      </c>
      <c r="B95" s="10" t="s">
        <v>41</v>
      </c>
      <c r="C95" s="10" t="s">
        <v>27</v>
      </c>
      <c r="D95" s="10" t="s">
        <v>20</v>
      </c>
      <c r="E95" s="62" t="s">
        <v>17</v>
      </c>
      <c r="F95" s="10" t="s">
        <v>126</v>
      </c>
      <c r="G95" s="10" t="s">
        <v>140</v>
      </c>
      <c r="H95" s="271" t="s">
        <v>171</v>
      </c>
      <c r="I95" s="360" t="s">
        <v>72</v>
      </c>
      <c r="J95" s="98"/>
      <c r="K95" s="98"/>
      <c r="L95" s="98"/>
      <c r="M95" s="98"/>
      <c r="N95" s="98"/>
      <c r="O95" s="98"/>
      <c r="P95" s="98"/>
      <c r="Q95" s="98"/>
      <c r="R95" s="98"/>
      <c r="S95" s="98">
        <v>20000</v>
      </c>
      <c r="T95" s="98"/>
      <c r="U95" s="98"/>
      <c r="V95" s="98">
        <f t="shared" si="84"/>
        <v>20000</v>
      </c>
      <c r="W95" s="98">
        <f t="shared" si="85"/>
        <v>0</v>
      </c>
      <c r="X95" s="98">
        <f t="shared" si="86"/>
        <v>0</v>
      </c>
    </row>
    <row r="96" spans="1:24" ht="26.4">
      <c r="A96" s="2" t="s">
        <v>308</v>
      </c>
      <c r="B96" s="10" t="s">
        <v>41</v>
      </c>
      <c r="C96" s="10" t="s">
        <v>27</v>
      </c>
      <c r="D96" s="10" t="s">
        <v>20</v>
      </c>
      <c r="E96" s="62" t="s">
        <v>17</v>
      </c>
      <c r="F96" s="10" t="s">
        <v>126</v>
      </c>
      <c r="G96" s="10" t="s">
        <v>140</v>
      </c>
      <c r="H96" s="56" t="s">
        <v>203</v>
      </c>
      <c r="I96" s="17"/>
      <c r="J96" s="98">
        <f>J97</f>
        <v>500000</v>
      </c>
      <c r="K96" s="98">
        <f t="shared" ref="K96:O97" si="87">K97</f>
        <v>0</v>
      </c>
      <c r="L96" s="98">
        <f t="shared" si="87"/>
        <v>0</v>
      </c>
      <c r="M96" s="98">
        <f t="shared" si="87"/>
        <v>3091305.5300000003</v>
      </c>
      <c r="N96" s="98">
        <f t="shared" si="87"/>
        <v>11229.210000000001</v>
      </c>
      <c r="O96" s="98">
        <f t="shared" si="87"/>
        <v>9658.0500000000011</v>
      </c>
      <c r="P96" s="98">
        <f t="shared" si="79"/>
        <v>3591305.5300000003</v>
      </c>
      <c r="Q96" s="98">
        <f t="shared" si="80"/>
        <v>11229.210000000001</v>
      </c>
      <c r="R96" s="98">
        <f t="shared" si="81"/>
        <v>9658.0500000000011</v>
      </c>
      <c r="S96" s="98">
        <f t="shared" ref="S96:U97" si="88">S97</f>
        <v>0</v>
      </c>
      <c r="T96" s="98">
        <f t="shared" si="88"/>
        <v>0</v>
      </c>
      <c r="U96" s="98">
        <f t="shared" si="88"/>
        <v>0</v>
      </c>
      <c r="V96" s="98">
        <f t="shared" si="49"/>
        <v>3591305.5300000003</v>
      </c>
      <c r="W96" s="98">
        <f t="shared" si="50"/>
        <v>11229.210000000001</v>
      </c>
      <c r="X96" s="98">
        <f t="shared" si="51"/>
        <v>9658.0500000000011</v>
      </c>
    </row>
    <row r="97" spans="1:24" ht="26.4">
      <c r="A97" s="7" t="s">
        <v>70</v>
      </c>
      <c r="B97" s="10" t="s">
        <v>41</v>
      </c>
      <c r="C97" s="10" t="s">
        <v>27</v>
      </c>
      <c r="D97" s="10" t="s">
        <v>20</v>
      </c>
      <c r="E97" s="62" t="s">
        <v>17</v>
      </c>
      <c r="F97" s="10" t="s">
        <v>126</v>
      </c>
      <c r="G97" s="10" t="s">
        <v>140</v>
      </c>
      <c r="H97" s="56" t="s">
        <v>203</v>
      </c>
      <c r="I97" s="110" t="s">
        <v>69</v>
      </c>
      <c r="J97" s="98">
        <f>J98</f>
        <v>500000</v>
      </c>
      <c r="K97" s="98">
        <f t="shared" si="87"/>
        <v>0</v>
      </c>
      <c r="L97" s="98">
        <f t="shared" si="87"/>
        <v>0</v>
      </c>
      <c r="M97" s="98">
        <f t="shared" si="87"/>
        <v>3091305.5300000003</v>
      </c>
      <c r="N97" s="98">
        <f t="shared" si="87"/>
        <v>11229.210000000001</v>
      </c>
      <c r="O97" s="98">
        <f t="shared" si="87"/>
        <v>9658.0500000000011</v>
      </c>
      <c r="P97" s="98">
        <f t="shared" si="79"/>
        <v>3591305.5300000003</v>
      </c>
      <c r="Q97" s="98">
        <f t="shared" si="80"/>
        <v>11229.210000000001</v>
      </c>
      <c r="R97" s="98">
        <f t="shared" si="81"/>
        <v>9658.0500000000011</v>
      </c>
      <c r="S97" s="98">
        <f t="shared" si="88"/>
        <v>0</v>
      </c>
      <c r="T97" s="98">
        <f t="shared" si="88"/>
        <v>0</v>
      </c>
      <c r="U97" s="98">
        <f t="shared" si="88"/>
        <v>0</v>
      </c>
      <c r="V97" s="98">
        <f t="shared" si="49"/>
        <v>3591305.5300000003</v>
      </c>
      <c r="W97" s="98">
        <f t="shared" si="50"/>
        <v>11229.210000000001</v>
      </c>
      <c r="X97" s="98">
        <f t="shared" si="51"/>
        <v>9658.0500000000011</v>
      </c>
    </row>
    <row r="98" spans="1:24">
      <c r="A98" s="11" t="s">
        <v>73</v>
      </c>
      <c r="B98" s="10" t="s">
        <v>41</v>
      </c>
      <c r="C98" s="10" t="s">
        <v>27</v>
      </c>
      <c r="D98" s="10" t="s">
        <v>20</v>
      </c>
      <c r="E98" s="62" t="s">
        <v>17</v>
      </c>
      <c r="F98" s="10" t="s">
        <v>126</v>
      </c>
      <c r="G98" s="10" t="s">
        <v>140</v>
      </c>
      <c r="H98" s="56" t="s">
        <v>203</v>
      </c>
      <c r="I98" s="110" t="s">
        <v>72</v>
      </c>
      <c r="J98" s="98">
        <v>500000</v>
      </c>
      <c r="K98" s="98"/>
      <c r="L98" s="98"/>
      <c r="M98" s="98">
        <f>3080000+10824.74+480.79</f>
        <v>3091305.5300000003</v>
      </c>
      <c r="N98" s="98">
        <f>10748.42+480.79</f>
        <v>11229.210000000001</v>
      </c>
      <c r="O98" s="98">
        <f>9177.26+480.79</f>
        <v>9658.0500000000011</v>
      </c>
      <c r="P98" s="98">
        <f t="shared" si="79"/>
        <v>3591305.5300000003</v>
      </c>
      <c r="Q98" s="98">
        <f t="shared" si="80"/>
        <v>11229.210000000001</v>
      </c>
      <c r="R98" s="98">
        <f t="shared" si="81"/>
        <v>9658.0500000000011</v>
      </c>
      <c r="S98" s="98"/>
      <c r="T98" s="98"/>
      <c r="U98" s="98"/>
      <c r="V98" s="98">
        <f t="shared" si="49"/>
        <v>3591305.5300000003</v>
      </c>
      <c r="W98" s="98">
        <f t="shared" si="50"/>
        <v>11229.210000000001</v>
      </c>
      <c r="X98" s="98">
        <f t="shared" si="51"/>
        <v>9658.0500000000011</v>
      </c>
    </row>
    <row r="99" spans="1:24">
      <c r="A99" s="2" t="s">
        <v>84</v>
      </c>
      <c r="B99" s="10" t="s">
        <v>41</v>
      </c>
      <c r="C99" s="10" t="s">
        <v>27</v>
      </c>
      <c r="D99" s="10" t="s">
        <v>20</v>
      </c>
      <c r="E99" s="62" t="s">
        <v>17</v>
      </c>
      <c r="F99" s="10" t="s">
        <v>126</v>
      </c>
      <c r="G99" s="10" t="s">
        <v>140</v>
      </c>
      <c r="H99" s="10" t="s">
        <v>149</v>
      </c>
      <c r="I99" s="17"/>
      <c r="J99" s="98">
        <f>J100</f>
        <v>34150047</v>
      </c>
      <c r="K99" s="98">
        <f t="shared" ref="K99:O100" si="89">K100</f>
        <v>34458112.509999998</v>
      </c>
      <c r="L99" s="98">
        <f t="shared" si="89"/>
        <v>34409009.57</v>
      </c>
      <c r="M99" s="98">
        <f t="shared" si="89"/>
        <v>0</v>
      </c>
      <c r="N99" s="98">
        <f t="shared" si="89"/>
        <v>0</v>
      </c>
      <c r="O99" s="98">
        <f t="shared" si="89"/>
        <v>0</v>
      </c>
      <c r="P99" s="98">
        <f t="shared" si="79"/>
        <v>34150047</v>
      </c>
      <c r="Q99" s="98">
        <f t="shared" si="80"/>
        <v>34458112.509999998</v>
      </c>
      <c r="R99" s="98">
        <f t="shared" si="81"/>
        <v>34409009.57</v>
      </c>
      <c r="S99" s="98">
        <f t="shared" ref="S99:U100" si="90">S100</f>
        <v>0</v>
      </c>
      <c r="T99" s="98">
        <f t="shared" si="90"/>
        <v>0</v>
      </c>
      <c r="U99" s="98">
        <f t="shared" si="90"/>
        <v>0</v>
      </c>
      <c r="V99" s="98">
        <f t="shared" si="49"/>
        <v>34150047</v>
      </c>
      <c r="W99" s="98">
        <f t="shared" si="50"/>
        <v>34458112.509999998</v>
      </c>
      <c r="X99" s="98">
        <f t="shared" si="51"/>
        <v>34409009.57</v>
      </c>
    </row>
    <row r="100" spans="1:24" ht="26.4">
      <c r="A100" s="7" t="s">
        <v>70</v>
      </c>
      <c r="B100" s="10" t="s">
        <v>41</v>
      </c>
      <c r="C100" s="10" t="s">
        <v>27</v>
      </c>
      <c r="D100" s="10" t="s">
        <v>20</v>
      </c>
      <c r="E100" s="62" t="s">
        <v>17</v>
      </c>
      <c r="F100" s="10" t="s">
        <v>126</v>
      </c>
      <c r="G100" s="10" t="s">
        <v>140</v>
      </c>
      <c r="H100" s="10" t="s">
        <v>149</v>
      </c>
      <c r="I100" s="17" t="s">
        <v>69</v>
      </c>
      <c r="J100" s="98">
        <f>J101</f>
        <v>34150047</v>
      </c>
      <c r="K100" s="98">
        <f t="shared" si="89"/>
        <v>34458112.509999998</v>
      </c>
      <c r="L100" s="98">
        <f t="shared" si="89"/>
        <v>34409009.57</v>
      </c>
      <c r="M100" s="98">
        <f t="shared" si="89"/>
        <v>0</v>
      </c>
      <c r="N100" s="98">
        <f t="shared" si="89"/>
        <v>0</v>
      </c>
      <c r="O100" s="98">
        <f t="shared" si="89"/>
        <v>0</v>
      </c>
      <c r="P100" s="98">
        <f t="shared" si="79"/>
        <v>34150047</v>
      </c>
      <c r="Q100" s="98">
        <f t="shared" si="80"/>
        <v>34458112.509999998</v>
      </c>
      <c r="R100" s="98">
        <f t="shared" si="81"/>
        <v>34409009.57</v>
      </c>
      <c r="S100" s="98">
        <f t="shared" si="90"/>
        <v>0</v>
      </c>
      <c r="T100" s="98">
        <f t="shared" si="90"/>
        <v>0</v>
      </c>
      <c r="U100" s="98">
        <f t="shared" si="90"/>
        <v>0</v>
      </c>
      <c r="V100" s="98">
        <f t="shared" si="49"/>
        <v>34150047</v>
      </c>
      <c r="W100" s="98">
        <f t="shared" si="50"/>
        <v>34458112.509999998</v>
      </c>
      <c r="X100" s="98">
        <f t="shared" si="51"/>
        <v>34409009.57</v>
      </c>
    </row>
    <row r="101" spans="1:24">
      <c r="A101" s="11" t="s">
        <v>73</v>
      </c>
      <c r="B101" s="10" t="s">
        <v>41</v>
      </c>
      <c r="C101" s="10" t="s">
        <v>27</v>
      </c>
      <c r="D101" s="10" t="s">
        <v>20</v>
      </c>
      <c r="E101" s="62" t="s">
        <v>17</v>
      </c>
      <c r="F101" s="10" t="s">
        <v>126</v>
      </c>
      <c r="G101" s="10" t="s">
        <v>140</v>
      </c>
      <c r="H101" s="10" t="s">
        <v>149</v>
      </c>
      <c r="I101" s="17" t="s">
        <v>72</v>
      </c>
      <c r="J101" s="98">
        <f>33750047+400000</f>
        <v>34150047</v>
      </c>
      <c r="K101" s="98">
        <f>34258112.51+200000</f>
        <v>34458112.509999998</v>
      </c>
      <c r="L101" s="98">
        <f>34322532.21+200000-70925.17-42597.47</f>
        <v>34409009.57</v>
      </c>
      <c r="M101" s="98"/>
      <c r="N101" s="98"/>
      <c r="O101" s="98"/>
      <c r="P101" s="98">
        <f t="shared" si="79"/>
        <v>34150047</v>
      </c>
      <c r="Q101" s="98">
        <f t="shared" si="80"/>
        <v>34458112.509999998</v>
      </c>
      <c r="R101" s="98">
        <f t="shared" si="81"/>
        <v>34409009.57</v>
      </c>
      <c r="S101" s="98"/>
      <c r="T101" s="98"/>
      <c r="U101" s="98"/>
      <c r="V101" s="98">
        <f t="shared" si="49"/>
        <v>34150047</v>
      </c>
      <c r="W101" s="98">
        <f t="shared" si="50"/>
        <v>34458112.509999998</v>
      </c>
      <c r="X101" s="98">
        <f t="shared" si="51"/>
        <v>34409009.57</v>
      </c>
    </row>
    <row r="102" spans="1:24">
      <c r="A102" s="2" t="s">
        <v>309</v>
      </c>
      <c r="B102" s="10" t="s">
        <v>41</v>
      </c>
      <c r="C102" s="10" t="s">
        <v>27</v>
      </c>
      <c r="D102" s="10" t="s">
        <v>20</v>
      </c>
      <c r="E102" s="62" t="s">
        <v>17</v>
      </c>
      <c r="F102" s="10" t="s">
        <v>126</v>
      </c>
      <c r="G102" s="10" t="s">
        <v>140</v>
      </c>
      <c r="H102" s="56" t="s">
        <v>145</v>
      </c>
      <c r="I102" s="17"/>
      <c r="J102" s="98">
        <f>J103</f>
        <v>27000</v>
      </c>
      <c r="K102" s="98">
        <f t="shared" ref="K102:O103" si="91">K103</f>
        <v>27000</v>
      </c>
      <c r="L102" s="98">
        <f t="shared" si="91"/>
        <v>27000</v>
      </c>
      <c r="M102" s="98">
        <f t="shared" si="91"/>
        <v>0</v>
      </c>
      <c r="N102" s="98">
        <f t="shared" si="91"/>
        <v>0</v>
      </c>
      <c r="O102" s="98">
        <f t="shared" si="91"/>
        <v>0</v>
      </c>
      <c r="P102" s="98">
        <f t="shared" si="79"/>
        <v>27000</v>
      </c>
      <c r="Q102" s="98">
        <f t="shared" si="80"/>
        <v>27000</v>
      </c>
      <c r="R102" s="98">
        <f t="shared" si="81"/>
        <v>27000</v>
      </c>
      <c r="S102" s="98">
        <f t="shared" ref="S102:U103" si="92">S103</f>
        <v>0</v>
      </c>
      <c r="T102" s="98">
        <f t="shared" si="92"/>
        <v>0</v>
      </c>
      <c r="U102" s="98">
        <f t="shared" si="92"/>
        <v>0</v>
      </c>
      <c r="V102" s="98">
        <f t="shared" si="49"/>
        <v>27000</v>
      </c>
      <c r="W102" s="98">
        <f t="shared" si="50"/>
        <v>27000</v>
      </c>
      <c r="X102" s="98">
        <f t="shared" si="51"/>
        <v>27000</v>
      </c>
    </row>
    <row r="103" spans="1:24" ht="26.4">
      <c r="A103" s="7" t="s">
        <v>70</v>
      </c>
      <c r="B103" s="10" t="s">
        <v>41</v>
      </c>
      <c r="C103" s="10" t="s">
        <v>27</v>
      </c>
      <c r="D103" s="10" t="s">
        <v>20</v>
      </c>
      <c r="E103" s="62" t="s">
        <v>17</v>
      </c>
      <c r="F103" s="10" t="s">
        <v>126</v>
      </c>
      <c r="G103" s="10" t="s">
        <v>140</v>
      </c>
      <c r="H103" s="56" t="s">
        <v>145</v>
      </c>
      <c r="I103" s="17" t="s">
        <v>69</v>
      </c>
      <c r="J103" s="98">
        <f>J104</f>
        <v>27000</v>
      </c>
      <c r="K103" s="98">
        <f t="shared" si="91"/>
        <v>27000</v>
      </c>
      <c r="L103" s="98">
        <f t="shared" si="91"/>
        <v>27000</v>
      </c>
      <c r="M103" s="98">
        <f t="shared" si="91"/>
        <v>0</v>
      </c>
      <c r="N103" s="98">
        <f t="shared" si="91"/>
        <v>0</v>
      </c>
      <c r="O103" s="98">
        <f t="shared" si="91"/>
        <v>0</v>
      </c>
      <c r="P103" s="98">
        <f t="shared" si="79"/>
        <v>27000</v>
      </c>
      <c r="Q103" s="98">
        <f t="shared" si="80"/>
        <v>27000</v>
      </c>
      <c r="R103" s="98">
        <f t="shared" si="81"/>
        <v>27000</v>
      </c>
      <c r="S103" s="98">
        <f t="shared" si="92"/>
        <v>0</v>
      </c>
      <c r="T103" s="98">
        <f t="shared" si="92"/>
        <v>0</v>
      </c>
      <c r="U103" s="98">
        <f t="shared" si="92"/>
        <v>0</v>
      </c>
      <c r="V103" s="98">
        <f t="shared" si="49"/>
        <v>27000</v>
      </c>
      <c r="W103" s="98">
        <f t="shared" si="50"/>
        <v>27000</v>
      </c>
      <c r="X103" s="98">
        <f t="shared" si="51"/>
        <v>27000</v>
      </c>
    </row>
    <row r="104" spans="1:24">
      <c r="A104" s="11" t="s">
        <v>73</v>
      </c>
      <c r="B104" s="10" t="s">
        <v>41</v>
      </c>
      <c r="C104" s="10" t="s">
        <v>27</v>
      </c>
      <c r="D104" s="10" t="s">
        <v>20</v>
      </c>
      <c r="E104" s="62" t="s">
        <v>17</v>
      </c>
      <c r="F104" s="10" t="s">
        <v>126</v>
      </c>
      <c r="G104" s="10" t="s">
        <v>140</v>
      </c>
      <c r="H104" s="56" t="s">
        <v>145</v>
      </c>
      <c r="I104" s="17" t="s">
        <v>72</v>
      </c>
      <c r="J104" s="98">
        <v>27000</v>
      </c>
      <c r="K104" s="98">
        <v>27000</v>
      </c>
      <c r="L104" s="98">
        <v>27000</v>
      </c>
      <c r="M104" s="98"/>
      <c r="N104" s="98"/>
      <c r="O104" s="98"/>
      <c r="P104" s="98">
        <f t="shared" si="79"/>
        <v>27000</v>
      </c>
      <c r="Q104" s="98">
        <f t="shared" si="80"/>
        <v>27000</v>
      </c>
      <c r="R104" s="98">
        <f t="shared" si="81"/>
        <v>27000</v>
      </c>
      <c r="S104" s="98"/>
      <c r="T104" s="98"/>
      <c r="U104" s="98"/>
      <c r="V104" s="98">
        <f t="shared" si="49"/>
        <v>27000</v>
      </c>
      <c r="W104" s="98">
        <f t="shared" si="50"/>
        <v>27000</v>
      </c>
      <c r="X104" s="98">
        <f t="shared" si="51"/>
        <v>27000</v>
      </c>
    </row>
    <row r="105" spans="1:24" ht="39.6">
      <c r="A105" s="2" t="s">
        <v>312</v>
      </c>
      <c r="B105" s="10" t="s">
        <v>41</v>
      </c>
      <c r="C105" s="10" t="s">
        <v>27</v>
      </c>
      <c r="D105" s="10" t="s">
        <v>20</v>
      </c>
      <c r="E105" s="62" t="s">
        <v>17</v>
      </c>
      <c r="F105" s="10" t="s">
        <v>126</v>
      </c>
      <c r="G105" s="10" t="s">
        <v>140</v>
      </c>
      <c r="H105" s="10" t="s">
        <v>148</v>
      </c>
      <c r="I105" s="17"/>
      <c r="J105" s="98">
        <f>J106</f>
        <v>558863</v>
      </c>
      <c r="K105" s="98">
        <f t="shared" ref="K105:O106" si="93">K106</f>
        <v>581218</v>
      </c>
      <c r="L105" s="98">
        <f t="shared" si="93"/>
        <v>604466</v>
      </c>
      <c r="M105" s="98">
        <f t="shared" si="93"/>
        <v>0</v>
      </c>
      <c r="N105" s="98">
        <f t="shared" si="93"/>
        <v>0</v>
      </c>
      <c r="O105" s="98">
        <f t="shared" si="93"/>
        <v>0</v>
      </c>
      <c r="P105" s="98">
        <f t="shared" si="79"/>
        <v>558863</v>
      </c>
      <c r="Q105" s="98">
        <f t="shared" si="80"/>
        <v>581218</v>
      </c>
      <c r="R105" s="98">
        <f t="shared" si="81"/>
        <v>604466</v>
      </c>
      <c r="S105" s="98">
        <f t="shared" ref="S105:U106" si="94">S106</f>
        <v>0</v>
      </c>
      <c r="T105" s="98">
        <f t="shared" si="94"/>
        <v>0</v>
      </c>
      <c r="U105" s="98">
        <f t="shared" si="94"/>
        <v>0</v>
      </c>
      <c r="V105" s="98">
        <f t="shared" si="49"/>
        <v>558863</v>
      </c>
      <c r="W105" s="98">
        <f t="shared" si="50"/>
        <v>581218</v>
      </c>
      <c r="X105" s="98">
        <f t="shared" si="51"/>
        <v>604466</v>
      </c>
    </row>
    <row r="106" spans="1:24" ht="26.4">
      <c r="A106" s="7" t="s">
        <v>70</v>
      </c>
      <c r="B106" s="10" t="s">
        <v>41</v>
      </c>
      <c r="C106" s="10" t="s">
        <v>27</v>
      </c>
      <c r="D106" s="10" t="s">
        <v>20</v>
      </c>
      <c r="E106" s="62" t="s">
        <v>17</v>
      </c>
      <c r="F106" s="10" t="s">
        <v>126</v>
      </c>
      <c r="G106" s="10" t="s">
        <v>140</v>
      </c>
      <c r="H106" s="10" t="s">
        <v>148</v>
      </c>
      <c r="I106" s="17" t="s">
        <v>69</v>
      </c>
      <c r="J106" s="98">
        <f>J107</f>
        <v>558863</v>
      </c>
      <c r="K106" s="98">
        <f t="shared" si="93"/>
        <v>581218</v>
      </c>
      <c r="L106" s="98">
        <f t="shared" si="93"/>
        <v>604466</v>
      </c>
      <c r="M106" s="98">
        <f t="shared" si="93"/>
        <v>0</v>
      </c>
      <c r="N106" s="98">
        <f t="shared" si="93"/>
        <v>0</v>
      </c>
      <c r="O106" s="98">
        <f t="shared" si="93"/>
        <v>0</v>
      </c>
      <c r="P106" s="98">
        <f t="shared" si="79"/>
        <v>558863</v>
      </c>
      <c r="Q106" s="98">
        <f t="shared" si="80"/>
        <v>581218</v>
      </c>
      <c r="R106" s="98">
        <f t="shared" si="81"/>
        <v>604466</v>
      </c>
      <c r="S106" s="98">
        <f t="shared" si="94"/>
        <v>0</v>
      </c>
      <c r="T106" s="98">
        <f t="shared" si="94"/>
        <v>0</v>
      </c>
      <c r="U106" s="98">
        <f t="shared" si="94"/>
        <v>0</v>
      </c>
      <c r="V106" s="98">
        <f t="shared" si="49"/>
        <v>558863</v>
      </c>
      <c r="W106" s="98">
        <f t="shared" si="50"/>
        <v>581218</v>
      </c>
      <c r="X106" s="98">
        <f t="shared" si="51"/>
        <v>604466</v>
      </c>
    </row>
    <row r="107" spans="1:24">
      <c r="A107" s="11" t="s">
        <v>73</v>
      </c>
      <c r="B107" s="10" t="s">
        <v>41</v>
      </c>
      <c r="C107" s="10" t="s">
        <v>27</v>
      </c>
      <c r="D107" s="10" t="s">
        <v>20</v>
      </c>
      <c r="E107" s="62" t="s">
        <v>17</v>
      </c>
      <c r="F107" s="10" t="s">
        <v>126</v>
      </c>
      <c r="G107" s="10" t="s">
        <v>140</v>
      </c>
      <c r="H107" s="10" t="s">
        <v>148</v>
      </c>
      <c r="I107" s="17" t="s">
        <v>72</v>
      </c>
      <c r="J107" s="98">
        <v>558863</v>
      </c>
      <c r="K107" s="98">
        <v>581218</v>
      </c>
      <c r="L107" s="98">
        <v>604466</v>
      </c>
      <c r="M107" s="98"/>
      <c r="N107" s="98"/>
      <c r="O107" s="98"/>
      <c r="P107" s="98">
        <f t="shared" si="79"/>
        <v>558863</v>
      </c>
      <c r="Q107" s="98">
        <f t="shared" si="80"/>
        <v>581218</v>
      </c>
      <c r="R107" s="98">
        <f t="shared" si="81"/>
        <v>604466</v>
      </c>
      <c r="S107" s="98"/>
      <c r="T107" s="98"/>
      <c r="U107" s="98"/>
      <c r="V107" s="98">
        <f t="shared" si="49"/>
        <v>558863</v>
      </c>
      <c r="W107" s="98">
        <f t="shared" si="50"/>
        <v>581218</v>
      </c>
      <c r="X107" s="98">
        <f t="shared" si="51"/>
        <v>604466</v>
      </c>
    </row>
    <row r="108" spans="1:24">
      <c r="A108" s="11" t="s">
        <v>503</v>
      </c>
      <c r="B108" s="10" t="s">
        <v>41</v>
      </c>
      <c r="C108" s="10" t="s">
        <v>27</v>
      </c>
      <c r="D108" s="10" t="s">
        <v>20</v>
      </c>
      <c r="E108" s="62" t="s">
        <v>17</v>
      </c>
      <c r="F108" s="10" t="s">
        <v>126</v>
      </c>
      <c r="G108" s="10" t="s">
        <v>140</v>
      </c>
      <c r="H108" s="271" t="s">
        <v>502</v>
      </c>
      <c r="I108" s="17"/>
      <c r="J108" s="98"/>
      <c r="K108" s="98"/>
      <c r="L108" s="98"/>
      <c r="M108" s="98"/>
      <c r="N108" s="98"/>
      <c r="O108" s="98"/>
      <c r="P108" s="98"/>
      <c r="Q108" s="98"/>
      <c r="R108" s="98"/>
      <c r="S108" s="98">
        <f>S109</f>
        <v>10674400</v>
      </c>
      <c r="T108" s="98">
        <f t="shared" ref="T108:U109" si="95">T109</f>
        <v>0</v>
      </c>
      <c r="U108" s="98">
        <f t="shared" si="95"/>
        <v>0</v>
      </c>
      <c r="V108" s="98">
        <f t="shared" ref="V108:V110" si="96">P108+S108</f>
        <v>10674400</v>
      </c>
      <c r="W108" s="98">
        <f t="shared" ref="W108:W110" si="97">Q108+T108</f>
        <v>0</v>
      </c>
      <c r="X108" s="98">
        <f t="shared" ref="X108:X110" si="98">R108+U108</f>
        <v>0</v>
      </c>
    </row>
    <row r="109" spans="1:24" ht="26.4">
      <c r="A109" s="7" t="s">
        <v>70</v>
      </c>
      <c r="B109" s="10" t="s">
        <v>41</v>
      </c>
      <c r="C109" s="10" t="s">
        <v>27</v>
      </c>
      <c r="D109" s="10" t="s">
        <v>20</v>
      </c>
      <c r="E109" s="62" t="s">
        <v>17</v>
      </c>
      <c r="F109" s="10" t="s">
        <v>126</v>
      </c>
      <c r="G109" s="10" t="s">
        <v>140</v>
      </c>
      <c r="H109" s="271" t="s">
        <v>502</v>
      </c>
      <c r="I109" s="360" t="s">
        <v>69</v>
      </c>
      <c r="J109" s="98"/>
      <c r="K109" s="98"/>
      <c r="L109" s="98"/>
      <c r="M109" s="98"/>
      <c r="N109" s="98"/>
      <c r="O109" s="98"/>
      <c r="P109" s="98"/>
      <c r="Q109" s="98"/>
      <c r="R109" s="98"/>
      <c r="S109" s="98">
        <f>S110</f>
        <v>10674400</v>
      </c>
      <c r="T109" s="98">
        <f t="shared" si="95"/>
        <v>0</v>
      </c>
      <c r="U109" s="98">
        <f t="shared" si="95"/>
        <v>0</v>
      </c>
      <c r="V109" s="98">
        <f t="shared" si="96"/>
        <v>10674400</v>
      </c>
      <c r="W109" s="98">
        <f t="shared" si="97"/>
        <v>0</v>
      </c>
      <c r="X109" s="98">
        <f t="shared" si="98"/>
        <v>0</v>
      </c>
    </row>
    <row r="110" spans="1:24">
      <c r="A110" s="11" t="s">
        <v>73</v>
      </c>
      <c r="B110" s="10" t="s">
        <v>41</v>
      </c>
      <c r="C110" s="10" t="s">
        <v>27</v>
      </c>
      <c r="D110" s="10" t="s">
        <v>20</v>
      </c>
      <c r="E110" s="62" t="s">
        <v>17</v>
      </c>
      <c r="F110" s="10" t="s">
        <v>126</v>
      </c>
      <c r="G110" s="10" t="s">
        <v>140</v>
      </c>
      <c r="H110" s="271" t="s">
        <v>502</v>
      </c>
      <c r="I110" s="360" t="s">
        <v>72</v>
      </c>
      <c r="J110" s="98"/>
      <c r="K110" s="98"/>
      <c r="L110" s="98"/>
      <c r="M110" s="98"/>
      <c r="N110" s="98"/>
      <c r="O110" s="98"/>
      <c r="P110" s="98"/>
      <c r="Q110" s="98"/>
      <c r="R110" s="98"/>
      <c r="S110" s="98">
        <v>10674400</v>
      </c>
      <c r="T110" s="98"/>
      <c r="U110" s="98"/>
      <c r="V110" s="98">
        <f t="shared" si="96"/>
        <v>10674400</v>
      </c>
      <c r="W110" s="98">
        <f t="shared" si="97"/>
        <v>0</v>
      </c>
      <c r="X110" s="98">
        <f t="shared" si="98"/>
        <v>0</v>
      </c>
    </row>
    <row r="111" spans="1:24" ht="79.2">
      <c r="A111" s="2" t="s">
        <v>377</v>
      </c>
      <c r="B111" s="10" t="s">
        <v>41</v>
      </c>
      <c r="C111" s="10" t="s">
        <v>27</v>
      </c>
      <c r="D111" s="10" t="s">
        <v>20</v>
      </c>
      <c r="E111" s="10" t="s">
        <v>17</v>
      </c>
      <c r="F111" s="10" t="s">
        <v>126</v>
      </c>
      <c r="G111" s="10" t="s">
        <v>140</v>
      </c>
      <c r="H111" s="56" t="s">
        <v>375</v>
      </c>
      <c r="I111" s="17"/>
      <c r="J111" s="98">
        <f>J112</f>
        <v>10727.71</v>
      </c>
      <c r="K111" s="98">
        <f t="shared" ref="K111:O112" si="99">K112</f>
        <v>0</v>
      </c>
      <c r="L111" s="98">
        <f t="shared" si="99"/>
        <v>0</v>
      </c>
      <c r="M111" s="98">
        <f t="shared" si="99"/>
        <v>0</v>
      </c>
      <c r="N111" s="98">
        <f t="shared" si="99"/>
        <v>0</v>
      </c>
      <c r="O111" s="98">
        <f t="shared" si="99"/>
        <v>0</v>
      </c>
      <c r="P111" s="98">
        <f t="shared" si="79"/>
        <v>10727.71</v>
      </c>
      <c r="Q111" s="98">
        <f t="shared" si="80"/>
        <v>0</v>
      </c>
      <c r="R111" s="98">
        <f t="shared" si="81"/>
        <v>0</v>
      </c>
      <c r="S111" s="98">
        <f t="shared" ref="S111:U112" si="100">S112</f>
        <v>0</v>
      </c>
      <c r="T111" s="98">
        <f t="shared" si="100"/>
        <v>0</v>
      </c>
      <c r="U111" s="98">
        <f t="shared" si="100"/>
        <v>0</v>
      </c>
      <c r="V111" s="98">
        <f t="shared" si="49"/>
        <v>10727.71</v>
      </c>
      <c r="W111" s="98">
        <f t="shared" si="50"/>
        <v>0</v>
      </c>
      <c r="X111" s="98">
        <f t="shared" si="51"/>
        <v>0</v>
      </c>
    </row>
    <row r="112" spans="1:24" ht="26.4">
      <c r="A112" s="7" t="s">
        <v>70</v>
      </c>
      <c r="B112" s="10" t="s">
        <v>41</v>
      </c>
      <c r="C112" s="10" t="s">
        <v>27</v>
      </c>
      <c r="D112" s="10" t="s">
        <v>20</v>
      </c>
      <c r="E112" s="10" t="s">
        <v>17</v>
      </c>
      <c r="F112" s="10" t="s">
        <v>126</v>
      </c>
      <c r="G112" s="10" t="s">
        <v>140</v>
      </c>
      <c r="H112" s="56" t="s">
        <v>375</v>
      </c>
      <c r="I112" s="17" t="s">
        <v>69</v>
      </c>
      <c r="J112" s="98">
        <f>J113</f>
        <v>10727.71</v>
      </c>
      <c r="K112" s="98">
        <f t="shared" si="99"/>
        <v>0</v>
      </c>
      <c r="L112" s="98">
        <f t="shared" si="99"/>
        <v>0</v>
      </c>
      <c r="M112" s="98">
        <f t="shared" si="99"/>
        <v>0</v>
      </c>
      <c r="N112" s="98">
        <f t="shared" si="99"/>
        <v>0</v>
      </c>
      <c r="O112" s="98">
        <f t="shared" si="99"/>
        <v>0</v>
      </c>
      <c r="P112" s="98">
        <f t="shared" si="79"/>
        <v>10727.71</v>
      </c>
      <c r="Q112" s="98">
        <f t="shared" si="80"/>
        <v>0</v>
      </c>
      <c r="R112" s="98">
        <f t="shared" si="81"/>
        <v>0</v>
      </c>
      <c r="S112" s="98">
        <f t="shared" si="100"/>
        <v>0</v>
      </c>
      <c r="T112" s="98">
        <f t="shared" si="100"/>
        <v>0</v>
      </c>
      <c r="U112" s="98">
        <f t="shared" si="100"/>
        <v>0</v>
      </c>
      <c r="V112" s="98">
        <f t="shared" si="49"/>
        <v>10727.71</v>
      </c>
      <c r="W112" s="98">
        <f t="shared" si="50"/>
        <v>0</v>
      </c>
      <c r="X112" s="98">
        <f t="shared" si="51"/>
        <v>0</v>
      </c>
    </row>
    <row r="113" spans="1:24">
      <c r="A113" s="11" t="s">
        <v>73</v>
      </c>
      <c r="B113" s="10" t="s">
        <v>41</v>
      </c>
      <c r="C113" s="10" t="s">
        <v>27</v>
      </c>
      <c r="D113" s="10" t="s">
        <v>20</v>
      </c>
      <c r="E113" s="10" t="s">
        <v>17</v>
      </c>
      <c r="F113" s="10" t="s">
        <v>126</v>
      </c>
      <c r="G113" s="10" t="s">
        <v>140</v>
      </c>
      <c r="H113" s="56" t="s">
        <v>375</v>
      </c>
      <c r="I113" s="17" t="s">
        <v>72</v>
      </c>
      <c r="J113" s="98">
        <v>10727.71</v>
      </c>
      <c r="K113" s="98"/>
      <c r="L113" s="98"/>
      <c r="M113" s="98"/>
      <c r="N113" s="98"/>
      <c r="O113" s="98"/>
      <c r="P113" s="98">
        <f t="shared" si="79"/>
        <v>10727.71</v>
      </c>
      <c r="Q113" s="98">
        <f t="shared" si="80"/>
        <v>0</v>
      </c>
      <c r="R113" s="98">
        <f t="shared" si="81"/>
        <v>0</v>
      </c>
      <c r="S113" s="98"/>
      <c r="T113" s="98"/>
      <c r="U113" s="98"/>
      <c r="V113" s="98">
        <f t="shared" si="49"/>
        <v>10727.71</v>
      </c>
      <c r="W113" s="98">
        <f t="shared" si="50"/>
        <v>0</v>
      </c>
      <c r="X113" s="98">
        <f t="shared" si="51"/>
        <v>0</v>
      </c>
    </row>
    <row r="114" spans="1:24" ht="26.4">
      <c r="A114" s="118" t="s">
        <v>250</v>
      </c>
      <c r="B114" s="10" t="s">
        <v>41</v>
      </c>
      <c r="C114" s="10" t="s">
        <v>27</v>
      </c>
      <c r="D114" s="10" t="s">
        <v>20</v>
      </c>
      <c r="E114" s="10" t="s">
        <v>17</v>
      </c>
      <c r="F114" s="10" t="s">
        <v>126</v>
      </c>
      <c r="G114" s="10" t="s">
        <v>140</v>
      </c>
      <c r="H114" s="56" t="s">
        <v>249</v>
      </c>
      <c r="I114" s="17"/>
      <c r="J114" s="98">
        <f>J115</f>
        <v>193624.85</v>
      </c>
      <c r="K114" s="98">
        <f t="shared" ref="K114:O115" si="101">K115</f>
        <v>193624.85</v>
      </c>
      <c r="L114" s="98">
        <f t="shared" si="101"/>
        <v>193624.85</v>
      </c>
      <c r="M114" s="98">
        <f t="shared" si="101"/>
        <v>-2185.39</v>
      </c>
      <c r="N114" s="98">
        <f t="shared" si="101"/>
        <v>-2185.39</v>
      </c>
      <c r="O114" s="98">
        <f t="shared" si="101"/>
        <v>-2185.39</v>
      </c>
      <c r="P114" s="98">
        <f t="shared" si="79"/>
        <v>191439.46</v>
      </c>
      <c r="Q114" s="98">
        <f t="shared" si="80"/>
        <v>191439.46</v>
      </c>
      <c r="R114" s="98">
        <f t="shared" si="81"/>
        <v>191439.46</v>
      </c>
      <c r="S114" s="98">
        <f t="shared" ref="S114:U115" si="102">S115</f>
        <v>0</v>
      </c>
      <c r="T114" s="98">
        <f t="shared" si="102"/>
        <v>0</v>
      </c>
      <c r="U114" s="98">
        <f t="shared" si="102"/>
        <v>0</v>
      </c>
      <c r="V114" s="98">
        <f t="shared" si="49"/>
        <v>191439.46</v>
      </c>
      <c r="W114" s="98">
        <f t="shared" si="50"/>
        <v>191439.46</v>
      </c>
      <c r="X114" s="98">
        <f t="shared" si="51"/>
        <v>191439.46</v>
      </c>
    </row>
    <row r="115" spans="1:24" ht="26.4">
      <c r="A115" s="7" t="s">
        <v>70</v>
      </c>
      <c r="B115" s="10" t="s">
        <v>41</v>
      </c>
      <c r="C115" s="10" t="s">
        <v>27</v>
      </c>
      <c r="D115" s="10" t="s">
        <v>20</v>
      </c>
      <c r="E115" s="10" t="s">
        <v>17</v>
      </c>
      <c r="F115" s="10" t="s">
        <v>126</v>
      </c>
      <c r="G115" s="10" t="s">
        <v>140</v>
      </c>
      <c r="H115" s="56" t="s">
        <v>249</v>
      </c>
      <c r="I115" s="110" t="s">
        <v>69</v>
      </c>
      <c r="J115" s="98">
        <f>J116</f>
        <v>193624.85</v>
      </c>
      <c r="K115" s="98">
        <f t="shared" si="101"/>
        <v>193624.85</v>
      </c>
      <c r="L115" s="98">
        <f t="shared" si="101"/>
        <v>193624.85</v>
      </c>
      <c r="M115" s="98">
        <f t="shared" si="101"/>
        <v>-2185.39</v>
      </c>
      <c r="N115" s="98">
        <f t="shared" si="101"/>
        <v>-2185.39</v>
      </c>
      <c r="O115" s="98">
        <f t="shared" si="101"/>
        <v>-2185.39</v>
      </c>
      <c r="P115" s="98">
        <f t="shared" si="79"/>
        <v>191439.46</v>
      </c>
      <c r="Q115" s="98">
        <f t="shared" si="80"/>
        <v>191439.46</v>
      </c>
      <c r="R115" s="98">
        <f t="shared" si="81"/>
        <v>191439.46</v>
      </c>
      <c r="S115" s="98">
        <f t="shared" si="102"/>
        <v>0</v>
      </c>
      <c r="T115" s="98">
        <f t="shared" si="102"/>
        <v>0</v>
      </c>
      <c r="U115" s="98">
        <f t="shared" si="102"/>
        <v>0</v>
      </c>
      <c r="V115" s="98">
        <f t="shared" si="49"/>
        <v>191439.46</v>
      </c>
      <c r="W115" s="98">
        <f t="shared" si="50"/>
        <v>191439.46</v>
      </c>
      <c r="X115" s="98">
        <f t="shared" si="51"/>
        <v>191439.46</v>
      </c>
    </row>
    <row r="116" spans="1:24">
      <c r="A116" s="11" t="s">
        <v>73</v>
      </c>
      <c r="B116" s="10" t="s">
        <v>41</v>
      </c>
      <c r="C116" s="10" t="s">
        <v>27</v>
      </c>
      <c r="D116" s="10" t="s">
        <v>20</v>
      </c>
      <c r="E116" s="10" t="s">
        <v>17</v>
      </c>
      <c r="F116" s="10" t="s">
        <v>126</v>
      </c>
      <c r="G116" s="10" t="s">
        <v>140</v>
      </c>
      <c r="H116" s="56" t="s">
        <v>249</v>
      </c>
      <c r="I116" s="110" t="s">
        <v>72</v>
      </c>
      <c r="J116" s="98">
        <f>151027.38+42597.47</f>
        <v>193624.85</v>
      </c>
      <c r="K116" s="98">
        <f>151027.38+42597.47</f>
        <v>193624.85</v>
      </c>
      <c r="L116" s="98">
        <f>151027.38+42597.47</f>
        <v>193624.85</v>
      </c>
      <c r="M116" s="98">
        <f>-1704.6-480.79</f>
        <v>-2185.39</v>
      </c>
      <c r="N116" s="98">
        <f>-1704.6-480.79</f>
        <v>-2185.39</v>
      </c>
      <c r="O116" s="98">
        <f>-1704.6-480.79</f>
        <v>-2185.39</v>
      </c>
      <c r="P116" s="98">
        <f t="shared" si="79"/>
        <v>191439.46</v>
      </c>
      <c r="Q116" s="98">
        <f t="shared" si="80"/>
        <v>191439.46</v>
      </c>
      <c r="R116" s="98">
        <f t="shared" si="81"/>
        <v>191439.46</v>
      </c>
      <c r="S116" s="98"/>
      <c r="T116" s="98"/>
      <c r="U116" s="98"/>
      <c r="V116" s="98">
        <f t="shared" si="49"/>
        <v>191439.46</v>
      </c>
      <c r="W116" s="98">
        <f t="shared" si="50"/>
        <v>191439.46</v>
      </c>
      <c r="X116" s="98">
        <f t="shared" si="51"/>
        <v>191439.46</v>
      </c>
    </row>
    <row r="117" spans="1:24" ht="39.6">
      <c r="A117" s="118" t="s">
        <v>231</v>
      </c>
      <c r="B117" s="1" t="s">
        <v>41</v>
      </c>
      <c r="C117" s="1" t="s">
        <v>27</v>
      </c>
      <c r="D117" s="1" t="s">
        <v>20</v>
      </c>
      <c r="E117" s="1" t="s">
        <v>17</v>
      </c>
      <c r="F117" s="1" t="s">
        <v>126</v>
      </c>
      <c r="G117" s="1" t="s">
        <v>140</v>
      </c>
      <c r="H117" s="1" t="s">
        <v>232</v>
      </c>
      <c r="I117" s="13"/>
      <c r="J117" s="98">
        <f>J118</f>
        <v>322387.15000000002</v>
      </c>
      <c r="K117" s="98">
        <f t="shared" ref="K117:O118" si="103">K118</f>
        <v>322680.52</v>
      </c>
      <c r="L117" s="98">
        <f t="shared" si="103"/>
        <v>306940.17</v>
      </c>
      <c r="M117" s="98">
        <f t="shared" si="103"/>
        <v>-49203.39</v>
      </c>
      <c r="N117" s="98">
        <f t="shared" si="103"/>
        <v>-49149.84</v>
      </c>
      <c r="O117" s="98">
        <f t="shared" si="103"/>
        <v>-26267.840000000004</v>
      </c>
      <c r="P117" s="98">
        <f t="shared" si="79"/>
        <v>273183.76</v>
      </c>
      <c r="Q117" s="98">
        <f t="shared" si="80"/>
        <v>273530.68000000005</v>
      </c>
      <c r="R117" s="98">
        <f t="shared" si="81"/>
        <v>280672.32999999996</v>
      </c>
      <c r="S117" s="98">
        <f t="shared" ref="S117:U118" si="104">S118</f>
        <v>0</v>
      </c>
      <c r="T117" s="98">
        <f t="shared" si="104"/>
        <v>0</v>
      </c>
      <c r="U117" s="98">
        <f t="shared" si="104"/>
        <v>0</v>
      </c>
      <c r="V117" s="98">
        <f t="shared" si="49"/>
        <v>273183.76</v>
      </c>
      <c r="W117" s="98">
        <f t="shared" si="50"/>
        <v>273530.68000000005</v>
      </c>
      <c r="X117" s="98">
        <f t="shared" si="51"/>
        <v>280672.32999999996</v>
      </c>
    </row>
    <row r="118" spans="1:24" ht="26.4">
      <c r="A118" s="7" t="s">
        <v>70</v>
      </c>
      <c r="B118" s="10" t="s">
        <v>41</v>
      </c>
      <c r="C118" s="10" t="s">
        <v>27</v>
      </c>
      <c r="D118" s="10" t="s">
        <v>20</v>
      </c>
      <c r="E118" s="10" t="s">
        <v>17</v>
      </c>
      <c r="F118" s="10" t="s">
        <v>126</v>
      </c>
      <c r="G118" s="10" t="s">
        <v>140</v>
      </c>
      <c r="H118" s="56" t="s">
        <v>232</v>
      </c>
      <c r="I118" s="110" t="s">
        <v>69</v>
      </c>
      <c r="J118" s="98">
        <f>J119</f>
        <v>322387.15000000002</v>
      </c>
      <c r="K118" s="98">
        <f t="shared" si="103"/>
        <v>322680.52</v>
      </c>
      <c r="L118" s="98">
        <f t="shared" si="103"/>
        <v>306940.17</v>
      </c>
      <c r="M118" s="98">
        <f t="shared" si="103"/>
        <v>-49203.39</v>
      </c>
      <c r="N118" s="98">
        <f t="shared" si="103"/>
        <v>-49149.84</v>
      </c>
      <c r="O118" s="98">
        <f t="shared" si="103"/>
        <v>-26267.840000000004</v>
      </c>
      <c r="P118" s="98">
        <f t="shared" si="79"/>
        <v>273183.76</v>
      </c>
      <c r="Q118" s="98">
        <f t="shared" si="80"/>
        <v>273530.68000000005</v>
      </c>
      <c r="R118" s="98">
        <f t="shared" si="81"/>
        <v>280672.32999999996</v>
      </c>
      <c r="S118" s="98">
        <f t="shared" si="104"/>
        <v>0</v>
      </c>
      <c r="T118" s="98">
        <f t="shared" si="104"/>
        <v>0</v>
      </c>
      <c r="U118" s="98">
        <f t="shared" si="104"/>
        <v>0</v>
      </c>
      <c r="V118" s="98">
        <f t="shared" si="49"/>
        <v>273183.76</v>
      </c>
      <c r="W118" s="98">
        <f t="shared" si="50"/>
        <v>273530.68000000005</v>
      </c>
      <c r="X118" s="98">
        <f t="shared" si="51"/>
        <v>280672.32999999996</v>
      </c>
    </row>
    <row r="119" spans="1:24">
      <c r="A119" s="11" t="s">
        <v>73</v>
      </c>
      <c r="B119" s="10" t="s">
        <v>41</v>
      </c>
      <c r="C119" s="10" t="s">
        <v>27</v>
      </c>
      <c r="D119" s="10" t="s">
        <v>20</v>
      </c>
      <c r="E119" s="10" t="s">
        <v>17</v>
      </c>
      <c r="F119" s="10" t="s">
        <v>126</v>
      </c>
      <c r="G119" s="10" t="s">
        <v>140</v>
      </c>
      <c r="H119" s="56" t="s">
        <v>232</v>
      </c>
      <c r="I119" s="110" t="s">
        <v>72</v>
      </c>
      <c r="J119" s="98">
        <f>251461.98+70925.17</f>
        <v>322387.15000000002</v>
      </c>
      <c r="K119" s="98">
        <f>251755.35+70925.17</f>
        <v>322680.52</v>
      </c>
      <c r="L119" s="98">
        <f>236015+70925.17</f>
        <v>306940.17</v>
      </c>
      <c r="M119" s="98">
        <f>-38378.65-10824.74</f>
        <v>-49203.39</v>
      </c>
      <c r="N119" s="98">
        <f>-38401.42-10748.42</f>
        <v>-49149.84</v>
      </c>
      <c r="O119" s="98">
        <f>-17090.58-9177.26</f>
        <v>-26267.840000000004</v>
      </c>
      <c r="P119" s="98">
        <f t="shared" si="79"/>
        <v>273183.76</v>
      </c>
      <c r="Q119" s="98">
        <f t="shared" si="80"/>
        <v>273530.68000000005</v>
      </c>
      <c r="R119" s="98">
        <f t="shared" si="81"/>
        <v>280672.32999999996</v>
      </c>
      <c r="S119" s="98"/>
      <c r="T119" s="98"/>
      <c r="U119" s="98"/>
      <c r="V119" s="98">
        <f t="shared" si="49"/>
        <v>273183.76</v>
      </c>
      <c r="W119" s="98">
        <f t="shared" si="50"/>
        <v>273530.68000000005</v>
      </c>
      <c r="X119" s="98">
        <f t="shared" si="51"/>
        <v>280672.32999999996</v>
      </c>
    </row>
    <row r="120" spans="1:24" ht="15" customHeight="1">
      <c r="A120" s="2" t="s">
        <v>256</v>
      </c>
      <c r="B120" s="62" t="s">
        <v>41</v>
      </c>
      <c r="C120" s="10" t="s">
        <v>27</v>
      </c>
      <c r="D120" s="10" t="s">
        <v>20</v>
      </c>
      <c r="E120" s="10" t="s">
        <v>17</v>
      </c>
      <c r="F120" s="1" t="s">
        <v>43</v>
      </c>
      <c r="G120" s="1" t="s">
        <v>140</v>
      </c>
      <c r="H120" s="1" t="s">
        <v>141</v>
      </c>
      <c r="I120" s="13"/>
      <c r="J120" s="100">
        <f>J121+J124+J127</f>
        <v>5107574</v>
      </c>
      <c r="K120" s="100">
        <f t="shared" ref="K120:L120" si="105">K121+K124+K127</f>
        <v>5178239.17</v>
      </c>
      <c r="L120" s="100">
        <f t="shared" si="105"/>
        <v>5227486.95</v>
      </c>
      <c r="M120" s="100">
        <f t="shared" ref="M120:O120" si="106">M121+M124+M127</f>
        <v>0</v>
      </c>
      <c r="N120" s="100">
        <f t="shared" si="106"/>
        <v>0</v>
      </c>
      <c r="O120" s="100">
        <f t="shared" si="106"/>
        <v>0</v>
      </c>
      <c r="P120" s="100">
        <f t="shared" si="79"/>
        <v>5107574</v>
      </c>
      <c r="Q120" s="100">
        <f t="shared" si="80"/>
        <v>5178239.17</v>
      </c>
      <c r="R120" s="100">
        <f t="shared" si="81"/>
        <v>5227486.95</v>
      </c>
      <c r="S120" s="100">
        <f>S121+S124+S127+S130</f>
        <v>1602564.1</v>
      </c>
      <c r="T120" s="100">
        <f t="shared" ref="T120:U120" si="107">T121+T124+T127+T130</f>
        <v>0</v>
      </c>
      <c r="U120" s="100">
        <f t="shared" si="107"/>
        <v>0</v>
      </c>
      <c r="V120" s="100">
        <f t="shared" si="49"/>
        <v>6710138.0999999996</v>
      </c>
      <c r="W120" s="100">
        <f t="shared" si="50"/>
        <v>5178239.17</v>
      </c>
      <c r="X120" s="100">
        <f t="shared" si="51"/>
        <v>5227486.95</v>
      </c>
    </row>
    <row r="121" spans="1:24" ht="15.75" customHeight="1">
      <c r="A121" s="2" t="s">
        <v>174</v>
      </c>
      <c r="B121" s="62" t="s">
        <v>41</v>
      </c>
      <c r="C121" s="10" t="s">
        <v>27</v>
      </c>
      <c r="D121" s="10" t="s">
        <v>20</v>
      </c>
      <c r="E121" s="10" t="s">
        <v>17</v>
      </c>
      <c r="F121" s="1" t="s">
        <v>43</v>
      </c>
      <c r="G121" s="1" t="s">
        <v>140</v>
      </c>
      <c r="H121" s="1" t="s">
        <v>173</v>
      </c>
      <c r="I121" s="13"/>
      <c r="J121" s="100">
        <f>J122</f>
        <v>4966217</v>
      </c>
      <c r="K121" s="100">
        <f t="shared" ref="K121:O122" si="108">K122</f>
        <v>5031427.17</v>
      </c>
      <c r="L121" s="100">
        <f t="shared" si="108"/>
        <v>5075001.95</v>
      </c>
      <c r="M121" s="100">
        <f t="shared" si="108"/>
        <v>0</v>
      </c>
      <c r="N121" s="100">
        <f t="shared" si="108"/>
        <v>0</v>
      </c>
      <c r="O121" s="100">
        <f t="shared" si="108"/>
        <v>0</v>
      </c>
      <c r="P121" s="100">
        <f t="shared" si="79"/>
        <v>4966217</v>
      </c>
      <c r="Q121" s="100">
        <f t="shared" si="80"/>
        <v>5031427.17</v>
      </c>
      <c r="R121" s="100">
        <f t="shared" si="81"/>
        <v>5075001.95</v>
      </c>
      <c r="S121" s="100">
        <f t="shared" ref="S121:U122" si="109">S122</f>
        <v>0</v>
      </c>
      <c r="T121" s="100">
        <f t="shared" si="109"/>
        <v>0</v>
      </c>
      <c r="U121" s="100">
        <f t="shared" si="109"/>
        <v>0</v>
      </c>
      <c r="V121" s="100">
        <f t="shared" si="49"/>
        <v>4966217</v>
      </c>
      <c r="W121" s="100">
        <f t="shared" si="50"/>
        <v>5031427.17</v>
      </c>
      <c r="X121" s="100">
        <f t="shared" si="51"/>
        <v>5075001.95</v>
      </c>
    </row>
    <row r="122" spans="1:24" ht="26.4">
      <c r="A122" s="7" t="s">
        <v>70</v>
      </c>
      <c r="B122" s="62" t="s">
        <v>41</v>
      </c>
      <c r="C122" s="10" t="s">
        <v>27</v>
      </c>
      <c r="D122" s="10" t="s">
        <v>20</v>
      </c>
      <c r="E122" s="10" t="s">
        <v>17</v>
      </c>
      <c r="F122" s="1" t="s">
        <v>43</v>
      </c>
      <c r="G122" s="1" t="s">
        <v>140</v>
      </c>
      <c r="H122" s="1" t="s">
        <v>173</v>
      </c>
      <c r="I122" s="13" t="s">
        <v>69</v>
      </c>
      <c r="J122" s="100">
        <f>J123</f>
        <v>4966217</v>
      </c>
      <c r="K122" s="100">
        <f t="shared" si="108"/>
        <v>5031427.17</v>
      </c>
      <c r="L122" s="100">
        <f t="shared" si="108"/>
        <v>5075001.95</v>
      </c>
      <c r="M122" s="100">
        <f t="shared" si="108"/>
        <v>0</v>
      </c>
      <c r="N122" s="100">
        <f t="shared" si="108"/>
        <v>0</v>
      </c>
      <c r="O122" s="100">
        <f t="shared" si="108"/>
        <v>0</v>
      </c>
      <c r="P122" s="100">
        <f t="shared" si="79"/>
        <v>4966217</v>
      </c>
      <c r="Q122" s="100">
        <f t="shared" si="80"/>
        <v>5031427.17</v>
      </c>
      <c r="R122" s="100">
        <f t="shared" si="81"/>
        <v>5075001.95</v>
      </c>
      <c r="S122" s="100">
        <f t="shared" si="109"/>
        <v>0</v>
      </c>
      <c r="T122" s="100">
        <f t="shared" si="109"/>
        <v>0</v>
      </c>
      <c r="U122" s="100">
        <f t="shared" si="109"/>
        <v>0</v>
      </c>
      <c r="V122" s="100">
        <f t="shared" si="49"/>
        <v>4966217</v>
      </c>
      <c r="W122" s="100">
        <f t="shared" si="50"/>
        <v>5031427.17</v>
      </c>
      <c r="X122" s="100">
        <f t="shared" si="51"/>
        <v>5075001.95</v>
      </c>
    </row>
    <row r="123" spans="1:24">
      <c r="A123" s="11" t="s">
        <v>73</v>
      </c>
      <c r="B123" s="62" t="s">
        <v>41</v>
      </c>
      <c r="C123" s="10" t="s">
        <v>27</v>
      </c>
      <c r="D123" s="10" t="s">
        <v>20</v>
      </c>
      <c r="E123" s="10" t="s">
        <v>17</v>
      </c>
      <c r="F123" s="1" t="s">
        <v>43</v>
      </c>
      <c r="G123" s="1" t="s">
        <v>140</v>
      </c>
      <c r="H123" s="1" t="s">
        <v>173</v>
      </c>
      <c r="I123" s="13" t="s">
        <v>72</v>
      </c>
      <c r="J123" s="100">
        <f>4916217+50000</f>
        <v>4966217</v>
      </c>
      <c r="K123" s="100">
        <f>4981427.17+50000</f>
        <v>5031427.17</v>
      </c>
      <c r="L123" s="100">
        <f>5025001.95+50000</f>
        <v>5075001.95</v>
      </c>
      <c r="M123" s="100"/>
      <c r="N123" s="100"/>
      <c r="O123" s="100"/>
      <c r="P123" s="100">
        <f t="shared" si="79"/>
        <v>4966217</v>
      </c>
      <c r="Q123" s="100">
        <f t="shared" si="80"/>
        <v>5031427.17</v>
      </c>
      <c r="R123" s="100">
        <f t="shared" si="81"/>
        <v>5075001.95</v>
      </c>
      <c r="S123" s="100"/>
      <c r="T123" s="100"/>
      <c r="U123" s="100"/>
      <c r="V123" s="100">
        <f t="shared" si="49"/>
        <v>4966217</v>
      </c>
      <c r="W123" s="100">
        <f t="shared" si="50"/>
        <v>5031427.17</v>
      </c>
      <c r="X123" s="100">
        <f t="shared" si="51"/>
        <v>5075001.95</v>
      </c>
    </row>
    <row r="124" spans="1:24">
      <c r="A124" s="2" t="s">
        <v>309</v>
      </c>
      <c r="B124" s="10" t="s">
        <v>41</v>
      </c>
      <c r="C124" s="10" t="s">
        <v>27</v>
      </c>
      <c r="D124" s="10" t="s">
        <v>20</v>
      </c>
      <c r="E124" s="62" t="s">
        <v>17</v>
      </c>
      <c r="F124" s="1" t="s">
        <v>43</v>
      </c>
      <c r="G124" s="10" t="s">
        <v>140</v>
      </c>
      <c r="H124" s="10" t="s">
        <v>145</v>
      </c>
      <c r="I124" s="17"/>
      <c r="J124" s="98">
        <f>J125</f>
        <v>5000</v>
      </c>
      <c r="K124" s="98">
        <f t="shared" ref="K124:O125" si="110">K125</f>
        <v>5000</v>
      </c>
      <c r="L124" s="98">
        <f t="shared" si="110"/>
        <v>5000</v>
      </c>
      <c r="M124" s="98">
        <f t="shared" si="110"/>
        <v>0</v>
      </c>
      <c r="N124" s="98">
        <f t="shared" si="110"/>
        <v>0</v>
      </c>
      <c r="O124" s="98">
        <f t="shared" si="110"/>
        <v>0</v>
      </c>
      <c r="P124" s="98">
        <f t="shared" si="79"/>
        <v>5000</v>
      </c>
      <c r="Q124" s="98">
        <f t="shared" si="80"/>
        <v>5000</v>
      </c>
      <c r="R124" s="98">
        <f t="shared" si="81"/>
        <v>5000</v>
      </c>
      <c r="S124" s="98">
        <f t="shared" ref="S124:U125" si="111">S125</f>
        <v>0</v>
      </c>
      <c r="T124" s="98">
        <f t="shared" si="111"/>
        <v>0</v>
      </c>
      <c r="U124" s="98">
        <f t="shared" si="111"/>
        <v>0</v>
      </c>
      <c r="V124" s="98">
        <f t="shared" si="49"/>
        <v>5000</v>
      </c>
      <c r="W124" s="98">
        <f t="shared" si="50"/>
        <v>5000</v>
      </c>
      <c r="X124" s="98">
        <f t="shared" si="51"/>
        <v>5000</v>
      </c>
    </row>
    <row r="125" spans="1:24" ht="26.4">
      <c r="A125" s="7" t="s">
        <v>70</v>
      </c>
      <c r="B125" s="10" t="s">
        <v>41</v>
      </c>
      <c r="C125" s="10" t="s">
        <v>27</v>
      </c>
      <c r="D125" s="10" t="s">
        <v>20</v>
      </c>
      <c r="E125" s="62" t="s">
        <v>17</v>
      </c>
      <c r="F125" s="1" t="s">
        <v>43</v>
      </c>
      <c r="G125" s="10" t="s">
        <v>140</v>
      </c>
      <c r="H125" s="10" t="s">
        <v>145</v>
      </c>
      <c r="I125" s="17" t="s">
        <v>69</v>
      </c>
      <c r="J125" s="98">
        <f>J126</f>
        <v>5000</v>
      </c>
      <c r="K125" s="98">
        <f t="shared" si="110"/>
        <v>5000</v>
      </c>
      <c r="L125" s="98">
        <f t="shared" si="110"/>
        <v>5000</v>
      </c>
      <c r="M125" s="98">
        <f t="shared" si="110"/>
        <v>0</v>
      </c>
      <c r="N125" s="98">
        <f t="shared" si="110"/>
        <v>0</v>
      </c>
      <c r="O125" s="98">
        <f t="shared" si="110"/>
        <v>0</v>
      </c>
      <c r="P125" s="98">
        <f t="shared" si="79"/>
        <v>5000</v>
      </c>
      <c r="Q125" s="98">
        <f t="shared" si="80"/>
        <v>5000</v>
      </c>
      <c r="R125" s="98">
        <f t="shared" si="81"/>
        <v>5000</v>
      </c>
      <c r="S125" s="98">
        <f t="shared" si="111"/>
        <v>0</v>
      </c>
      <c r="T125" s="98">
        <f t="shared" si="111"/>
        <v>0</v>
      </c>
      <c r="U125" s="98">
        <f t="shared" si="111"/>
        <v>0</v>
      </c>
      <c r="V125" s="98">
        <f t="shared" si="49"/>
        <v>5000</v>
      </c>
      <c r="W125" s="98">
        <f t="shared" si="50"/>
        <v>5000</v>
      </c>
      <c r="X125" s="98">
        <f t="shared" si="51"/>
        <v>5000</v>
      </c>
    </row>
    <row r="126" spans="1:24">
      <c r="A126" s="11" t="s">
        <v>73</v>
      </c>
      <c r="B126" s="10" t="s">
        <v>41</v>
      </c>
      <c r="C126" s="10" t="s">
        <v>27</v>
      </c>
      <c r="D126" s="10" t="s">
        <v>20</v>
      </c>
      <c r="E126" s="62" t="s">
        <v>17</v>
      </c>
      <c r="F126" s="1" t="s">
        <v>43</v>
      </c>
      <c r="G126" s="10" t="s">
        <v>140</v>
      </c>
      <c r="H126" s="10" t="s">
        <v>145</v>
      </c>
      <c r="I126" s="17" t="s">
        <v>72</v>
      </c>
      <c r="J126" s="98">
        <v>5000</v>
      </c>
      <c r="K126" s="98">
        <v>5000</v>
      </c>
      <c r="L126" s="98">
        <v>5000</v>
      </c>
      <c r="M126" s="98"/>
      <c r="N126" s="98"/>
      <c r="O126" s="98"/>
      <c r="P126" s="98">
        <f t="shared" si="79"/>
        <v>5000</v>
      </c>
      <c r="Q126" s="98">
        <f t="shared" si="80"/>
        <v>5000</v>
      </c>
      <c r="R126" s="98">
        <f t="shared" si="81"/>
        <v>5000</v>
      </c>
      <c r="S126" s="98"/>
      <c r="T126" s="98"/>
      <c r="U126" s="98"/>
      <c r="V126" s="98">
        <f t="shared" si="49"/>
        <v>5000</v>
      </c>
      <c r="W126" s="98">
        <f t="shared" si="50"/>
        <v>5000</v>
      </c>
      <c r="X126" s="98">
        <f t="shared" si="51"/>
        <v>5000</v>
      </c>
    </row>
    <row r="127" spans="1:24" ht="39.6">
      <c r="A127" s="2" t="s">
        <v>312</v>
      </c>
      <c r="B127" s="62" t="s">
        <v>41</v>
      </c>
      <c r="C127" s="10" t="s">
        <v>27</v>
      </c>
      <c r="D127" s="10" t="s">
        <v>20</v>
      </c>
      <c r="E127" s="10" t="s">
        <v>17</v>
      </c>
      <c r="F127" s="1" t="s">
        <v>43</v>
      </c>
      <c r="G127" s="1" t="s">
        <v>140</v>
      </c>
      <c r="H127" s="1" t="s">
        <v>148</v>
      </c>
      <c r="I127" s="13"/>
      <c r="J127" s="100">
        <f>J128</f>
        <v>136357</v>
      </c>
      <c r="K127" s="100">
        <f t="shared" ref="K127:O128" si="112">K128</f>
        <v>141812</v>
      </c>
      <c r="L127" s="100">
        <f t="shared" si="112"/>
        <v>147485</v>
      </c>
      <c r="M127" s="100">
        <f t="shared" si="112"/>
        <v>0</v>
      </c>
      <c r="N127" s="100">
        <f t="shared" si="112"/>
        <v>0</v>
      </c>
      <c r="O127" s="100">
        <f t="shared" si="112"/>
        <v>0</v>
      </c>
      <c r="P127" s="100">
        <f t="shared" si="79"/>
        <v>136357</v>
      </c>
      <c r="Q127" s="100">
        <f t="shared" si="80"/>
        <v>141812</v>
      </c>
      <c r="R127" s="100">
        <f t="shared" si="81"/>
        <v>147485</v>
      </c>
      <c r="S127" s="100">
        <f t="shared" ref="S127:U128" si="113">S128</f>
        <v>0</v>
      </c>
      <c r="T127" s="100">
        <f t="shared" si="113"/>
        <v>0</v>
      </c>
      <c r="U127" s="100">
        <f t="shared" si="113"/>
        <v>0</v>
      </c>
      <c r="V127" s="100">
        <f t="shared" si="49"/>
        <v>136357</v>
      </c>
      <c r="W127" s="100">
        <f t="shared" si="50"/>
        <v>141812</v>
      </c>
      <c r="X127" s="100">
        <f t="shared" si="51"/>
        <v>147485</v>
      </c>
    </row>
    <row r="128" spans="1:24" ht="26.4">
      <c r="A128" s="7" t="s">
        <v>70</v>
      </c>
      <c r="B128" s="62" t="s">
        <v>41</v>
      </c>
      <c r="C128" s="10" t="s">
        <v>27</v>
      </c>
      <c r="D128" s="10" t="s">
        <v>20</v>
      </c>
      <c r="E128" s="10" t="s">
        <v>17</v>
      </c>
      <c r="F128" s="1" t="s">
        <v>43</v>
      </c>
      <c r="G128" s="1" t="s">
        <v>140</v>
      </c>
      <c r="H128" s="1" t="s">
        <v>148</v>
      </c>
      <c r="I128" s="13" t="s">
        <v>69</v>
      </c>
      <c r="J128" s="100">
        <f>J129</f>
        <v>136357</v>
      </c>
      <c r="K128" s="100">
        <f t="shared" si="112"/>
        <v>141812</v>
      </c>
      <c r="L128" s="100">
        <f t="shared" si="112"/>
        <v>147485</v>
      </c>
      <c r="M128" s="100">
        <f t="shared" si="112"/>
        <v>0</v>
      </c>
      <c r="N128" s="100">
        <f t="shared" si="112"/>
        <v>0</v>
      </c>
      <c r="O128" s="100">
        <f t="shared" si="112"/>
        <v>0</v>
      </c>
      <c r="P128" s="100">
        <f t="shared" si="79"/>
        <v>136357</v>
      </c>
      <c r="Q128" s="100">
        <f t="shared" si="80"/>
        <v>141812</v>
      </c>
      <c r="R128" s="100">
        <f t="shared" si="81"/>
        <v>147485</v>
      </c>
      <c r="S128" s="100">
        <f t="shared" si="113"/>
        <v>0</v>
      </c>
      <c r="T128" s="100">
        <f t="shared" si="113"/>
        <v>0</v>
      </c>
      <c r="U128" s="100">
        <f t="shared" si="113"/>
        <v>0</v>
      </c>
      <c r="V128" s="100">
        <f t="shared" si="49"/>
        <v>136357</v>
      </c>
      <c r="W128" s="100">
        <f t="shared" si="50"/>
        <v>141812</v>
      </c>
      <c r="X128" s="100">
        <f t="shared" si="51"/>
        <v>147485</v>
      </c>
    </row>
    <row r="129" spans="1:24">
      <c r="A129" s="11" t="s">
        <v>73</v>
      </c>
      <c r="B129" s="62" t="s">
        <v>41</v>
      </c>
      <c r="C129" s="10" t="s">
        <v>27</v>
      </c>
      <c r="D129" s="10" t="s">
        <v>20</v>
      </c>
      <c r="E129" s="10" t="s">
        <v>17</v>
      </c>
      <c r="F129" s="1" t="s">
        <v>43</v>
      </c>
      <c r="G129" s="1" t="s">
        <v>140</v>
      </c>
      <c r="H129" s="1" t="s">
        <v>148</v>
      </c>
      <c r="I129" s="13" t="s">
        <v>72</v>
      </c>
      <c r="J129" s="100">
        <v>136357</v>
      </c>
      <c r="K129" s="100">
        <v>141812</v>
      </c>
      <c r="L129" s="100">
        <v>147485</v>
      </c>
      <c r="M129" s="100"/>
      <c r="N129" s="100"/>
      <c r="O129" s="100"/>
      <c r="P129" s="100">
        <f t="shared" si="79"/>
        <v>136357</v>
      </c>
      <c r="Q129" s="100">
        <f t="shared" si="80"/>
        <v>141812</v>
      </c>
      <c r="R129" s="100">
        <f t="shared" si="81"/>
        <v>147485</v>
      </c>
      <c r="S129" s="100"/>
      <c r="T129" s="100"/>
      <c r="U129" s="100"/>
      <c r="V129" s="100">
        <f t="shared" si="49"/>
        <v>136357</v>
      </c>
      <c r="W129" s="100">
        <f t="shared" si="50"/>
        <v>141812</v>
      </c>
      <c r="X129" s="100">
        <f t="shared" si="51"/>
        <v>147485</v>
      </c>
    </row>
    <row r="130" spans="1:24" ht="26.4">
      <c r="A130" s="11" t="s">
        <v>440</v>
      </c>
      <c r="B130" s="10" t="s">
        <v>41</v>
      </c>
      <c r="C130" s="10" t="s">
        <v>27</v>
      </c>
      <c r="D130" s="10" t="s">
        <v>20</v>
      </c>
      <c r="E130" s="62" t="s">
        <v>17</v>
      </c>
      <c r="F130" s="1" t="s">
        <v>43</v>
      </c>
      <c r="G130" s="10" t="s">
        <v>140</v>
      </c>
      <c r="H130" s="355" t="s">
        <v>475</v>
      </c>
      <c r="I130" s="110"/>
      <c r="J130" s="98">
        <f>J131</f>
        <v>0</v>
      </c>
      <c r="K130" s="98">
        <f t="shared" ref="K130:O131" si="114">K131</f>
        <v>0</v>
      </c>
      <c r="L130" s="98">
        <f t="shared" si="114"/>
        <v>0</v>
      </c>
      <c r="M130" s="98">
        <f t="shared" si="114"/>
        <v>0</v>
      </c>
      <c r="N130" s="98">
        <f t="shared" si="114"/>
        <v>0</v>
      </c>
      <c r="O130" s="98">
        <f t="shared" si="114"/>
        <v>0</v>
      </c>
      <c r="P130" s="98">
        <f t="shared" si="79"/>
        <v>0</v>
      </c>
      <c r="Q130" s="98">
        <f t="shared" si="80"/>
        <v>0</v>
      </c>
      <c r="R130" s="98">
        <f t="shared" si="81"/>
        <v>0</v>
      </c>
      <c r="S130" s="98">
        <f t="shared" ref="S130:U131" si="115">S131</f>
        <v>1602564.1</v>
      </c>
      <c r="T130" s="98">
        <f t="shared" si="115"/>
        <v>0</v>
      </c>
      <c r="U130" s="98">
        <f t="shared" si="115"/>
        <v>0</v>
      </c>
      <c r="V130" s="98">
        <f t="shared" ref="V130:V132" si="116">P130+S130</f>
        <v>1602564.1</v>
      </c>
      <c r="W130" s="98">
        <f t="shared" ref="W130:W132" si="117">Q130+T130</f>
        <v>0</v>
      </c>
      <c r="X130" s="98">
        <f t="shared" ref="X130:X132" si="118">R130+U130</f>
        <v>0</v>
      </c>
    </row>
    <row r="131" spans="1:24" ht="26.4">
      <c r="A131" s="7" t="s">
        <v>70</v>
      </c>
      <c r="B131" s="10" t="s">
        <v>41</v>
      </c>
      <c r="C131" s="10" t="s">
        <v>27</v>
      </c>
      <c r="D131" s="10" t="s">
        <v>20</v>
      </c>
      <c r="E131" s="62" t="s">
        <v>17</v>
      </c>
      <c r="F131" s="1" t="s">
        <v>43</v>
      </c>
      <c r="G131" s="10" t="s">
        <v>140</v>
      </c>
      <c r="H131" s="355" t="s">
        <v>475</v>
      </c>
      <c r="I131" s="110" t="s">
        <v>69</v>
      </c>
      <c r="J131" s="98">
        <f>J132</f>
        <v>0</v>
      </c>
      <c r="K131" s="98">
        <f t="shared" si="114"/>
        <v>0</v>
      </c>
      <c r="L131" s="98">
        <f t="shared" si="114"/>
        <v>0</v>
      </c>
      <c r="M131" s="98">
        <f t="shared" si="114"/>
        <v>0</v>
      </c>
      <c r="N131" s="98">
        <f t="shared" si="114"/>
        <v>0</v>
      </c>
      <c r="O131" s="98">
        <f t="shared" si="114"/>
        <v>0</v>
      </c>
      <c r="P131" s="98">
        <f t="shared" si="79"/>
        <v>0</v>
      </c>
      <c r="Q131" s="98">
        <f t="shared" si="80"/>
        <v>0</v>
      </c>
      <c r="R131" s="98">
        <f t="shared" si="81"/>
        <v>0</v>
      </c>
      <c r="S131" s="98">
        <f t="shared" si="115"/>
        <v>1602564.1</v>
      </c>
      <c r="T131" s="98">
        <f t="shared" si="115"/>
        <v>0</v>
      </c>
      <c r="U131" s="98">
        <f t="shared" si="115"/>
        <v>0</v>
      </c>
      <c r="V131" s="98">
        <f t="shared" si="116"/>
        <v>1602564.1</v>
      </c>
      <c r="W131" s="98">
        <f t="shared" si="117"/>
        <v>0</v>
      </c>
      <c r="X131" s="98">
        <f t="shared" si="118"/>
        <v>0</v>
      </c>
    </row>
    <row r="132" spans="1:24">
      <c r="A132" s="11" t="s">
        <v>73</v>
      </c>
      <c r="B132" s="10" t="s">
        <v>41</v>
      </c>
      <c r="C132" s="10" t="s">
        <v>27</v>
      </c>
      <c r="D132" s="10" t="s">
        <v>20</v>
      </c>
      <c r="E132" s="62" t="s">
        <v>17</v>
      </c>
      <c r="F132" s="1" t="s">
        <v>43</v>
      </c>
      <c r="G132" s="10" t="s">
        <v>140</v>
      </c>
      <c r="H132" s="355" t="s">
        <v>475</v>
      </c>
      <c r="I132" s="110" t="s">
        <v>72</v>
      </c>
      <c r="J132" s="98"/>
      <c r="K132" s="98"/>
      <c r="L132" s="98"/>
      <c r="M132" s="98"/>
      <c r="N132" s="98"/>
      <c r="O132" s="98"/>
      <c r="P132" s="98">
        <f t="shared" si="79"/>
        <v>0</v>
      </c>
      <c r="Q132" s="98">
        <f t="shared" si="80"/>
        <v>0</v>
      </c>
      <c r="R132" s="98">
        <f t="shared" si="81"/>
        <v>0</v>
      </c>
      <c r="S132" s="98">
        <f>1250000+352564.1</f>
        <v>1602564.1</v>
      </c>
      <c r="T132" s="98"/>
      <c r="U132" s="98"/>
      <c r="V132" s="98">
        <f t="shared" si="116"/>
        <v>1602564.1</v>
      </c>
      <c r="W132" s="98">
        <f t="shared" si="117"/>
        <v>0</v>
      </c>
      <c r="X132" s="98">
        <f t="shared" si="118"/>
        <v>0</v>
      </c>
    </row>
    <row r="133" spans="1:24" s="338" customFormat="1" ht="27" customHeight="1">
      <c r="A133" s="335" t="s">
        <v>407</v>
      </c>
      <c r="B133" s="62" t="s">
        <v>41</v>
      </c>
      <c r="C133" s="10" t="s">
        <v>27</v>
      </c>
      <c r="D133" s="10" t="s">
        <v>20</v>
      </c>
      <c r="E133" s="319" t="s">
        <v>405</v>
      </c>
      <c r="F133" s="319" t="s">
        <v>68</v>
      </c>
      <c r="G133" s="319" t="s">
        <v>140</v>
      </c>
      <c r="H133" s="319" t="s">
        <v>141</v>
      </c>
      <c r="I133" s="336"/>
      <c r="J133" s="337">
        <f>J134+J141</f>
        <v>0</v>
      </c>
      <c r="K133" s="337">
        <f t="shared" ref="K133:O133" si="119">K134+K141</f>
        <v>0</v>
      </c>
      <c r="L133" s="337">
        <f t="shared" si="119"/>
        <v>0</v>
      </c>
      <c r="M133" s="337">
        <f t="shared" si="119"/>
        <v>2047437.7500000002</v>
      </c>
      <c r="N133" s="337">
        <f t="shared" si="119"/>
        <v>0</v>
      </c>
      <c r="O133" s="337">
        <f t="shared" si="119"/>
        <v>0</v>
      </c>
      <c r="P133" s="292">
        <f t="shared" si="79"/>
        <v>2047437.7500000002</v>
      </c>
      <c r="Q133" s="292">
        <f t="shared" si="80"/>
        <v>0</v>
      </c>
      <c r="R133" s="292">
        <f t="shared" si="81"/>
        <v>0</v>
      </c>
      <c r="S133" s="337">
        <f t="shared" ref="S133:U133" si="120">S134+S141</f>
        <v>0</v>
      </c>
      <c r="T133" s="337">
        <f t="shared" si="120"/>
        <v>0</v>
      </c>
      <c r="U133" s="337">
        <f t="shared" si="120"/>
        <v>0</v>
      </c>
      <c r="V133" s="292">
        <f t="shared" si="49"/>
        <v>2047437.7500000002</v>
      </c>
      <c r="W133" s="292">
        <f t="shared" si="50"/>
        <v>0</v>
      </c>
      <c r="X133" s="292">
        <f t="shared" si="51"/>
        <v>0</v>
      </c>
    </row>
    <row r="134" spans="1:24" s="338" customFormat="1" ht="27" customHeight="1">
      <c r="A134" s="295" t="s">
        <v>408</v>
      </c>
      <c r="B134" s="62" t="s">
        <v>41</v>
      </c>
      <c r="C134" s="10" t="s">
        <v>27</v>
      </c>
      <c r="D134" s="10" t="s">
        <v>20</v>
      </c>
      <c r="E134" s="283" t="s">
        <v>405</v>
      </c>
      <c r="F134" s="283" t="s">
        <v>68</v>
      </c>
      <c r="G134" s="283" t="s">
        <v>140</v>
      </c>
      <c r="H134" s="283" t="s">
        <v>406</v>
      </c>
      <c r="I134" s="284"/>
      <c r="J134" s="337">
        <f>J135+J138</f>
        <v>0</v>
      </c>
      <c r="K134" s="337">
        <f t="shared" ref="K134:O134" si="121">K135+K138</f>
        <v>0</v>
      </c>
      <c r="L134" s="337">
        <f t="shared" si="121"/>
        <v>0</v>
      </c>
      <c r="M134" s="337">
        <f t="shared" si="121"/>
        <v>204723.78</v>
      </c>
      <c r="N134" s="337">
        <f t="shared" si="121"/>
        <v>0</v>
      </c>
      <c r="O134" s="337">
        <f t="shared" si="121"/>
        <v>0</v>
      </c>
      <c r="P134" s="292">
        <f t="shared" si="79"/>
        <v>204723.78</v>
      </c>
      <c r="Q134" s="292">
        <f t="shared" si="80"/>
        <v>0</v>
      </c>
      <c r="R134" s="292">
        <f t="shared" si="81"/>
        <v>0</v>
      </c>
      <c r="S134" s="337">
        <f t="shared" ref="S134:U134" si="122">S135+S138</f>
        <v>0</v>
      </c>
      <c r="T134" s="337">
        <f t="shared" si="122"/>
        <v>0</v>
      </c>
      <c r="U134" s="337">
        <f t="shared" si="122"/>
        <v>0</v>
      </c>
      <c r="V134" s="292">
        <f t="shared" si="49"/>
        <v>204723.78</v>
      </c>
      <c r="W134" s="292">
        <f t="shared" si="50"/>
        <v>0</v>
      </c>
      <c r="X134" s="292">
        <f t="shared" si="51"/>
        <v>0</v>
      </c>
    </row>
    <row r="135" spans="1:24" s="338" customFormat="1">
      <c r="A135" s="335" t="s">
        <v>445</v>
      </c>
      <c r="B135" s="62" t="s">
        <v>41</v>
      </c>
      <c r="C135" s="10" t="s">
        <v>27</v>
      </c>
      <c r="D135" s="10" t="s">
        <v>20</v>
      </c>
      <c r="E135" s="283" t="s">
        <v>405</v>
      </c>
      <c r="F135" s="283" t="s">
        <v>68</v>
      </c>
      <c r="G135" s="283" t="s">
        <v>140</v>
      </c>
      <c r="H135" s="283" t="s">
        <v>460</v>
      </c>
      <c r="I135" s="284"/>
      <c r="J135" s="337">
        <f>J136</f>
        <v>0</v>
      </c>
      <c r="K135" s="337">
        <f t="shared" ref="K135:K136" si="123">K136</f>
        <v>0</v>
      </c>
      <c r="L135" s="337">
        <f t="shared" ref="L135:L136" si="124">L136</f>
        <v>0</v>
      </c>
      <c r="M135" s="337">
        <f t="shared" ref="M135:M136" si="125">M136</f>
        <v>93902.7</v>
      </c>
      <c r="N135" s="337">
        <f t="shared" ref="N135:N136" si="126">N136</f>
        <v>0</v>
      </c>
      <c r="O135" s="337">
        <f t="shared" ref="O135:O136" si="127">O136</f>
        <v>0</v>
      </c>
      <c r="P135" s="292">
        <f t="shared" si="79"/>
        <v>93902.7</v>
      </c>
      <c r="Q135" s="292">
        <f t="shared" si="80"/>
        <v>0</v>
      </c>
      <c r="R135" s="292">
        <f t="shared" si="81"/>
        <v>0</v>
      </c>
      <c r="S135" s="337">
        <f t="shared" ref="S135:U136" si="128">S136</f>
        <v>0</v>
      </c>
      <c r="T135" s="337">
        <f t="shared" si="128"/>
        <v>0</v>
      </c>
      <c r="U135" s="337">
        <f t="shared" si="128"/>
        <v>0</v>
      </c>
      <c r="V135" s="292">
        <f t="shared" si="49"/>
        <v>93902.7</v>
      </c>
      <c r="W135" s="292">
        <f t="shared" si="50"/>
        <v>0</v>
      </c>
      <c r="X135" s="292">
        <f t="shared" si="51"/>
        <v>0</v>
      </c>
    </row>
    <row r="136" spans="1:24" s="338" customFormat="1" ht="27" customHeight="1">
      <c r="A136" s="7" t="s">
        <v>70</v>
      </c>
      <c r="B136" s="62" t="s">
        <v>41</v>
      </c>
      <c r="C136" s="10" t="s">
        <v>27</v>
      </c>
      <c r="D136" s="10" t="s">
        <v>20</v>
      </c>
      <c r="E136" s="283" t="s">
        <v>405</v>
      </c>
      <c r="F136" s="283" t="s">
        <v>68</v>
      </c>
      <c r="G136" s="283" t="s">
        <v>140</v>
      </c>
      <c r="H136" s="283" t="s">
        <v>460</v>
      </c>
      <c r="I136" s="284" t="s">
        <v>69</v>
      </c>
      <c r="J136" s="337">
        <f>J137</f>
        <v>0</v>
      </c>
      <c r="K136" s="337">
        <f t="shared" si="123"/>
        <v>0</v>
      </c>
      <c r="L136" s="337">
        <f t="shared" si="124"/>
        <v>0</v>
      </c>
      <c r="M136" s="337">
        <f t="shared" si="125"/>
        <v>93902.7</v>
      </c>
      <c r="N136" s="337">
        <f t="shared" si="126"/>
        <v>0</v>
      </c>
      <c r="O136" s="337">
        <f t="shared" si="127"/>
        <v>0</v>
      </c>
      <c r="P136" s="292">
        <f t="shared" si="79"/>
        <v>93902.7</v>
      </c>
      <c r="Q136" s="292">
        <f t="shared" si="80"/>
        <v>0</v>
      </c>
      <c r="R136" s="292">
        <f t="shared" si="81"/>
        <v>0</v>
      </c>
      <c r="S136" s="337">
        <f t="shared" si="128"/>
        <v>0</v>
      </c>
      <c r="T136" s="337">
        <f t="shared" si="128"/>
        <v>0</v>
      </c>
      <c r="U136" s="337">
        <f t="shared" si="128"/>
        <v>0</v>
      </c>
      <c r="V136" s="292">
        <f t="shared" si="49"/>
        <v>93902.7</v>
      </c>
      <c r="W136" s="292">
        <f t="shared" si="50"/>
        <v>0</v>
      </c>
      <c r="X136" s="292">
        <f t="shared" si="51"/>
        <v>0</v>
      </c>
    </row>
    <row r="137" spans="1:24" s="338" customFormat="1">
      <c r="A137" s="11" t="s">
        <v>73</v>
      </c>
      <c r="B137" s="62" t="s">
        <v>41</v>
      </c>
      <c r="C137" s="10" t="s">
        <v>27</v>
      </c>
      <c r="D137" s="10" t="s">
        <v>20</v>
      </c>
      <c r="E137" s="283" t="s">
        <v>405</v>
      </c>
      <c r="F137" s="283" t="s">
        <v>68</v>
      </c>
      <c r="G137" s="283" t="s">
        <v>140</v>
      </c>
      <c r="H137" s="283" t="s">
        <v>460</v>
      </c>
      <c r="I137" s="284" t="s">
        <v>72</v>
      </c>
      <c r="J137" s="337"/>
      <c r="K137" s="337"/>
      <c r="L137" s="337"/>
      <c r="M137" s="337">
        <f>46951.35+46951.35</f>
        <v>93902.7</v>
      </c>
      <c r="N137" s="337"/>
      <c r="O137" s="337"/>
      <c r="P137" s="292">
        <f t="shared" si="79"/>
        <v>93902.7</v>
      </c>
      <c r="Q137" s="292">
        <f t="shared" si="80"/>
        <v>0</v>
      </c>
      <c r="R137" s="292">
        <f t="shared" si="81"/>
        <v>0</v>
      </c>
      <c r="S137" s="337"/>
      <c r="T137" s="337"/>
      <c r="U137" s="337"/>
      <c r="V137" s="292">
        <f t="shared" si="49"/>
        <v>93902.7</v>
      </c>
      <c r="W137" s="292">
        <f t="shared" si="50"/>
        <v>0</v>
      </c>
      <c r="X137" s="292">
        <f t="shared" si="51"/>
        <v>0</v>
      </c>
    </row>
    <row r="138" spans="1:24" s="338" customFormat="1">
      <c r="A138" s="335" t="s">
        <v>446</v>
      </c>
      <c r="B138" s="62" t="s">
        <v>41</v>
      </c>
      <c r="C138" s="10" t="s">
        <v>27</v>
      </c>
      <c r="D138" s="10" t="s">
        <v>20</v>
      </c>
      <c r="E138" s="283" t="s">
        <v>405</v>
      </c>
      <c r="F138" s="283" t="s">
        <v>68</v>
      </c>
      <c r="G138" s="283" t="s">
        <v>140</v>
      </c>
      <c r="H138" s="283" t="s">
        <v>461</v>
      </c>
      <c r="I138" s="284"/>
      <c r="J138" s="337">
        <f>J139</f>
        <v>0</v>
      </c>
      <c r="K138" s="337">
        <f t="shared" ref="K138:K139" si="129">K139</f>
        <v>0</v>
      </c>
      <c r="L138" s="337">
        <f t="shared" ref="L138:L139" si="130">L139</f>
        <v>0</v>
      </c>
      <c r="M138" s="337">
        <f t="shared" ref="M138:M139" si="131">M139</f>
        <v>110821.08</v>
      </c>
      <c r="N138" s="337">
        <f t="shared" ref="N138:N139" si="132">N139</f>
        <v>0</v>
      </c>
      <c r="O138" s="337">
        <f t="shared" ref="O138:O139" si="133">O139</f>
        <v>0</v>
      </c>
      <c r="P138" s="292">
        <f t="shared" ref="P138:P140" si="134">J138+M138</f>
        <v>110821.08</v>
      </c>
      <c r="Q138" s="292">
        <f t="shared" ref="Q138:Q140" si="135">K138+N138</f>
        <v>0</v>
      </c>
      <c r="R138" s="292">
        <f t="shared" ref="R138:R140" si="136">L138+O138</f>
        <v>0</v>
      </c>
      <c r="S138" s="337">
        <f t="shared" ref="S138:U139" si="137">S139</f>
        <v>0</v>
      </c>
      <c r="T138" s="337">
        <f t="shared" si="137"/>
        <v>0</v>
      </c>
      <c r="U138" s="337">
        <f t="shared" si="137"/>
        <v>0</v>
      </c>
      <c r="V138" s="292">
        <f t="shared" si="49"/>
        <v>110821.08</v>
      </c>
      <c r="W138" s="292">
        <f t="shared" si="50"/>
        <v>0</v>
      </c>
      <c r="X138" s="292">
        <f t="shared" si="51"/>
        <v>0</v>
      </c>
    </row>
    <row r="139" spans="1:24" s="338" customFormat="1" ht="27" customHeight="1">
      <c r="A139" s="7" t="s">
        <v>70</v>
      </c>
      <c r="B139" s="62" t="s">
        <v>41</v>
      </c>
      <c r="C139" s="10" t="s">
        <v>27</v>
      </c>
      <c r="D139" s="10" t="s">
        <v>20</v>
      </c>
      <c r="E139" s="283" t="s">
        <v>405</v>
      </c>
      <c r="F139" s="283" t="s">
        <v>68</v>
      </c>
      <c r="G139" s="283" t="s">
        <v>140</v>
      </c>
      <c r="H139" s="283" t="s">
        <v>461</v>
      </c>
      <c r="I139" s="284" t="s">
        <v>69</v>
      </c>
      <c r="J139" s="337">
        <f>J140</f>
        <v>0</v>
      </c>
      <c r="K139" s="337">
        <f t="shared" si="129"/>
        <v>0</v>
      </c>
      <c r="L139" s="337">
        <f t="shared" si="130"/>
        <v>0</v>
      </c>
      <c r="M139" s="337">
        <f t="shared" si="131"/>
        <v>110821.08</v>
      </c>
      <c r="N139" s="337">
        <f t="shared" si="132"/>
        <v>0</v>
      </c>
      <c r="O139" s="337">
        <f t="shared" si="133"/>
        <v>0</v>
      </c>
      <c r="P139" s="292">
        <f t="shared" si="134"/>
        <v>110821.08</v>
      </c>
      <c r="Q139" s="292">
        <f t="shared" si="135"/>
        <v>0</v>
      </c>
      <c r="R139" s="292">
        <f t="shared" si="136"/>
        <v>0</v>
      </c>
      <c r="S139" s="337">
        <f t="shared" si="137"/>
        <v>0</v>
      </c>
      <c r="T139" s="337">
        <f t="shared" si="137"/>
        <v>0</v>
      </c>
      <c r="U139" s="337">
        <f t="shared" si="137"/>
        <v>0</v>
      </c>
      <c r="V139" s="292">
        <f t="shared" si="49"/>
        <v>110821.08</v>
      </c>
      <c r="W139" s="292">
        <f t="shared" si="50"/>
        <v>0</v>
      </c>
      <c r="X139" s="292">
        <f t="shared" si="51"/>
        <v>0</v>
      </c>
    </row>
    <row r="140" spans="1:24" s="338" customFormat="1">
      <c r="A140" s="11" t="s">
        <v>73</v>
      </c>
      <c r="B140" s="62" t="s">
        <v>41</v>
      </c>
      <c r="C140" s="10" t="s">
        <v>27</v>
      </c>
      <c r="D140" s="10" t="s">
        <v>20</v>
      </c>
      <c r="E140" s="283" t="s">
        <v>405</v>
      </c>
      <c r="F140" s="283" t="s">
        <v>68</v>
      </c>
      <c r="G140" s="283" t="s">
        <v>140</v>
      </c>
      <c r="H140" s="283" t="s">
        <v>461</v>
      </c>
      <c r="I140" s="284" t="s">
        <v>72</v>
      </c>
      <c r="J140" s="337"/>
      <c r="K140" s="337"/>
      <c r="L140" s="337"/>
      <c r="M140" s="337">
        <f>55410.54+55410.54</f>
        <v>110821.08</v>
      </c>
      <c r="N140" s="337"/>
      <c r="O140" s="337"/>
      <c r="P140" s="292">
        <f t="shared" si="134"/>
        <v>110821.08</v>
      </c>
      <c r="Q140" s="292">
        <f t="shared" si="135"/>
        <v>0</v>
      </c>
      <c r="R140" s="292">
        <f t="shared" si="136"/>
        <v>0</v>
      </c>
      <c r="S140" s="337"/>
      <c r="T140" s="337"/>
      <c r="U140" s="337"/>
      <c r="V140" s="292">
        <f t="shared" ref="V140:V147" si="138">P140+S140</f>
        <v>110821.08</v>
      </c>
      <c r="W140" s="292">
        <f t="shared" ref="W140:W147" si="139">Q140+T140</f>
        <v>0</v>
      </c>
      <c r="X140" s="292">
        <f t="shared" ref="X140:X147" si="140">R140+U140</f>
        <v>0</v>
      </c>
    </row>
    <row r="141" spans="1:24" s="338" customFormat="1" ht="26.4">
      <c r="A141" s="335" t="s">
        <v>441</v>
      </c>
      <c r="B141" s="62" t="s">
        <v>41</v>
      </c>
      <c r="C141" s="10" t="s">
        <v>27</v>
      </c>
      <c r="D141" s="10" t="s">
        <v>20</v>
      </c>
      <c r="E141" s="319" t="s">
        <v>405</v>
      </c>
      <c r="F141" s="319" t="s">
        <v>68</v>
      </c>
      <c r="G141" s="319" t="s">
        <v>140</v>
      </c>
      <c r="H141" s="319" t="s">
        <v>466</v>
      </c>
      <c r="I141" s="336"/>
      <c r="J141" s="337">
        <f>J142+J145</f>
        <v>0</v>
      </c>
      <c r="K141" s="337">
        <f t="shared" ref="K141:O141" si="141">K142+K145</f>
        <v>0</v>
      </c>
      <c r="L141" s="337">
        <f t="shared" si="141"/>
        <v>0</v>
      </c>
      <c r="M141" s="337">
        <f t="shared" si="141"/>
        <v>1842713.9700000002</v>
      </c>
      <c r="N141" s="337">
        <f t="shared" si="141"/>
        <v>0</v>
      </c>
      <c r="O141" s="337">
        <f t="shared" si="141"/>
        <v>0</v>
      </c>
      <c r="P141" s="292">
        <f t="shared" si="79"/>
        <v>1842713.9700000002</v>
      </c>
      <c r="Q141" s="292">
        <f t="shared" si="80"/>
        <v>0</v>
      </c>
      <c r="R141" s="292">
        <f t="shared" si="81"/>
        <v>0</v>
      </c>
      <c r="S141" s="337">
        <f t="shared" ref="S141:U141" si="142">S142+S145</f>
        <v>0</v>
      </c>
      <c r="T141" s="337">
        <f t="shared" si="142"/>
        <v>0</v>
      </c>
      <c r="U141" s="337">
        <f t="shared" si="142"/>
        <v>0</v>
      </c>
      <c r="V141" s="292">
        <f t="shared" si="138"/>
        <v>1842713.9700000002</v>
      </c>
      <c r="W141" s="292">
        <f t="shared" si="139"/>
        <v>0</v>
      </c>
      <c r="X141" s="292">
        <f t="shared" si="140"/>
        <v>0</v>
      </c>
    </row>
    <row r="142" spans="1:24" s="338" customFormat="1">
      <c r="A142" s="335" t="s">
        <v>445</v>
      </c>
      <c r="B142" s="62" t="s">
        <v>41</v>
      </c>
      <c r="C142" s="10" t="s">
        <v>27</v>
      </c>
      <c r="D142" s="10" t="s">
        <v>20</v>
      </c>
      <c r="E142" s="319" t="s">
        <v>405</v>
      </c>
      <c r="F142" s="319" t="s">
        <v>68</v>
      </c>
      <c r="G142" s="319" t="s">
        <v>140</v>
      </c>
      <c r="H142" s="319" t="s">
        <v>467</v>
      </c>
      <c r="I142" s="336"/>
      <c r="J142" s="337">
        <f>J143</f>
        <v>0</v>
      </c>
      <c r="K142" s="337">
        <f t="shared" ref="K142:K143" si="143">K143</f>
        <v>0</v>
      </c>
      <c r="L142" s="337">
        <f t="shared" ref="L142:L143" si="144">L143</f>
        <v>0</v>
      </c>
      <c r="M142" s="337">
        <f t="shared" ref="M142:M143" si="145">M143</f>
        <v>845324.3</v>
      </c>
      <c r="N142" s="337">
        <f t="shared" ref="N142:N143" si="146">N143</f>
        <v>0</v>
      </c>
      <c r="O142" s="337">
        <f t="shared" ref="O142:O143" si="147">O143</f>
        <v>0</v>
      </c>
      <c r="P142" s="292">
        <f t="shared" si="79"/>
        <v>845324.3</v>
      </c>
      <c r="Q142" s="292">
        <f t="shared" si="80"/>
        <v>0</v>
      </c>
      <c r="R142" s="292">
        <f t="shared" si="81"/>
        <v>0</v>
      </c>
      <c r="S142" s="337">
        <f t="shared" ref="S142:U143" si="148">S143</f>
        <v>0</v>
      </c>
      <c r="T142" s="337">
        <f t="shared" si="148"/>
        <v>0</v>
      </c>
      <c r="U142" s="337">
        <f t="shared" si="148"/>
        <v>0</v>
      </c>
      <c r="V142" s="292">
        <f t="shared" si="138"/>
        <v>845324.3</v>
      </c>
      <c r="W142" s="292">
        <f t="shared" si="139"/>
        <v>0</v>
      </c>
      <c r="X142" s="292">
        <f t="shared" si="140"/>
        <v>0</v>
      </c>
    </row>
    <row r="143" spans="1:24" s="338" customFormat="1" ht="27.75" customHeight="1">
      <c r="A143" s="7" t="s">
        <v>70</v>
      </c>
      <c r="B143" s="62" t="s">
        <v>41</v>
      </c>
      <c r="C143" s="10" t="s">
        <v>27</v>
      </c>
      <c r="D143" s="10" t="s">
        <v>20</v>
      </c>
      <c r="E143" s="319" t="s">
        <v>405</v>
      </c>
      <c r="F143" s="319" t="s">
        <v>68</v>
      </c>
      <c r="G143" s="319" t="s">
        <v>140</v>
      </c>
      <c r="H143" s="319" t="s">
        <v>467</v>
      </c>
      <c r="I143" s="336" t="s">
        <v>69</v>
      </c>
      <c r="J143" s="337">
        <f>J144</f>
        <v>0</v>
      </c>
      <c r="K143" s="337">
        <f t="shared" si="143"/>
        <v>0</v>
      </c>
      <c r="L143" s="337">
        <f t="shared" si="144"/>
        <v>0</v>
      </c>
      <c r="M143" s="337">
        <f t="shared" si="145"/>
        <v>845324.3</v>
      </c>
      <c r="N143" s="337">
        <f t="shared" si="146"/>
        <v>0</v>
      </c>
      <c r="O143" s="337">
        <f t="shared" si="147"/>
        <v>0</v>
      </c>
      <c r="P143" s="292">
        <f t="shared" si="79"/>
        <v>845324.3</v>
      </c>
      <c r="Q143" s="292">
        <f t="shared" si="80"/>
        <v>0</v>
      </c>
      <c r="R143" s="292">
        <f t="shared" si="81"/>
        <v>0</v>
      </c>
      <c r="S143" s="337">
        <f t="shared" si="148"/>
        <v>0</v>
      </c>
      <c r="T143" s="337">
        <f t="shared" si="148"/>
        <v>0</v>
      </c>
      <c r="U143" s="337">
        <f t="shared" si="148"/>
        <v>0</v>
      </c>
      <c r="V143" s="292">
        <f t="shared" si="138"/>
        <v>845324.3</v>
      </c>
      <c r="W143" s="292">
        <f t="shared" si="139"/>
        <v>0</v>
      </c>
      <c r="X143" s="292">
        <f t="shared" si="140"/>
        <v>0</v>
      </c>
    </row>
    <row r="144" spans="1:24" s="338" customFormat="1">
      <c r="A144" s="11" t="s">
        <v>73</v>
      </c>
      <c r="B144" s="62" t="s">
        <v>41</v>
      </c>
      <c r="C144" s="10" t="s">
        <v>27</v>
      </c>
      <c r="D144" s="10" t="s">
        <v>20</v>
      </c>
      <c r="E144" s="319" t="s">
        <v>405</v>
      </c>
      <c r="F144" s="319" t="s">
        <v>68</v>
      </c>
      <c r="G144" s="319" t="s">
        <v>140</v>
      </c>
      <c r="H144" s="319" t="s">
        <v>467</v>
      </c>
      <c r="I144" s="336" t="s">
        <v>72</v>
      </c>
      <c r="J144" s="337"/>
      <c r="K144" s="337"/>
      <c r="L144" s="337"/>
      <c r="M144" s="337">
        <f>845324.3</f>
        <v>845324.3</v>
      </c>
      <c r="N144" s="337"/>
      <c r="O144" s="337"/>
      <c r="P144" s="292">
        <f t="shared" si="79"/>
        <v>845324.3</v>
      </c>
      <c r="Q144" s="292">
        <f t="shared" si="80"/>
        <v>0</v>
      </c>
      <c r="R144" s="292">
        <f t="shared" si="81"/>
        <v>0</v>
      </c>
      <c r="S144" s="337"/>
      <c r="T144" s="337"/>
      <c r="U144" s="337"/>
      <c r="V144" s="292">
        <f t="shared" si="138"/>
        <v>845324.3</v>
      </c>
      <c r="W144" s="292">
        <f t="shared" si="139"/>
        <v>0</v>
      </c>
      <c r="X144" s="292">
        <f t="shared" si="140"/>
        <v>0</v>
      </c>
    </row>
    <row r="145" spans="1:24" s="338" customFormat="1">
      <c r="A145" s="335" t="s">
        <v>446</v>
      </c>
      <c r="B145" s="62" t="s">
        <v>41</v>
      </c>
      <c r="C145" s="10" t="s">
        <v>27</v>
      </c>
      <c r="D145" s="10" t="s">
        <v>20</v>
      </c>
      <c r="E145" s="319" t="s">
        <v>405</v>
      </c>
      <c r="F145" s="319" t="s">
        <v>68</v>
      </c>
      <c r="G145" s="319" t="s">
        <v>140</v>
      </c>
      <c r="H145" s="319" t="s">
        <v>468</v>
      </c>
      <c r="I145" s="336"/>
      <c r="J145" s="337">
        <f>J146</f>
        <v>0</v>
      </c>
      <c r="K145" s="337">
        <f t="shared" ref="K145:K146" si="149">K146</f>
        <v>0</v>
      </c>
      <c r="L145" s="337">
        <f t="shared" ref="L145:L146" si="150">L146</f>
        <v>0</v>
      </c>
      <c r="M145" s="337">
        <f t="shared" ref="M145:M146" si="151">M146</f>
        <v>997389.67</v>
      </c>
      <c r="N145" s="337">
        <f t="shared" ref="N145:N146" si="152">N146</f>
        <v>0</v>
      </c>
      <c r="O145" s="337">
        <f t="shared" ref="O145:O146" si="153">O146</f>
        <v>0</v>
      </c>
      <c r="P145" s="292">
        <f t="shared" ref="P145:P147" si="154">J145+M145</f>
        <v>997389.67</v>
      </c>
      <c r="Q145" s="292">
        <f t="shared" ref="Q145:Q147" si="155">K145+N145</f>
        <v>0</v>
      </c>
      <c r="R145" s="292">
        <f t="shared" ref="R145:R147" si="156">L145+O145</f>
        <v>0</v>
      </c>
      <c r="S145" s="337">
        <f t="shared" ref="S145:U146" si="157">S146</f>
        <v>0</v>
      </c>
      <c r="T145" s="337">
        <f t="shared" si="157"/>
        <v>0</v>
      </c>
      <c r="U145" s="337">
        <f t="shared" si="157"/>
        <v>0</v>
      </c>
      <c r="V145" s="292">
        <f t="shared" si="138"/>
        <v>997389.67</v>
      </c>
      <c r="W145" s="292">
        <f t="shared" si="139"/>
        <v>0</v>
      </c>
      <c r="X145" s="292">
        <f t="shared" si="140"/>
        <v>0</v>
      </c>
    </row>
    <row r="146" spans="1:24" s="338" customFormat="1" ht="27.75" customHeight="1">
      <c r="A146" s="7" t="s">
        <v>70</v>
      </c>
      <c r="B146" s="62" t="s">
        <v>41</v>
      </c>
      <c r="C146" s="10" t="s">
        <v>27</v>
      </c>
      <c r="D146" s="10" t="s">
        <v>20</v>
      </c>
      <c r="E146" s="319" t="s">
        <v>405</v>
      </c>
      <c r="F146" s="319" t="s">
        <v>68</v>
      </c>
      <c r="G146" s="319" t="s">
        <v>140</v>
      </c>
      <c r="H146" s="319" t="s">
        <v>468</v>
      </c>
      <c r="I146" s="336" t="s">
        <v>69</v>
      </c>
      <c r="J146" s="337">
        <f>J147</f>
        <v>0</v>
      </c>
      <c r="K146" s="337">
        <f t="shared" si="149"/>
        <v>0</v>
      </c>
      <c r="L146" s="337">
        <f t="shared" si="150"/>
        <v>0</v>
      </c>
      <c r="M146" s="337">
        <f t="shared" si="151"/>
        <v>997389.67</v>
      </c>
      <c r="N146" s="337">
        <f t="shared" si="152"/>
        <v>0</v>
      </c>
      <c r="O146" s="337">
        <f t="shared" si="153"/>
        <v>0</v>
      </c>
      <c r="P146" s="292">
        <f t="shared" si="154"/>
        <v>997389.67</v>
      </c>
      <c r="Q146" s="292">
        <f t="shared" si="155"/>
        <v>0</v>
      </c>
      <c r="R146" s="292">
        <f t="shared" si="156"/>
        <v>0</v>
      </c>
      <c r="S146" s="337">
        <f t="shared" si="157"/>
        <v>0</v>
      </c>
      <c r="T146" s="337">
        <f t="shared" si="157"/>
        <v>0</v>
      </c>
      <c r="U146" s="337">
        <f t="shared" si="157"/>
        <v>0</v>
      </c>
      <c r="V146" s="292">
        <f t="shared" si="138"/>
        <v>997389.67</v>
      </c>
      <c r="W146" s="292">
        <f t="shared" si="139"/>
        <v>0</v>
      </c>
      <c r="X146" s="292">
        <f t="shared" si="140"/>
        <v>0</v>
      </c>
    </row>
    <row r="147" spans="1:24" s="338" customFormat="1">
      <c r="A147" s="11" t="s">
        <v>73</v>
      </c>
      <c r="B147" s="62" t="s">
        <v>41</v>
      </c>
      <c r="C147" s="10" t="s">
        <v>27</v>
      </c>
      <c r="D147" s="10" t="s">
        <v>20</v>
      </c>
      <c r="E147" s="319" t="s">
        <v>405</v>
      </c>
      <c r="F147" s="319" t="s">
        <v>68</v>
      </c>
      <c r="G147" s="319" t="s">
        <v>140</v>
      </c>
      <c r="H147" s="319" t="s">
        <v>468</v>
      </c>
      <c r="I147" s="336" t="s">
        <v>72</v>
      </c>
      <c r="J147" s="337"/>
      <c r="K147" s="337"/>
      <c r="L147" s="337"/>
      <c r="M147" s="337">
        <f>997389.67</f>
        <v>997389.67</v>
      </c>
      <c r="N147" s="337"/>
      <c r="O147" s="337"/>
      <c r="P147" s="292">
        <f t="shared" si="154"/>
        <v>997389.67</v>
      </c>
      <c r="Q147" s="292">
        <f t="shared" si="155"/>
        <v>0</v>
      </c>
      <c r="R147" s="292">
        <f t="shared" si="156"/>
        <v>0</v>
      </c>
      <c r="S147" s="337"/>
      <c r="T147" s="337"/>
      <c r="U147" s="337"/>
      <c r="V147" s="292">
        <f t="shared" si="138"/>
        <v>997389.67</v>
      </c>
      <c r="W147" s="292">
        <f t="shared" si="139"/>
        <v>0</v>
      </c>
      <c r="X147" s="292">
        <f t="shared" si="140"/>
        <v>0</v>
      </c>
    </row>
    <row r="148" spans="1:24">
      <c r="A148" s="11"/>
      <c r="B148" s="62"/>
      <c r="C148" s="10"/>
      <c r="D148" s="10"/>
      <c r="E148" s="10"/>
      <c r="F148" s="1"/>
      <c r="G148" s="1"/>
      <c r="H148" s="1"/>
      <c r="I148" s="13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</row>
    <row r="149" spans="1:24">
      <c r="A149" s="4" t="s">
        <v>49</v>
      </c>
      <c r="B149" s="14" t="s">
        <v>41</v>
      </c>
      <c r="C149" s="15" t="s">
        <v>27</v>
      </c>
      <c r="D149" s="15" t="s">
        <v>16</v>
      </c>
      <c r="E149" s="15"/>
      <c r="F149" s="15"/>
      <c r="G149" s="15"/>
      <c r="H149" s="15"/>
      <c r="I149" s="25"/>
      <c r="J149" s="97">
        <f>J150</f>
        <v>13826315</v>
      </c>
      <c r="K149" s="97">
        <f t="shared" ref="K149:O150" si="158">K150</f>
        <v>13756315</v>
      </c>
      <c r="L149" s="97">
        <f t="shared" si="158"/>
        <v>13756315</v>
      </c>
      <c r="M149" s="97">
        <f t="shared" si="158"/>
        <v>0</v>
      </c>
      <c r="N149" s="97">
        <f t="shared" si="158"/>
        <v>0</v>
      </c>
      <c r="O149" s="97">
        <f t="shared" si="158"/>
        <v>0</v>
      </c>
      <c r="P149" s="97">
        <f t="shared" si="79"/>
        <v>13826315</v>
      </c>
      <c r="Q149" s="97">
        <f t="shared" si="80"/>
        <v>13756315</v>
      </c>
      <c r="R149" s="97">
        <f t="shared" si="81"/>
        <v>13756315</v>
      </c>
      <c r="S149" s="97">
        <f t="shared" ref="S149:U150" si="159">S150</f>
        <v>140000</v>
      </c>
      <c r="T149" s="97">
        <f t="shared" si="159"/>
        <v>0</v>
      </c>
      <c r="U149" s="97">
        <f t="shared" si="159"/>
        <v>0</v>
      </c>
      <c r="V149" s="97">
        <f t="shared" ref="V149:V157" si="160">P149+S149</f>
        <v>13966315</v>
      </c>
      <c r="W149" s="97">
        <f t="shared" ref="W149:W157" si="161">Q149+T149</f>
        <v>13756315</v>
      </c>
      <c r="X149" s="97">
        <f t="shared" ref="X149:X157" si="162">R149+U149</f>
        <v>13756315</v>
      </c>
    </row>
    <row r="150" spans="1:24">
      <c r="A150" s="7" t="s">
        <v>81</v>
      </c>
      <c r="B150" s="1" t="s">
        <v>41</v>
      </c>
      <c r="C150" s="1" t="s">
        <v>27</v>
      </c>
      <c r="D150" s="1" t="s">
        <v>16</v>
      </c>
      <c r="E150" s="1" t="s">
        <v>80</v>
      </c>
      <c r="F150" s="1" t="s">
        <v>68</v>
      </c>
      <c r="G150" s="1" t="s">
        <v>140</v>
      </c>
      <c r="H150" s="1" t="s">
        <v>141</v>
      </c>
      <c r="I150" s="13"/>
      <c r="J150" s="98">
        <f>J151</f>
        <v>13826315</v>
      </c>
      <c r="K150" s="98">
        <f t="shared" si="158"/>
        <v>13756315</v>
      </c>
      <c r="L150" s="98">
        <f t="shared" si="158"/>
        <v>13756315</v>
      </c>
      <c r="M150" s="98">
        <f t="shared" si="158"/>
        <v>0</v>
      </c>
      <c r="N150" s="98">
        <f t="shared" si="158"/>
        <v>0</v>
      </c>
      <c r="O150" s="98">
        <f t="shared" si="158"/>
        <v>0</v>
      </c>
      <c r="P150" s="98">
        <f t="shared" si="79"/>
        <v>13826315</v>
      </c>
      <c r="Q150" s="98">
        <f t="shared" si="80"/>
        <v>13756315</v>
      </c>
      <c r="R150" s="98">
        <f t="shared" si="81"/>
        <v>13756315</v>
      </c>
      <c r="S150" s="98">
        <f t="shared" si="159"/>
        <v>140000</v>
      </c>
      <c r="T150" s="98">
        <f t="shared" si="159"/>
        <v>0</v>
      </c>
      <c r="U150" s="98">
        <f t="shared" si="159"/>
        <v>0</v>
      </c>
      <c r="V150" s="98">
        <f t="shared" si="160"/>
        <v>13966315</v>
      </c>
      <c r="W150" s="98">
        <f t="shared" si="161"/>
        <v>13756315</v>
      </c>
      <c r="X150" s="98">
        <f t="shared" si="162"/>
        <v>13756315</v>
      </c>
    </row>
    <row r="151" spans="1:24" ht="26.4">
      <c r="A151" s="2" t="s">
        <v>85</v>
      </c>
      <c r="B151" s="1" t="s">
        <v>41</v>
      </c>
      <c r="C151" s="1" t="s">
        <v>27</v>
      </c>
      <c r="D151" s="1" t="s">
        <v>16</v>
      </c>
      <c r="E151" s="1" t="s">
        <v>80</v>
      </c>
      <c r="F151" s="1" t="s">
        <v>68</v>
      </c>
      <c r="G151" s="1" t="s">
        <v>140</v>
      </c>
      <c r="H151" s="1" t="s">
        <v>150</v>
      </c>
      <c r="I151" s="13"/>
      <c r="J151" s="78">
        <f>J152+J154+J156</f>
        <v>13826315</v>
      </c>
      <c r="K151" s="78">
        <f t="shared" ref="K151:L151" si="163">K152+K154+K156</f>
        <v>13756315</v>
      </c>
      <c r="L151" s="78">
        <f t="shared" si="163"/>
        <v>13756315</v>
      </c>
      <c r="M151" s="78">
        <f t="shared" ref="M151:O151" si="164">M152+M154+M156</f>
        <v>0</v>
      </c>
      <c r="N151" s="78">
        <f t="shared" si="164"/>
        <v>0</v>
      </c>
      <c r="O151" s="78">
        <f t="shared" si="164"/>
        <v>0</v>
      </c>
      <c r="P151" s="78">
        <f t="shared" si="79"/>
        <v>13826315</v>
      </c>
      <c r="Q151" s="78">
        <f t="shared" si="80"/>
        <v>13756315</v>
      </c>
      <c r="R151" s="78">
        <f t="shared" si="81"/>
        <v>13756315</v>
      </c>
      <c r="S151" s="78">
        <f t="shared" ref="S151:U151" si="165">S152+S154+S156</f>
        <v>140000</v>
      </c>
      <c r="T151" s="78">
        <f t="shared" si="165"/>
        <v>0</v>
      </c>
      <c r="U151" s="78">
        <f t="shared" si="165"/>
        <v>0</v>
      </c>
      <c r="V151" s="78">
        <f t="shared" si="160"/>
        <v>13966315</v>
      </c>
      <c r="W151" s="78">
        <f t="shared" si="161"/>
        <v>13756315</v>
      </c>
      <c r="X151" s="78">
        <f t="shared" si="162"/>
        <v>13756315</v>
      </c>
    </row>
    <row r="152" spans="1:24" ht="39.6">
      <c r="A152" s="74" t="s">
        <v>94</v>
      </c>
      <c r="B152" s="1" t="s">
        <v>41</v>
      </c>
      <c r="C152" s="1" t="s">
        <v>27</v>
      </c>
      <c r="D152" s="1" t="s">
        <v>16</v>
      </c>
      <c r="E152" s="1" t="s">
        <v>80</v>
      </c>
      <c r="F152" s="1" t="s">
        <v>68</v>
      </c>
      <c r="G152" s="1" t="s">
        <v>140</v>
      </c>
      <c r="H152" s="1" t="s">
        <v>150</v>
      </c>
      <c r="I152" s="13" t="s">
        <v>90</v>
      </c>
      <c r="J152" s="78">
        <f>J153</f>
        <v>13649315</v>
      </c>
      <c r="K152" s="78">
        <f t="shared" ref="K152:O152" si="166">K153</f>
        <v>13579315</v>
      </c>
      <c r="L152" s="78">
        <f t="shared" si="166"/>
        <v>13579315</v>
      </c>
      <c r="M152" s="78">
        <f t="shared" si="166"/>
        <v>0</v>
      </c>
      <c r="N152" s="78">
        <f t="shared" si="166"/>
        <v>0</v>
      </c>
      <c r="O152" s="78">
        <f t="shared" si="166"/>
        <v>0</v>
      </c>
      <c r="P152" s="78">
        <f t="shared" si="79"/>
        <v>13649315</v>
      </c>
      <c r="Q152" s="78">
        <f t="shared" si="80"/>
        <v>13579315</v>
      </c>
      <c r="R152" s="78">
        <f t="shared" si="81"/>
        <v>13579315</v>
      </c>
      <c r="S152" s="78">
        <f t="shared" ref="S152:U152" si="167">S153</f>
        <v>0</v>
      </c>
      <c r="T152" s="78">
        <f t="shared" si="167"/>
        <v>0</v>
      </c>
      <c r="U152" s="78">
        <f t="shared" si="167"/>
        <v>0</v>
      </c>
      <c r="V152" s="78">
        <f t="shared" si="160"/>
        <v>13649315</v>
      </c>
      <c r="W152" s="78">
        <f t="shared" si="161"/>
        <v>13579315</v>
      </c>
      <c r="X152" s="78">
        <f t="shared" si="162"/>
        <v>13579315</v>
      </c>
    </row>
    <row r="153" spans="1:24">
      <c r="A153" s="74" t="s">
        <v>101</v>
      </c>
      <c r="B153" s="1" t="s">
        <v>41</v>
      </c>
      <c r="C153" s="1" t="s">
        <v>27</v>
      </c>
      <c r="D153" s="1" t="s">
        <v>16</v>
      </c>
      <c r="E153" s="1" t="s">
        <v>80</v>
      </c>
      <c r="F153" s="1" t="s">
        <v>68</v>
      </c>
      <c r="G153" s="1" t="s">
        <v>140</v>
      </c>
      <c r="H153" s="1" t="s">
        <v>150</v>
      </c>
      <c r="I153" s="13" t="s">
        <v>100</v>
      </c>
      <c r="J153" s="78">
        <f>10330042+3119673+9600+170000+20000</f>
        <v>13649315</v>
      </c>
      <c r="K153" s="78">
        <f>13649315-70000</f>
        <v>13579315</v>
      </c>
      <c r="L153" s="78">
        <f>13649315-70000</f>
        <v>13579315</v>
      </c>
      <c r="M153" s="78"/>
      <c r="N153" s="78"/>
      <c r="O153" s="78"/>
      <c r="P153" s="78">
        <f t="shared" si="79"/>
        <v>13649315</v>
      </c>
      <c r="Q153" s="78">
        <f t="shared" si="80"/>
        <v>13579315</v>
      </c>
      <c r="R153" s="78">
        <f t="shared" si="81"/>
        <v>13579315</v>
      </c>
      <c r="S153" s="78"/>
      <c r="T153" s="78"/>
      <c r="U153" s="78"/>
      <c r="V153" s="78">
        <f t="shared" si="160"/>
        <v>13649315</v>
      </c>
      <c r="W153" s="78">
        <f t="shared" si="161"/>
        <v>13579315</v>
      </c>
      <c r="X153" s="78">
        <f t="shared" si="162"/>
        <v>13579315</v>
      </c>
    </row>
    <row r="154" spans="1:24" ht="26.4">
      <c r="A154" s="75" t="s">
        <v>229</v>
      </c>
      <c r="B154" s="1" t="s">
        <v>41</v>
      </c>
      <c r="C154" s="1" t="s">
        <v>27</v>
      </c>
      <c r="D154" s="1" t="s">
        <v>16</v>
      </c>
      <c r="E154" s="1" t="s">
        <v>80</v>
      </c>
      <c r="F154" s="1" t="s">
        <v>68</v>
      </c>
      <c r="G154" s="1" t="s">
        <v>140</v>
      </c>
      <c r="H154" s="1" t="s">
        <v>150</v>
      </c>
      <c r="I154" s="13" t="s">
        <v>92</v>
      </c>
      <c r="J154" s="78">
        <f>J155</f>
        <v>172000</v>
      </c>
      <c r="K154" s="78">
        <f t="shared" ref="K154:O154" si="168">K155</f>
        <v>172000</v>
      </c>
      <c r="L154" s="78">
        <f t="shared" si="168"/>
        <v>172000</v>
      </c>
      <c r="M154" s="78">
        <f t="shared" si="168"/>
        <v>0</v>
      </c>
      <c r="N154" s="78">
        <f t="shared" si="168"/>
        <v>0</v>
      </c>
      <c r="O154" s="78">
        <f t="shared" si="168"/>
        <v>0</v>
      </c>
      <c r="P154" s="78">
        <f t="shared" si="79"/>
        <v>172000</v>
      </c>
      <c r="Q154" s="78">
        <f t="shared" si="80"/>
        <v>172000</v>
      </c>
      <c r="R154" s="78">
        <f t="shared" si="81"/>
        <v>172000</v>
      </c>
      <c r="S154" s="78">
        <f t="shared" ref="S154:U154" si="169">S155</f>
        <v>140000</v>
      </c>
      <c r="T154" s="78">
        <f t="shared" si="169"/>
        <v>0</v>
      </c>
      <c r="U154" s="78">
        <f t="shared" si="169"/>
        <v>0</v>
      </c>
      <c r="V154" s="78">
        <f t="shared" si="160"/>
        <v>312000</v>
      </c>
      <c r="W154" s="78">
        <f t="shared" si="161"/>
        <v>172000</v>
      </c>
      <c r="X154" s="78">
        <f t="shared" si="162"/>
        <v>172000</v>
      </c>
    </row>
    <row r="155" spans="1:24" ht="26.4">
      <c r="A155" s="74" t="s">
        <v>96</v>
      </c>
      <c r="B155" s="1" t="s">
        <v>41</v>
      </c>
      <c r="C155" s="1" t="s">
        <v>27</v>
      </c>
      <c r="D155" s="1" t="s">
        <v>16</v>
      </c>
      <c r="E155" s="1" t="s">
        <v>80</v>
      </c>
      <c r="F155" s="1" t="s">
        <v>68</v>
      </c>
      <c r="G155" s="1" t="s">
        <v>140</v>
      </c>
      <c r="H155" s="1" t="s">
        <v>150</v>
      </c>
      <c r="I155" s="13" t="s">
        <v>93</v>
      </c>
      <c r="J155" s="78">
        <v>172000</v>
      </c>
      <c r="K155" s="78">
        <v>172000</v>
      </c>
      <c r="L155" s="78">
        <v>172000</v>
      </c>
      <c r="M155" s="78"/>
      <c r="N155" s="78"/>
      <c r="O155" s="78"/>
      <c r="P155" s="78">
        <f t="shared" si="79"/>
        <v>172000</v>
      </c>
      <c r="Q155" s="78">
        <f t="shared" si="80"/>
        <v>172000</v>
      </c>
      <c r="R155" s="78">
        <f t="shared" si="81"/>
        <v>172000</v>
      </c>
      <c r="S155" s="78">
        <v>140000</v>
      </c>
      <c r="T155" s="78"/>
      <c r="U155" s="78"/>
      <c r="V155" s="78">
        <f t="shared" si="160"/>
        <v>312000</v>
      </c>
      <c r="W155" s="78">
        <f t="shared" si="161"/>
        <v>172000</v>
      </c>
      <c r="X155" s="78">
        <f t="shared" si="162"/>
        <v>172000</v>
      </c>
    </row>
    <row r="156" spans="1:24">
      <c r="A156" s="74" t="s">
        <v>78</v>
      </c>
      <c r="B156" s="1" t="s">
        <v>41</v>
      </c>
      <c r="C156" s="1" t="s">
        <v>27</v>
      </c>
      <c r="D156" s="1" t="s">
        <v>16</v>
      </c>
      <c r="E156" s="1" t="s">
        <v>80</v>
      </c>
      <c r="F156" s="1" t="s">
        <v>68</v>
      </c>
      <c r="G156" s="1" t="s">
        <v>140</v>
      </c>
      <c r="H156" s="1" t="s">
        <v>150</v>
      </c>
      <c r="I156" s="13" t="s">
        <v>75</v>
      </c>
      <c r="J156" s="78">
        <f>J157</f>
        <v>5000</v>
      </c>
      <c r="K156" s="78">
        <f t="shared" ref="K156:O156" si="170">K157</f>
        <v>5000</v>
      </c>
      <c r="L156" s="78">
        <f t="shared" si="170"/>
        <v>5000</v>
      </c>
      <c r="M156" s="78">
        <f t="shared" si="170"/>
        <v>0</v>
      </c>
      <c r="N156" s="78">
        <f t="shared" si="170"/>
        <v>0</v>
      </c>
      <c r="O156" s="78">
        <f t="shared" si="170"/>
        <v>0</v>
      </c>
      <c r="P156" s="78">
        <f t="shared" si="79"/>
        <v>5000</v>
      </c>
      <c r="Q156" s="78">
        <f t="shared" si="80"/>
        <v>5000</v>
      </c>
      <c r="R156" s="78">
        <f t="shared" si="81"/>
        <v>5000</v>
      </c>
      <c r="S156" s="78">
        <f t="shared" ref="S156:U156" si="171">S157</f>
        <v>0</v>
      </c>
      <c r="T156" s="78">
        <f t="shared" si="171"/>
        <v>0</v>
      </c>
      <c r="U156" s="78">
        <f t="shared" si="171"/>
        <v>0</v>
      </c>
      <c r="V156" s="78">
        <f t="shared" si="160"/>
        <v>5000</v>
      </c>
      <c r="W156" s="78">
        <f t="shared" si="161"/>
        <v>5000</v>
      </c>
      <c r="X156" s="78">
        <f t="shared" si="162"/>
        <v>5000</v>
      </c>
    </row>
    <row r="157" spans="1:24">
      <c r="A157" s="77" t="s">
        <v>118</v>
      </c>
      <c r="B157" s="1" t="s">
        <v>41</v>
      </c>
      <c r="C157" s="1" t="s">
        <v>27</v>
      </c>
      <c r="D157" s="1" t="s">
        <v>16</v>
      </c>
      <c r="E157" s="1" t="s">
        <v>80</v>
      </c>
      <c r="F157" s="1" t="s">
        <v>68</v>
      </c>
      <c r="G157" s="1" t="s">
        <v>140</v>
      </c>
      <c r="H157" s="1" t="s">
        <v>150</v>
      </c>
      <c r="I157" s="13" t="s">
        <v>117</v>
      </c>
      <c r="J157" s="78">
        <v>5000</v>
      </c>
      <c r="K157" s="78">
        <v>5000</v>
      </c>
      <c r="L157" s="78">
        <v>5000</v>
      </c>
      <c r="M157" s="78"/>
      <c r="N157" s="78"/>
      <c r="O157" s="78"/>
      <c r="P157" s="78">
        <f t="shared" si="79"/>
        <v>5000</v>
      </c>
      <c r="Q157" s="78">
        <f t="shared" si="80"/>
        <v>5000</v>
      </c>
      <c r="R157" s="78">
        <f t="shared" si="81"/>
        <v>5000</v>
      </c>
      <c r="S157" s="78"/>
      <c r="T157" s="78"/>
      <c r="U157" s="78"/>
      <c r="V157" s="78">
        <f t="shared" si="160"/>
        <v>5000</v>
      </c>
      <c r="W157" s="78">
        <f t="shared" si="161"/>
        <v>5000</v>
      </c>
      <c r="X157" s="78">
        <f t="shared" si="162"/>
        <v>5000</v>
      </c>
    </row>
    <row r="158" spans="1:24">
      <c r="A158" s="11"/>
      <c r="B158" s="45"/>
      <c r="C158" s="1"/>
      <c r="D158" s="1"/>
      <c r="E158" s="1"/>
      <c r="F158" s="1"/>
      <c r="G158" s="1"/>
      <c r="H158" s="1"/>
      <c r="I158" s="13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</row>
    <row r="159" spans="1:24" s="137" customFormat="1" ht="15.6">
      <c r="A159" s="23" t="s">
        <v>5</v>
      </c>
      <c r="B159" s="134" t="s">
        <v>41</v>
      </c>
      <c r="C159" s="26" t="s">
        <v>30</v>
      </c>
      <c r="D159" s="26"/>
      <c r="E159" s="26"/>
      <c r="F159" s="26"/>
      <c r="G159" s="26"/>
      <c r="H159" s="26"/>
      <c r="I159" s="135"/>
      <c r="J159" s="136">
        <f>J160</f>
        <v>250000</v>
      </c>
      <c r="K159" s="136">
        <f t="shared" ref="K159:O163" si="172">K160</f>
        <v>250000</v>
      </c>
      <c r="L159" s="136">
        <f t="shared" si="172"/>
        <v>250000</v>
      </c>
      <c r="M159" s="136">
        <f t="shared" si="172"/>
        <v>0</v>
      </c>
      <c r="N159" s="136">
        <f t="shared" si="172"/>
        <v>0</v>
      </c>
      <c r="O159" s="136">
        <f t="shared" si="172"/>
        <v>0</v>
      </c>
      <c r="P159" s="136">
        <f t="shared" si="79"/>
        <v>250000</v>
      </c>
      <c r="Q159" s="136">
        <f t="shared" si="80"/>
        <v>250000</v>
      </c>
      <c r="R159" s="136">
        <f t="shared" si="81"/>
        <v>250000</v>
      </c>
      <c r="S159" s="136">
        <f t="shared" ref="S159:U163" si="173">S160</f>
        <v>317682.41999999993</v>
      </c>
      <c r="T159" s="136">
        <f t="shared" si="173"/>
        <v>0</v>
      </c>
      <c r="U159" s="136">
        <f t="shared" si="173"/>
        <v>0</v>
      </c>
      <c r="V159" s="136">
        <f t="shared" ref="V159:V164" si="174">P159+S159</f>
        <v>567682.41999999993</v>
      </c>
      <c r="W159" s="136">
        <f t="shared" ref="W159:W164" si="175">Q159+T159</f>
        <v>250000</v>
      </c>
      <c r="X159" s="136">
        <f t="shared" ref="X159:X164" si="176">R159+U159</f>
        <v>250000</v>
      </c>
    </row>
    <row r="160" spans="1:24" s="144" customFormat="1">
      <c r="A160" s="4" t="s">
        <v>21</v>
      </c>
      <c r="B160" s="141" t="s">
        <v>41</v>
      </c>
      <c r="C160" s="54" t="s">
        <v>30</v>
      </c>
      <c r="D160" s="54" t="s">
        <v>16</v>
      </c>
      <c r="E160" s="54"/>
      <c r="F160" s="54"/>
      <c r="G160" s="54"/>
      <c r="H160" s="54"/>
      <c r="I160" s="142"/>
      <c r="J160" s="143">
        <f>J161</f>
        <v>250000</v>
      </c>
      <c r="K160" s="143">
        <f t="shared" si="172"/>
        <v>250000</v>
      </c>
      <c r="L160" s="143">
        <f t="shared" si="172"/>
        <v>250000</v>
      </c>
      <c r="M160" s="143">
        <f t="shared" si="172"/>
        <v>0</v>
      </c>
      <c r="N160" s="143">
        <f t="shared" si="172"/>
        <v>0</v>
      </c>
      <c r="O160" s="143">
        <f t="shared" si="172"/>
        <v>0</v>
      </c>
      <c r="P160" s="143">
        <f t="shared" si="79"/>
        <v>250000</v>
      </c>
      <c r="Q160" s="143">
        <f t="shared" si="80"/>
        <v>250000</v>
      </c>
      <c r="R160" s="143">
        <f t="shared" si="81"/>
        <v>250000</v>
      </c>
      <c r="S160" s="143">
        <f t="shared" si="173"/>
        <v>317682.41999999993</v>
      </c>
      <c r="T160" s="143">
        <f t="shared" si="173"/>
        <v>0</v>
      </c>
      <c r="U160" s="143">
        <f t="shared" si="173"/>
        <v>0</v>
      </c>
      <c r="V160" s="143">
        <f t="shared" si="174"/>
        <v>567682.41999999993</v>
      </c>
      <c r="W160" s="143">
        <f t="shared" si="175"/>
        <v>250000</v>
      </c>
      <c r="X160" s="143">
        <f t="shared" si="176"/>
        <v>250000</v>
      </c>
    </row>
    <row r="161" spans="1:24" s="140" customFormat="1" ht="27.75" customHeight="1">
      <c r="A161" s="2" t="s">
        <v>386</v>
      </c>
      <c r="B161" s="138" t="s">
        <v>41</v>
      </c>
      <c r="C161" s="3" t="s">
        <v>30</v>
      </c>
      <c r="D161" s="3" t="s">
        <v>16</v>
      </c>
      <c r="E161" s="3" t="s">
        <v>260</v>
      </c>
      <c r="F161" s="3" t="s">
        <v>68</v>
      </c>
      <c r="G161" s="3" t="s">
        <v>140</v>
      </c>
      <c r="H161" s="3" t="s">
        <v>141</v>
      </c>
      <c r="I161" s="16"/>
      <c r="J161" s="139">
        <f>J162</f>
        <v>250000</v>
      </c>
      <c r="K161" s="139">
        <f t="shared" si="172"/>
        <v>250000</v>
      </c>
      <c r="L161" s="139">
        <f t="shared" si="172"/>
        <v>250000</v>
      </c>
      <c r="M161" s="139">
        <f t="shared" si="172"/>
        <v>0</v>
      </c>
      <c r="N161" s="139">
        <f t="shared" si="172"/>
        <v>0</v>
      </c>
      <c r="O161" s="139">
        <f t="shared" si="172"/>
        <v>0</v>
      </c>
      <c r="P161" s="139">
        <f t="shared" si="79"/>
        <v>250000</v>
      </c>
      <c r="Q161" s="139">
        <f t="shared" si="80"/>
        <v>250000</v>
      </c>
      <c r="R161" s="139">
        <f t="shared" si="81"/>
        <v>250000</v>
      </c>
      <c r="S161" s="139">
        <f>S162+S165</f>
        <v>317682.41999999993</v>
      </c>
      <c r="T161" s="139">
        <f t="shared" ref="T161:U161" si="177">T162+T165</f>
        <v>0</v>
      </c>
      <c r="U161" s="139">
        <f t="shared" si="177"/>
        <v>0</v>
      </c>
      <c r="V161" s="139">
        <f t="shared" si="174"/>
        <v>567682.41999999993</v>
      </c>
      <c r="W161" s="139">
        <f t="shared" si="175"/>
        <v>250000</v>
      </c>
      <c r="X161" s="139">
        <f t="shared" si="176"/>
        <v>250000</v>
      </c>
    </row>
    <row r="162" spans="1:24" s="140" customFormat="1">
      <c r="A162" s="2" t="s">
        <v>262</v>
      </c>
      <c r="B162" s="138" t="s">
        <v>41</v>
      </c>
      <c r="C162" s="3" t="s">
        <v>30</v>
      </c>
      <c r="D162" s="3" t="s">
        <v>16</v>
      </c>
      <c r="E162" s="3" t="s">
        <v>260</v>
      </c>
      <c r="F162" s="3" t="s">
        <v>68</v>
      </c>
      <c r="G162" s="3" t="s">
        <v>140</v>
      </c>
      <c r="H162" s="3" t="s">
        <v>261</v>
      </c>
      <c r="I162" s="16"/>
      <c r="J162" s="139">
        <f>J163</f>
        <v>250000</v>
      </c>
      <c r="K162" s="139">
        <f t="shared" si="172"/>
        <v>250000</v>
      </c>
      <c r="L162" s="139">
        <f t="shared" si="172"/>
        <v>250000</v>
      </c>
      <c r="M162" s="139">
        <f t="shared" si="172"/>
        <v>0</v>
      </c>
      <c r="N162" s="139">
        <f t="shared" si="172"/>
        <v>0</v>
      </c>
      <c r="O162" s="139">
        <f t="shared" si="172"/>
        <v>0</v>
      </c>
      <c r="P162" s="139">
        <f t="shared" si="79"/>
        <v>250000</v>
      </c>
      <c r="Q162" s="139">
        <f t="shared" si="80"/>
        <v>250000</v>
      </c>
      <c r="R162" s="139">
        <f t="shared" si="81"/>
        <v>250000</v>
      </c>
      <c r="S162" s="139">
        <f t="shared" si="173"/>
        <v>-250000</v>
      </c>
      <c r="T162" s="139">
        <f t="shared" si="173"/>
        <v>-250000</v>
      </c>
      <c r="U162" s="139">
        <f t="shared" si="173"/>
        <v>-250000</v>
      </c>
      <c r="V162" s="139">
        <f t="shared" si="174"/>
        <v>0</v>
      </c>
      <c r="W162" s="139">
        <f t="shared" si="175"/>
        <v>0</v>
      </c>
      <c r="X162" s="139">
        <f t="shared" si="176"/>
        <v>0</v>
      </c>
    </row>
    <row r="163" spans="1:24" s="140" customFormat="1">
      <c r="A163" s="2" t="s">
        <v>98</v>
      </c>
      <c r="B163" s="138" t="s">
        <v>41</v>
      </c>
      <c r="C163" s="3" t="s">
        <v>30</v>
      </c>
      <c r="D163" s="3" t="s">
        <v>16</v>
      </c>
      <c r="E163" s="3" t="s">
        <v>260</v>
      </c>
      <c r="F163" s="3" t="s">
        <v>68</v>
      </c>
      <c r="G163" s="3" t="s">
        <v>140</v>
      </c>
      <c r="H163" s="3" t="s">
        <v>261</v>
      </c>
      <c r="I163" s="16" t="s">
        <v>97</v>
      </c>
      <c r="J163" s="139">
        <f>J164</f>
        <v>250000</v>
      </c>
      <c r="K163" s="139">
        <f t="shared" si="172"/>
        <v>250000</v>
      </c>
      <c r="L163" s="139">
        <f t="shared" si="172"/>
        <v>250000</v>
      </c>
      <c r="M163" s="139">
        <f t="shared" si="172"/>
        <v>0</v>
      </c>
      <c r="N163" s="139">
        <f t="shared" si="172"/>
        <v>0</v>
      </c>
      <c r="O163" s="139">
        <f t="shared" si="172"/>
        <v>0</v>
      </c>
      <c r="P163" s="139">
        <f t="shared" si="79"/>
        <v>250000</v>
      </c>
      <c r="Q163" s="139">
        <f t="shared" si="80"/>
        <v>250000</v>
      </c>
      <c r="R163" s="139">
        <f t="shared" si="81"/>
        <v>250000</v>
      </c>
      <c r="S163" s="139">
        <f t="shared" si="173"/>
        <v>-250000</v>
      </c>
      <c r="T163" s="139">
        <f t="shared" si="173"/>
        <v>-250000</v>
      </c>
      <c r="U163" s="139">
        <f t="shared" si="173"/>
        <v>-250000</v>
      </c>
      <c r="V163" s="139">
        <f t="shared" si="174"/>
        <v>0</v>
      </c>
      <c r="W163" s="139">
        <f t="shared" si="175"/>
        <v>0</v>
      </c>
      <c r="X163" s="139">
        <f t="shared" si="176"/>
        <v>0</v>
      </c>
    </row>
    <row r="164" spans="1:24" s="140" customFormat="1" ht="26.4">
      <c r="A164" s="2" t="s">
        <v>104</v>
      </c>
      <c r="B164" s="138" t="s">
        <v>41</v>
      </c>
      <c r="C164" s="3" t="s">
        <v>30</v>
      </c>
      <c r="D164" s="3" t="s">
        <v>16</v>
      </c>
      <c r="E164" s="3" t="s">
        <v>260</v>
      </c>
      <c r="F164" s="3" t="s">
        <v>68</v>
      </c>
      <c r="G164" s="3" t="s">
        <v>140</v>
      </c>
      <c r="H164" s="3" t="s">
        <v>261</v>
      </c>
      <c r="I164" s="16" t="s">
        <v>105</v>
      </c>
      <c r="J164" s="139">
        <v>250000</v>
      </c>
      <c r="K164" s="139">
        <v>250000</v>
      </c>
      <c r="L164" s="139">
        <v>250000</v>
      </c>
      <c r="M164" s="139"/>
      <c r="N164" s="139"/>
      <c r="O164" s="139"/>
      <c r="P164" s="139">
        <f t="shared" si="79"/>
        <v>250000</v>
      </c>
      <c r="Q164" s="139">
        <f t="shared" si="80"/>
        <v>250000</v>
      </c>
      <c r="R164" s="139">
        <f t="shared" si="81"/>
        <v>250000</v>
      </c>
      <c r="S164" s="139">
        <v>-250000</v>
      </c>
      <c r="T164" s="139">
        <v>-250000</v>
      </c>
      <c r="U164" s="139">
        <v>-250000</v>
      </c>
      <c r="V164" s="139">
        <f t="shared" si="174"/>
        <v>0</v>
      </c>
      <c r="W164" s="139">
        <f t="shared" si="175"/>
        <v>0</v>
      </c>
      <c r="X164" s="139">
        <f t="shared" si="176"/>
        <v>0</v>
      </c>
    </row>
    <row r="165" spans="1:24" s="140" customFormat="1">
      <c r="A165" s="2" t="s">
        <v>262</v>
      </c>
      <c r="B165" s="138" t="s">
        <v>41</v>
      </c>
      <c r="C165" s="3" t="s">
        <v>30</v>
      </c>
      <c r="D165" s="3" t="s">
        <v>16</v>
      </c>
      <c r="E165" s="3" t="s">
        <v>260</v>
      </c>
      <c r="F165" s="3" t="s">
        <v>68</v>
      </c>
      <c r="G165" s="3" t="s">
        <v>140</v>
      </c>
      <c r="H165" s="3" t="s">
        <v>482</v>
      </c>
      <c r="I165" s="16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>
        <f>S166</f>
        <v>567682.41999999993</v>
      </c>
      <c r="T165" s="139">
        <f t="shared" ref="T165:U166" si="178">T166</f>
        <v>250000</v>
      </c>
      <c r="U165" s="139">
        <f t="shared" si="178"/>
        <v>250000</v>
      </c>
      <c r="V165" s="139">
        <f t="shared" ref="V165:V167" si="179">P165+S165</f>
        <v>567682.41999999993</v>
      </c>
      <c r="W165" s="139">
        <f t="shared" ref="W165:W167" si="180">Q165+T165</f>
        <v>250000</v>
      </c>
      <c r="X165" s="139">
        <f t="shared" ref="X165:X167" si="181">R165+U165</f>
        <v>250000</v>
      </c>
    </row>
    <row r="166" spans="1:24" s="140" customFormat="1">
      <c r="A166" s="2" t="s">
        <v>98</v>
      </c>
      <c r="B166" s="138" t="s">
        <v>41</v>
      </c>
      <c r="C166" s="3" t="s">
        <v>30</v>
      </c>
      <c r="D166" s="3" t="s">
        <v>16</v>
      </c>
      <c r="E166" s="3" t="s">
        <v>260</v>
      </c>
      <c r="F166" s="3" t="s">
        <v>68</v>
      </c>
      <c r="G166" s="3" t="s">
        <v>140</v>
      </c>
      <c r="H166" s="3" t="s">
        <v>482</v>
      </c>
      <c r="I166" s="16" t="s">
        <v>97</v>
      </c>
      <c r="J166" s="139"/>
      <c r="K166" s="139"/>
      <c r="L166" s="139"/>
      <c r="M166" s="139"/>
      <c r="N166" s="139"/>
      <c r="O166" s="139"/>
      <c r="P166" s="139"/>
      <c r="Q166" s="139"/>
      <c r="R166" s="139"/>
      <c r="S166" s="139">
        <f>S167</f>
        <v>567682.41999999993</v>
      </c>
      <c r="T166" s="139">
        <f t="shared" si="178"/>
        <v>250000</v>
      </c>
      <c r="U166" s="139">
        <f t="shared" si="178"/>
        <v>250000</v>
      </c>
      <c r="V166" s="139">
        <f t="shared" si="179"/>
        <v>567682.41999999993</v>
      </c>
      <c r="W166" s="139">
        <f t="shared" si="180"/>
        <v>250000</v>
      </c>
      <c r="X166" s="139">
        <f t="shared" si="181"/>
        <v>250000</v>
      </c>
    </row>
    <row r="167" spans="1:24" s="140" customFormat="1" ht="26.4">
      <c r="A167" s="2" t="s">
        <v>104</v>
      </c>
      <c r="B167" s="138" t="s">
        <v>41</v>
      </c>
      <c r="C167" s="3" t="s">
        <v>30</v>
      </c>
      <c r="D167" s="3" t="s">
        <v>16</v>
      </c>
      <c r="E167" s="3" t="s">
        <v>260</v>
      </c>
      <c r="F167" s="3" t="s">
        <v>68</v>
      </c>
      <c r="G167" s="3" t="s">
        <v>140</v>
      </c>
      <c r="H167" s="3" t="s">
        <v>482</v>
      </c>
      <c r="I167" s="16" t="s">
        <v>105</v>
      </c>
      <c r="J167" s="139"/>
      <c r="K167" s="139"/>
      <c r="L167" s="139"/>
      <c r="M167" s="139"/>
      <c r="N167" s="139"/>
      <c r="O167" s="139"/>
      <c r="P167" s="139"/>
      <c r="Q167" s="139"/>
      <c r="R167" s="139"/>
      <c r="S167" s="139">
        <f>250000+317682.42</f>
        <v>567682.41999999993</v>
      </c>
      <c r="T167" s="139">
        <v>250000</v>
      </c>
      <c r="U167" s="139">
        <v>250000</v>
      </c>
      <c r="V167" s="139">
        <f t="shared" si="179"/>
        <v>567682.41999999993</v>
      </c>
      <c r="W167" s="139">
        <f t="shared" si="180"/>
        <v>250000</v>
      </c>
      <c r="X167" s="139">
        <f t="shared" si="181"/>
        <v>250000</v>
      </c>
    </row>
    <row r="168" spans="1:24">
      <c r="A168" s="11"/>
      <c r="B168" s="45"/>
      <c r="C168" s="1"/>
      <c r="D168" s="1"/>
      <c r="E168" s="1"/>
      <c r="F168" s="1"/>
      <c r="G168" s="1"/>
      <c r="H168" s="1"/>
      <c r="I168" s="13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</row>
    <row r="169" spans="1:24" ht="15.6">
      <c r="A169" s="32" t="s">
        <v>4</v>
      </c>
      <c r="B169" s="28" t="s">
        <v>41</v>
      </c>
      <c r="C169" s="28" t="s">
        <v>19</v>
      </c>
      <c r="D169" s="1"/>
      <c r="E169" s="1"/>
      <c r="F169" s="1"/>
      <c r="G169" s="1"/>
      <c r="H169" s="1"/>
      <c r="I169" s="13"/>
      <c r="J169" s="96">
        <f>J170</f>
        <v>772400</v>
      </c>
      <c r="K169" s="96">
        <f t="shared" ref="K169:O170" si="182">K170</f>
        <v>772400</v>
      </c>
      <c r="L169" s="96">
        <f t="shared" si="182"/>
        <v>772400</v>
      </c>
      <c r="M169" s="96">
        <f t="shared" si="182"/>
        <v>0</v>
      </c>
      <c r="N169" s="96">
        <f t="shared" si="182"/>
        <v>0</v>
      </c>
      <c r="O169" s="96">
        <f t="shared" si="182"/>
        <v>0</v>
      </c>
      <c r="P169" s="96">
        <f t="shared" si="79"/>
        <v>772400</v>
      </c>
      <c r="Q169" s="96">
        <f t="shared" si="80"/>
        <v>772400</v>
      </c>
      <c r="R169" s="96">
        <f t="shared" si="81"/>
        <v>772400</v>
      </c>
      <c r="S169" s="96">
        <f t="shared" ref="S169:U170" si="183">S170</f>
        <v>320000</v>
      </c>
      <c r="T169" s="96">
        <f t="shared" si="183"/>
        <v>0</v>
      </c>
      <c r="U169" s="96">
        <f t="shared" si="183"/>
        <v>0</v>
      </c>
      <c r="V169" s="96">
        <f t="shared" ref="V169:V182" si="184">P169+S169</f>
        <v>1092400</v>
      </c>
      <c r="W169" s="96">
        <f t="shared" ref="W169:W182" si="185">Q169+T169</f>
        <v>772400</v>
      </c>
      <c r="X169" s="96">
        <f t="shared" ref="X169:X182" si="186">R169+U169</f>
        <v>772400</v>
      </c>
    </row>
    <row r="170" spans="1:24">
      <c r="A170" s="22" t="s">
        <v>50</v>
      </c>
      <c r="B170" s="14" t="s">
        <v>41</v>
      </c>
      <c r="C170" s="14" t="s">
        <v>19</v>
      </c>
      <c r="D170" s="14" t="s">
        <v>20</v>
      </c>
      <c r="E170" s="14"/>
      <c r="F170" s="14"/>
      <c r="G170" s="14"/>
      <c r="H170" s="14"/>
      <c r="I170" s="27"/>
      <c r="J170" s="97">
        <f>J171</f>
        <v>772400</v>
      </c>
      <c r="K170" s="97">
        <f t="shared" si="182"/>
        <v>772400</v>
      </c>
      <c r="L170" s="97">
        <f t="shared" si="182"/>
        <v>772400</v>
      </c>
      <c r="M170" s="97">
        <f t="shared" si="182"/>
        <v>0</v>
      </c>
      <c r="N170" s="97">
        <f t="shared" si="182"/>
        <v>0</v>
      </c>
      <c r="O170" s="97">
        <f t="shared" si="182"/>
        <v>0</v>
      </c>
      <c r="P170" s="97">
        <f t="shared" si="79"/>
        <v>772400</v>
      </c>
      <c r="Q170" s="97">
        <f t="shared" si="80"/>
        <v>772400</v>
      </c>
      <c r="R170" s="97">
        <f t="shared" si="81"/>
        <v>772400</v>
      </c>
      <c r="S170" s="97">
        <f t="shared" si="183"/>
        <v>320000</v>
      </c>
      <c r="T170" s="97">
        <f t="shared" si="183"/>
        <v>0</v>
      </c>
      <c r="U170" s="97">
        <f t="shared" si="183"/>
        <v>0</v>
      </c>
      <c r="V170" s="97">
        <f t="shared" si="184"/>
        <v>1092400</v>
      </c>
      <c r="W170" s="97">
        <f t="shared" si="185"/>
        <v>772400</v>
      </c>
      <c r="X170" s="97">
        <f t="shared" si="186"/>
        <v>772400</v>
      </c>
    </row>
    <row r="171" spans="1:24" ht="26.4">
      <c r="A171" s="2" t="s">
        <v>387</v>
      </c>
      <c r="B171" s="1" t="s">
        <v>41</v>
      </c>
      <c r="C171" s="1" t="s">
        <v>19</v>
      </c>
      <c r="D171" s="1" t="s">
        <v>20</v>
      </c>
      <c r="E171" s="1" t="s">
        <v>2</v>
      </c>
      <c r="F171" s="1" t="s">
        <v>68</v>
      </c>
      <c r="G171" s="1" t="s">
        <v>140</v>
      </c>
      <c r="H171" s="1" t="s">
        <v>141</v>
      </c>
      <c r="I171" s="13"/>
      <c r="J171" s="78">
        <f>J172+J177</f>
        <v>772400</v>
      </c>
      <c r="K171" s="78">
        <f t="shared" ref="K171:L171" si="187">K172+K177</f>
        <v>772400</v>
      </c>
      <c r="L171" s="78">
        <f t="shared" si="187"/>
        <v>772400</v>
      </c>
      <c r="M171" s="78">
        <f t="shared" ref="M171:O171" si="188">M172+M177</f>
        <v>0</v>
      </c>
      <c r="N171" s="78">
        <f t="shared" si="188"/>
        <v>0</v>
      </c>
      <c r="O171" s="78">
        <f t="shared" si="188"/>
        <v>0</v>
      </c>
      <c r="P171" s="78">
        <f t="shared" si="79"/>
        <v>772400</v>
      </c>
      <c r="Q171" s="78">
        <f t="shared" si="80"/>
        <v>772400</v>
      </c>
      <c r="R171" s="78">
        <f t="shared" si="81"/>
        <v>772400</v>
      </c>
      <c r="S171" s="78">
        <f>S172+S177+S182</f>
        <v>320000</v>
      </c>
      <c r="T171" s="78">
        <f t="shared" ref="T171:U171" si="189">T172+T177+T182</f>
        <v>0</v>
      </c>
      <c r="U171" s="78">
        <f t="shared" si="189"/>
        <v>0</v>
      </c>
      <c r="V171" s="78">
        <f t="shared" si="184"/>
        <v>1092400</v>
      </c>
      <c r="W171" s="78">
        <f t="shared" si="185"/>
        <v>772400</v>
      </c>
      <c r="X171" s="78">
        <f t="shared" si="186"/>
        <v>772400</v>
      </c>
    </row>
    <row r="172" spans="1:24">
      <c r="A172" s="2" t="s">
        <v>313</v>
      </c>
      <c r="B172" s="1" t="s">
        <v>41</v>
      </c>
      <c r="C172" s="1" t="s">
        <v>19</v>
      </c>
      <c r="D172" s="1" t="s">
        <v>20</v>
      </c>
      <c r="E172" s="1" t="s">
        <v>2</v>
      </c>
      <c r="F172" s="1" t="s">
        <v>68</v>
      </c>
      <c r="G172" s="1" t="s">
        <v>140</v>
      </c>
      <c r="H172" s="1" t="s">
        <v>151</v>
      </c>
      <c r="I172" s="13"/>
      <c r="J172" s="78">
        <f>J173+J175</f>
        <v>507700</v>
      </c>
      <c r="K172" s="78">
        <f t="shared" ref="K172:L172" si="190">K173+K175</f>
        <v>507700</v>
      </c>
      <c r="L172" s="78">
        <f t="shared" si="190"/>
        <v>507700</v>
      </c>
      <c r="M172" s="78">
        <f t="shared" ref="M172:O172" si="191">M173+M175</f>
        <v>0</v>
      </c>
      <c r="N172" s="78">
        <f t="shared" si="191"/>
        <v>0</v>
      </c>
      <c r="O172" s="78">
        <f t="shared" si="191"/>
        <v>0</v>
      </c>
      <c r="P172" s="78">
        <f t="shared" si="79"/>
        <v>507700</v>
      </c>
      <c r="Q172" s="78">
        <f t="shared" si="80"/>
        <v>507700</v>
      </c>
      <c r="R172" s="78">
        <f t="shared" si="81"/>
        <v>507700</v>
      </c>
      <c r="S172" s="78">
        <f t="shared" ref="S172:U172" si="192">S173+S175</f>
        <v>0</v>
      </c>
      <c r="T172" s="78">
        <f t="shared" si="192"/>
        <v>0</v>
      </c>
      <c r="U172" s="78">
        <f t="shared" si="192"/>
        <v>0</v>
      </c>
      <c r="V172" s="78">
        <f t="shared" si="184"/>
        <v>507700</v>
      </c>
      <c r="W172" s="78">
        <f t="shared" si="185"/>
        <v>507700</v>
      </c>
      <c r="X172" s="78">
        <f t="shared" si="186"/>
        <v>507700</v>
      </c>
    </row>
    <row r="173" spans="1:24" ht="26.4">
      <c r="A173" s="75" t="s">
        <v>229</v>
      </c>
      <c r="B173" s="1" t="s">
        <v>41</v>
      </c>
      <c r="C173" s="1" t="s">
        <v>19</v>
      </c>
      <c r="D173" s="1" t="s">
        <v>20</v>
      </c>
      <c r="E173" s="1" t="s">
        <v>2</v>
      </c>
      <c r="F173" s="1" t="s">
        <v>68</v>
      </c>
      <c r="G173" s="1" t="s">
        <v>140</v>
      </c>
      <c r="H173" s="1" t="s">
        <v>151</v>
      </c>
      <c r="I173" s="13" t="s">
        <v>92</v>
      </c>
      <c r="J173" s="78">
        <f>J174</f>
        <v>422200</v>
      </c>
      <c r="K173" s="78">
        <f t="shared" ref="K173:O173" si="193">K174</f>
        <v>422200</v>
      </c>
      <c r="L173" s="78">
        <f t="shared" si="193"/>
        <v>422200</v>
      </c>
      <c r="M173" s="78">
        <f t="shared" si="193"/>
        <v>0</v>
      </c>
      <c r="N173" s="78">
        <f t="shared" si="193"/>
        <v>0</v>
      </c>
      <c r="O173" s="78">
        <f t="shared" si="193"/>
        <v>0</v>
      </c>
      <c r="P173" s="78">
        <f t="shared" si="79"/>
        <v>422200</v>
      </c>
      <c r="Q173" s="78">
        <f t="shared" si="80"/>
        <v>422200</v>
      </c>
      <c r="R173" s="78">
        <f t="shared" si="81"/>
        <v>422200</v>
      </c>
      <c r="S173" s="78">
        <f t="shared" ref="S173:U173" si="194">S174</f>
        <v>0</v>
      </c>
      <c r="T173" s="78">
        <f t="shared" si="194"/>
        <v>0</v>
      </c>
      <c r="U173" s="78">
        <f t="shared" si="194"/>
        <v>0</v>
      </c>
      <c r="V173" s="78">
        <f t="shared" si="184"/>
        <v>422200</v>
      </c>
      <c r="W173" s="78">
        <f t="shared" si="185"/>
        <v>422200</v>
      </c>
      <c r="X173" s="78">
        <f t="shared" si="186"/>
        <v>422200</v>
      </c>
    </row>
    <row r="174" spans="1:24" ht="26.4">
      <c r="A174" s="74" t="s">
        <v>96</v>
      </c>
      <c r="B174" s="1" t="s">
        <v>41</v>
      </c>
      <c r="C174" s="1" t="s">
        <v>19</v>
      </c>
      <c r="D174" s="1" t="s">
        <v>20</v>
      </c>
      <c r="E174" s="1" t="s">
        <v>2</v>
      </c>
      <c r="F174" s="1" t="s">
        <v>68</v>
      </c>
      <c r="G174" s="1" t="s">
        <v>140</v>
      </c>
      <c r="H174" s="1" t="s">
        <v>151</v>
      </c>
      <c r="I174" s="13" t="s">
        <v>93</v>
      </c>
      <c r="J174" s="78">
        <v>422200</v>
      </c>
      <c r="K174" s="78">
        <v>422200</v>
      </c>
      <c r="L174" s="78">
        <v>422200</v>
      </c>
      <c r="M174" s="78"/>
      <c r="N174" s="78"/>
      <c r="O174" s="78"/>
      <c r="P174" s="78">
        <f t="shared" si="79"/>
        <v>422200</v>
      </c>
      <c r="Q174" s="78">
        <f t="shared" si="80"/>
        <v>422200</v>
      </c>
      <c r="R174" s="78">
        <f t="shared" si="81"/>
        <v>422200</v>
      </c>
      <c r="S174" s="78"/>
      <c r="T174" s="78"/>
      <c r="U174" s="78"/>
      <c r="V174" s="78">
        <f t="shared" si="184"/>
        <v>422200</v>
      </c>
      <c r="W174" s="78">
        <f t="shared" si="185"/>
        <v>422200</v>
      </c>
      <c r="X174" s="78">
        <f t="shared" si="186"/>
        <v>422200</v>
      </c>
    </row>
    <row r="175" spans="1:24">
      <c r="A175" s="9" t="s">
        <v>98</v>
      </c>
      <c r="B175" s="1" t="s">
        <v>41</v>
      </c>
      <c r="C175" s="1" t="s">
        <v>19</v>
      </c>
      <c r="D175" s="1" t="s">
        <v>20</v>
      </c>
      <c r="E175" s="1" t="s">
        <v>2</v>
      </c>
      <c r="F175" s="1" t="s">
        <v>68</v>
      </c>
      <c r="G175" s="1" t="s">
        <v>140</v>
      </c>
      <c r="H175" s="1" t="s">
        <v>151</v>
      </c>
      <c r="I175" s="13" t="s">
        <v>97</v>
      </c>
      <c r="J175" s="78">
        <f>J176</f>
        <v>85500</v>
      </c>
      <c r="K175" s="78">
        <f t="shared" ref="K175:O175" si="195">K176</f>
        <v>85500</v>
      </c>
      <c r="L175" s="78">
        <f t="shared" si="195"/>
        <v>85500</v>
      </c>
      <c r="M175" s="78">
        <f t="shared" si="195"/>
        <v>0</v>
      </c>
      <c r="N175" s="78">
        <f t="shared" si="195"/>
        <v>0</v>
      </c>
      <c r="O175" s="78">
        <f t="shared" si="195"/>
        <v>0</v>
      </c>
      <c r="P175" s="78">
        <f t="shared" si="79"/>
        <v>85500</v>
      </c>
      <c r="Q175" s="78">
        <f t="shared" si="80"/>
        <v>85500</v>
      </c>
      <c r="R175" s="78">
        <f t="shared" si="81"/>
        <v>85500</v>
      </c>
      <c r="S175" s="78">
        <f t="shared" ref="S175:U175" si="196">S176</f>
        <v>0</v>
      </c>
      <c r="T175" s="78">
        <f t="shared" si="196"/>
        <v>0</v>
      </c>
      <c r="U175" s="78">
        <f t="shared" si="196"/>
        <v>0</v>
      </c>
      <c r="V175" s="78">
        <f t="shared" si="184"/>
        <v>85500</v>
      </c>
      <c r="W175" s="78">
        <f t="shared" si="185"/>
        <v>85500</v>
      </c>
      <c r="X175" s="78">
        <f t="shared" si="186"/>
        <v>85500</v>
      </c>
    </row>
    <row r="176" spans="1:24" ht="14.25" customHeight="1">
      <c r="A176" s="55" t="s">
        <v>202</v>
      </c>
      <c r="B176" s="1" t="s">
        <v>41</v>
      </c>
      <c r="C176" s="1" t="s">
        <v>19</v>
      </c>
      <c r="D176" s="1" t="s">
        <v>20</v>
      </c>
      <c r="E176" s="1" t="s">
        <v>2</v>
      </c>
      <c r="F176" s="1" t="s">
        <v>68</v>
      </c>
      <c r="G176" s="1" t="s">
        <v>140</v>
      </c>
      <c r="H176" s="1" t="s">
        <v>151</v>
      </c>
      <c r="I176" s="13" t="s">
        <v>201</v>
      </c>
      <c r="J176" s="78">
        <v>85500</v>
      </c>
      <c r="K176" s="78">
        <v>85500</v>
      </c>
      <c r="L176" s="78">
        <v>85500</v>
      </c>
      <c r="M176" s="78"/>
      <c r="N176" s="78"/>
      <c r="O176" s="78"/>
      <c r="P176" s="78">
        <f t="shared" si="79"/>
        <v>85500</v>
      </c>
      <c r="Q176" s="78">
        <f t="shared" si="80"/>
        <v>85500</v>
      </c>
      <c r="R176" s="78">
        <f t="shared" si="81"/>
        <v>85500</v>
      </c>
      <c r="S176" s="78"/>
      <c r="T176" s="78"/>
      <c r="U176" s="78"/>
      <c r="V176" s="78">
        <f t="shared" si="184"/>
        <v>85500</v>
      </c>
      <c r="W176" s="78">
        <f t="shared" si="185"/>
        <v>85500</v>
      </c>
      <c r="X176" s="78">
        <f t="shared" si="186"/>
        <v>85500</v>
      </c>
    </row>
    <row r="177" spans="1:24">
      <c r="A177" s="2" t="s">
        <v>129</v>
      </c>
      <c r="B177" s="1" t="s">
        <v>41</v>
      </c>
      <c r="C177" s="1" t="s">
        <v>19</v>
      </c>
      <c r="D177" s="1" t="s">
        <v>20</v>
      </c>
      <c r="E177" s="1" t="s">
        <v>2</v>
      </c>
      <c r="F177" s="1" t="s">
        <v>68</v>
      </c>
      <c r="G177" s="1" t="s">
        <v>140</v>
      </c>
      <c r="H177" s="1" t="s">
        <v>152</v>
      </c>
      <c r="I177" s="13"/>
      <c r="J177" s="78">
        <f>J178+J180</f>
        <v>264700</v>
      </c>
      <c r="K177" s="78">
        <f t="shared" ref="K177:L177" si="197">K178+K180</f>
        <v>264700</v>
      </c>
      <c r="L177" s="78">
        <f t="shared" si="197"/>
        <v>264700</v>
      </c>
      <c r="M177" s="78">
        <f t="shared" ref="M177:O177" si="198">M178+M180</f>
        <v>0</v>
      </c>
      <c r="N177" s="78">
        <f t="shared" si="198"/>
        <v>0</v>
      </c>
      <c r="O177" s="78">
        <f t="shared" si="198"/>
        <v>0</v>
      </c>
      <c r="P177" s="78">
        <f t="shared" si="79"/>
        <v>264700</v>
      </c>
      <c r="Q177" s="78">
        <f t="shared" si="80"/>
        <v>264700</v>
      </c>
      <c r="R177" s="78">
        <f t="shared" si="81"/>
        <v>264700</v>
      </c>
      <c r="S177" s="78">
        <f t="shared" ref="S177:U177" si="199">S178+S180</f>
        <v>0</v>
      </c>
      <c r="T177" s="78">
        <f t="shared" si="199"/>
        <v>0</v>
      </c>
      <c r="U177" s="78">
        <f t="shared" si="199"/>
        <v>0</v>
      </c>
      <c r="V177" s="78">
        <f t="shared" si="184"/>
        <v>264700</v>
      </c>
      <c r="W177" s="78">
        <f t="shared" si="185"/>
        <v>264700</v>
      </c>
      <c r="X177" s="78">
        <f t="shared" si="186"/>
        <v>264700</v>
      </c>
    </row>
    <row r="178" spans="1:24" ht="26.4">
      <c r="A178" s="75" t="s">
        <v>229</v>
      </c>
      <c r="B178" s="1" t="s">
        <v>41</v>
      </c>
      <c r="C178" s="1" t="s">
        <v>19</v>
      </c>
      <c r="D178" s="1" t="s">
        <v>20</v>
      </c>
      <c r="E178" s="1" t="s">
        <v>2</v>
      </c>
      <c r="F178" s="1" t="s">
        <v>68</v>
      </c>
      <c r="G178" s="1" t="s">
        <v>140</v>
      </c>
      <c r="H178" s="1" t="s">
        <v>152</v>
      </c>
      <c r="I178" s="13" t="s">
        <v>92</v>
      </c>
      <c r="J178" s="78">
        <f>J179</f>
        <v>190700</v>
      </c>
      <c r="K178" s="78">
        <f t="shared" ref="K178:O178" si="200">K179</f>
        <v>190700</v>
      </c>
      <c r="L178" s="78">
        <f t="shared" si="200"/>
        <v>190700</v>
      </c>
      <c r="M178" s="78">
        <f t="shared" si="200"/>
        <v>0</v>
      </c>
      <c r="N178" s="78">
        <f t="shared" si="200"/>
        <v>0</v>
      </c>
      <c r="O178" s="78">
        <f t="shared" si="200"/>
        <v>0</v>
      </c>
      <c r="P178" s="78">
        <f t="shared" si="79"/>
        <v>190700</v>
      </c>
      <c r="Q178" s="78">
        <f t="shared" si="80"/>
        <v>190700</v>
      </c>
      <c r="R178" s="78">
        <f t="shared" si="81"/>
        <v>190700</v>
      </c>
      <c r="S178" s="78">
        <f t="shared" ref="S178:U178" si="201">S179</f>
        <v>0</v>
      </c>
      <c r="T178" s="78">
        <f t="shared" si="201"/>
        <v>0</v>
      </c>
      <c r="U178" s="78">
        <f t="shared" si="201"/>
        <v>0</v>
      </c>
      <c r="V178" s="78">
        <f t="shared" si="184"/>
        <v>190700</v>
      </c>
      <c r="W178" s="78">
        <f t="shared" si="185"/>
        <v>190700</v>
      </c>
      <c r="X178" s="78">
        <f t="shared" si="186"/>
        <v>190700</v>
      </c>
    </row>
    <row r="179" spans="1:24" ht="26.4">
      <c r="A179" s="74" t="s">
        <v>96</v>
      </c>
      <c r="B179" s="1" t="s">
        <v>41</v>
      </c>
      <c r="C179" s="1" t="s">
        <v>19</v>
      </c>
      <c r="D179" s="1" t="s">
        <v>20</v>
      </c>
      <c r="E179" s="1" t="s">
        <v>2</v>
      </c>
      <c r="F179" s="1" t="s">
        <v>68</v>
      </c>
      <c r="G179" s="1" t="s">
        <v>140</v>
      </c>
      <c r="H179" s="1" t="s">
        <v>152</v>
      </c>
      <c r="I179" s="13" t="s">
        <v>93</v>
      </c>
      <c r="J179" s="78">
        <v>190700</v>
      </c>
      <c r="K179" s="78">
        <v>190700</v>
      </c>
      <c r="L179" s="78">
        <v>190700</v>
      </c>
      <c r="M179" s="78"/>
      <c r="N179" s="78"/>
      <c r="O179" s="78"/>
      <c r="P179" s="78">
        <f t="shared" si="79"/>
        <v>190700</v>
      </c>
      <c r="Q179" s="78">
        <f t="shared" si="80"/>
        <v>190700</v>
      </c>
      <c r="R179" s="78">
        <f t="shared" si="81"/>
        <v>190700</v>
      </c>
      <c r="S179" s="78"/>
      <c r="T179" s="78"/>
      <c r="U179" s="78"/>
      <c r="V179" s="78">
        <f t="shared" si="184"/>
        <v>190700</v>
      </c>
      <c r="W179" s="78">
        <f t="shared" si="185"/>
        <v>190700</v>
      </c>
      <c r="X179" s="78">
        <f t="shared" si="186"/>
        <v>190700</v>
      </c>
    </row>
    <row r="180" spans="1:24">
      <c r="A180" s="9" t="s">
        <v>98</v>
      </c>
      <c r="B180" s="1" t="s">
        <v>41</v>
      </c>
      <c r="C180" s="1" t="s">
        <v>19</v>
      </c>
      <c r="D180" s="1" t="s">
        <v>20</v>
      </c>
      <c r="E180" s="1" t="s">
        <v>2</v>
      </c>
      <c r="F180" s="1" t="s">
        <v>68</v>
      </c>
      <c r="G180" s="1" t="s">
        <v>140</v>
      </c>
      <c r="H180" s="1" t="s">
        <v>152</v>
      </c>
      <c r="I180" s="13" t="s">
        <v>97</v>
      </c>
      <c r="J180" s="78">
        <f>J181</f>
        <v>74000</v>
      </c>
      <c r="K180" s="78">
        <f t="shared" ref="K180:O180" si="202">K181</f>
        <v>74000</v>
      </c>
      <c r="L180" s="78">
        <f t="shared" si="202"/>
        <v>74000</v>
      </c>
      <c r="M180" s="78">
        <f t="shared" si="202"/>
        <v>0</v>
      </c>
      <c r="N180" s="78">
        <f t="shared" si="202"/>
        <v>0</v>
      </c>
      <c r="O180" s="78">
        <f t="shared" si="202"/>
        <v>0</v>
      </c>
      <c r="P180" s="78">
        <f t="shared" si="79"/>
        <v>74000</v>
      </c>
      <c r="Q180" s="78">
        <f t="shared" si="80"/>
        <v>74000</v>
      </c>
      <c r="R180" s="78">
        <f t="shared" si="81"/>
        <v>74000</v>
      </c>
      <c r="S180" s="78">
        <f t="shared" ref="S180:U180" si="203">S181</f>
        <v>0</v>
      </c>
      <c r="T180" s="78">
        <f t="shared" si="203"/>
        <v>0</v>
      </c>
      <c r="U180" s="78">
        <f t="shared" si="203"/>
        <v>0</v>
      </c>
      <c r="V180" s="78">
        <f t="shared" si="184"/>
        <v>74000</v>
      </c>
      <c r="W180" s="78">
        <f t="shared" si="185"/>
        <v>74000</v>
      </c>
      <c r="X180" s="78">
        <f t="shared" si="186"/>
        <v>74000</v>
      </c>
    </row>
    <row r="181" spans="1:24">
      <c r="A181" s="55" t="s">
        <v>202</v>
      </c>
      <c r="B181" s="1" t="s">
        <v>41</v>
      </c>
      <c r="C181" s="1" t="s">
        <v>19</v>
      </c>
      <c r="D181" s="1" t="s">
        <v>20</v>
      </c>
      <c r="E181" s="1" t="s">
        <v>2</v>
      </c>
      <c r="F181" s="1" t="s">
        <v>68</v>
      </c>
      <c r="G181" s="1" t="s">
        <v>140</v>
      </c>
      <c r="H181" s="1" t="s">
        <v>152</v>
      </c>
      <c r="I181" s="13" t="s">
        <v>201</v>
      </c>
      <c r="J181" s="78">
        <v>74000</v>
      </c>
      <c r="K181" s="78">
        <v>74000</v>
      </c>
      <c r="L181" s="78">
        <v>74000</v>
      </c>
      <c r="M181" s="78"/>
      <c r="N181" s="78"/>
      <c r="O181" s="78"/>
      <c r="P181" s="78">
        <f t="shared" si="79"/>
        <v>74000</v>
      </c>
      <c r="Q181" s="78">
        <f t="shared" si="80"/>
        <v>74000</v>
      </c>
      <c r="R181" s="78">
        <f t="shared" si="81"/>
        <v>74000</v>
      </c>
      <c r="S181" s="78"/>
      <c r="T181" s="78"/>
      <c r="U181" s="78"/>
      <c r="V181" s="78">
        <f t="shared" si="184"/>
        <v>74000</v>
      </c>
      <c r="W181" s="78">
        <f t="shared" si="185"/>
        <v>74000</v>
      </c>
      <c r="X181" s="78">
        <f t="shared" si="186"/>
        <v>74000</v>
      </c>
    </row>
    <row r="182" spans="1:24">
      <c r="A182" s="11" t="s">
        <v>214</v>
      </c>
      <c r="B182" s="271" t="s">
        <v>41</v>
      </c>
      <c r="C182" s="1" t="s">
        <v>19</v>
      </c>
      <c r="D182" s="1" t="s">
        <v>20</v>
      </c>
      <c r="E182" s="1" t="s">
        <v>2</v>
      </c>
      <c r="F182" s="1" t="s">
        <v>68</v>
      </c>
      <c r="G182" s="1" t="s">
        <v>140</v>
      </c>
      <c r="H182" s="1" t="s">
        <v>215</v>
      </c>
      <c r="I182" s="13"/>
      <c r="J182" s="78"/>
      <c r="K182" s="78"/>
      <c r="L182" s="98"/>
      <c r="M182" s="78"/>
      <c r="N182" s="78"/>
      <c r="O182" s="98"/>
      <c r="P182" s="78"/>
      <c r="Q182" s="78"/>
      <c r="R182" s="98"/>
      <c r="S182" s="78">
        <f>S183+S185</f>
        <v>320000</v>
      </c>
      <c r="T182" s="78">
        <f t="shared" ref="T182:U182" si="204">T183+T185</f>
        <v>0</v>
      </c>
      <c r="U182" s="78">
        <f t="shared" si="204"/>
        <v>0</v>
      </c>
      <c r="V182" s="78">
        <f t="shared" si="184"/>
        <v>320000</v>
      </c>
      <c r="W182" s="78">
        <f t="shared" si="185"/>
        <v>0</v>
      </c>
      <c r="X182" s="98">
        <f t="shared" si="186"/>
        <v>0</v>
      </c>
    </row>
    <row r="183" spans="1:24" ht="26.4">
      <c r="A183" s="75" t="s">
        <v>229</v>
      </c>
      <c r="B183" s="1" t="s">
        <v>41</v>
      </c>
      <c r="C183" s="1" t="s">
        <v>19</v>
      </c>
      <c r="D183" s="1" t="s">
        <v>20</v>
      </c>
      <c r="E183" s="1" t="s">
        <v>2</v>
      </c>
      <c r="F183" s="1" t="s">
        <v>68</v>
      </c>
      <c r="G183" s="1" t="s">
        <v>140</v>
      </c>
      <c r="H183" s="1" t="s">
        <v>215</v>
      </c>
      <c r="I183" s="13" t="s">
        <v>92</v>
      </c>
      <c r="J183" s="78"/>
      <c r="K183" s="78"/>
      <c r="L183" s="78"/>
      <c r="M183" s="78"/>
      <c r="N183" s="78"/>
      <c r="O183" s="78"/>
      <c r="P183" s="78"/>
      <c r="Q183" s="78"/>
      <c r="R183" s="78"/>
      <c r="S183" s="78">
        <f t="shared" ref="S183:U183" si="205">S184</f>
        <v>290000</v>
      </c>
      <c r="T183" s="78">
        <f t="shared" si="205"/>
        <v>0</v>
      </c>
      <c r="U183" s="78">
        <f t="shared" si="205"/>
        <v>0</v>
      </c>
      <c r="V183" s="78">
        <f t="shared" ref="V183:V186" si="206">P183+S183</f>
        <v>290000</v>
      </c>
      <c r="W183" s="78">
        <f t="shared" ref="W183:W186" si="207">Q183+T183</f>
        <v>0</v>
      </c>
      <c r="X183" s="78">
        <f t="shared" ref="X183:X186" si="208">R183+U183</f>
        <v>0</v>
      </c>
    </row>
    <row r="184" spans="1:24" ht="26.4">
      <c r="A184" s="74" t="s">
        <v>96</v>
      </c>
      <c r="B184" s="1" t="s">
        <v>41</v>
      </c>
      <c r="C184" s="1" t="s">
        <v>19</v>
      </c>
      <c r="D184" s="1" t="s">
        <v>20</v>
      </c>
      <c r="E184" s="1" t="s">
        <v>2</v>
      </c>
      <c r="F184" s="1" t="s">
        <v>68</v>
      </c>
      <c r="G184" s="1" t="s">
        <v>140</v>
      </c>
      <c r="H184" s="1" t="s">
        <v>215</v>
      </c>
      <c r="I184" s="13" t="s">
        <v>93</v>
      </c>
      <c r="J184" s="78"/>
      <c r="K184" s="78"/>
      <c r="L184" s="78"/>
      <c r="M184" s="78"/>
      <c r="N184" s="78"/>
      <c r="O184" s="78"/>
      <c r="P184" s="78"/>
      <c r="Q184" s="78"/>
      <c r="R184" s="78"/>
      <c r="S184" s="78">
        <f>270000+20000</f>
        <v>290000</v>
      </c>
      <c r="T184" s="78"/>
      <c r="U184" s="78"/>
      <c r="V184" s="78">
        <f t="shared" si="206"/>
        <v>290000</v>
      </c>
      <c r="W184" s="78">
        <f t="shared" si="207"/>
        <v>0</v>
      </c>
      <c r="X184" s="78">
        <f t="shared" si="208"/>
        <v>0</v>
      </c>
    </row>
    <row r="185" spans="1:24">
      <c r="A185" s="9" t="s">
        <v>98</v>
      </c>
      <c r="B185" s="1" t="s">
        <v>41</v>
      </c>
      <c r="C185" s="1" t="s">
        <v>19</v>
      </c>
      <c r="D185" s="1" t="s">
        <v>20</v>
      </c>
      <c r="E185" s="1" t="s">
        <v>2</v>
      </c>
      <c r="F185" s="1" t="s">
        <v>68</v>
      </c>
      <c r="G185" s="1" t="s">
        <v>140</v>
      </c>
      <c r="H185" s="1" t="s">
        <v>215</v>
      </c>
      <c r="I185" s="13" t="s">
        <v>97</v>
      </c>
      <c r="J185" s="78"/>
      <c r="K185" s="78"/>
      <c r="L185" s="78"/>
      <c r="M185" s="78"/>
      <c r="N185" s="78"/>
      <c r="O185" s="78"/>
      <c r="P185" s="78"/>
      <c r="Q185" s="78"/>
      <c r="R185" s="78"/>
      <c r="S185" s="78">
        <f t="shared" ref="S185:U185" si="209">S186</f>
        <v>30000</v>
      </c>
      <c r="T185" s="78">
        <f t="shared" si="209"/>
        <v>0</v>
      </c>
      <c r="U185" s="78">
        <f t="shared" si="209"/>
        <v>0</v>
      </c>
      <c r="V185" s="78">
        <f t="shared" si="206"/>
        <v>30000</v>
      </c>
      <c r="W185" s="78">
        <f t="shared" si="207"/>
        <v>0</v>
      </c>
      <c r="X185" s="78">
        <f t="shared" si="208"/>
        <v>0</v>
      </c>
    </row>
    <row r="186" spans="1:24">
      <c r="A186" s="55" t="s">
        <v>202</v>
      </c>
      <c r="B186" s="1" t="s">
        <v>41</v>
      </c>
      <c r="C186" s="1" t="s">
        <v>19</v>
      </c>
      <c r="D186" s="1" t="s">
        <v>20</v>
      </c>
      <c r="E186" s="1" t="s">
        <v>2</v>
      </c>
      <c r="F186" s="1" t="s">
        <v>68</v>
      </c>
      <c r="G186" s="1" t="s">
        <v>140</v>
      </c>
      <c r="H186" s="1" t="s">
        <v>215</v>
      </c>
      <c r="I186" s="13" t="s">
        <v>201</v>
      </c>
      <c r="J186" s="78"/>
      <c r="K186" s="78"/>
      <c r="L186" s="78"/>
      <c r="M186" s="78"/>
      <c r="N186" s="78"/>
      <c r="O186" s="78"/>
      <c r="P186" s="78"/>
      <c r="Q186" s="78"/>
      <c r="R186" s="78"/>
      <c r="S186" s="78">
        <v>30000</v>
      </c>
      <c r="T186" s="78"/>
      <c r="U186" s="78"/>
      <c r="V186" s="78">
        <f t="shared" si="206"/>
        <v>30000</v>
      </c>
      <c r="W186" s="78">
        <f t="shared" si="207"/>
        <v>0</v>
      </c>
      <c r="X186" s="78">
        <f t="shared" si="208"/>
        <v>0</v>
      </c>
    </row>
    <row r="187" spans="1:24">
      <c r="A187" s="74"/>
      <c r="B187" s="1"/>
      <c r="C187" s="1"/>
      <c r="D187" s="1"/>
      <c r="E187" s="1"/>
      <c r="F187" s="1"/>
      <c r="G187" s="1"/>
      <c r="H187" s="1"/>
      <c r="I187" s="13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</row>
    <row r="188" spans="1:24" ht="26.4">
      <c r="A188" s="44" t="s">
        <v>334</v>
      </c>
      <c r="B188" s="43" t="s">
        <v>40</v>
      </c>
      <c r="C188" s="41"/>
      <c r="D188" s="41"/>
      <c r="E188" s="41"/>
      <c r="F188" s="41"/>
      <c r="G188" s="41"/>
      <c r="H188" s="42"/>
      <c r="I188" s="40"/>
      <c r="J188" s="95">
        <f t="shared" ref="J188:O188" si="210">J189+J370</f>
        <v>484717742.76999998</v>
      </c>
      <c r="K188" s="95">
        <f t="shared" si="210"/>
        <v>485676829.93000001</v>
      </c>
      <c r="L188" s="95">
        <f t="shared" si="210"/>
        <v>486906628.45000005</v>
      </c>
      <c r="M188" s="95">
        <f t="shared" si="210"/>
        <v>10750032.710000001</v>
      </c>
      <c r="N188" s="95">
        <f t="shared" si="210"/>
        <v>1625600.9499999997</v>
      </c>
      <c r="O188" s="95">
        <f t="shared" si="210"/>
        <v>80579142.989999995</v>
      </c>
      <c r="P188" s="95">
        <f t="shared" ref="P188:P284" si="211">J188+M188</f>
        <v>495467775.47999996</v>
      </c>
      <c r="Q188" s="95">
        <f t="shared" ref="Q188:Q284" si="212">K188+N188</f>
        <v>487302430.88</v>
      </c>
      <c r="R188" s="95">
        <f t="shared" ref="R188:R284" si="213">L188+O188</f>
        <v>567485771.44000006</v>
      </c>
      <c r="S188" s="95">
        <f t="shared" ref="S188:U188" si="214">S189+S370</f>
        <v>1979308.4600000002</v>
      </c>
      <c r="T188" s="95">
        <f t="shared" si="214"/>
        <v>891207.06</v>
      </c>
      <c r="U188" s="95">
        <f t="shared" si="214"/>
        <v>692103.06</v>
      </c>
      <c r="V188" s="95">
        <f t="shared" ref="V188:V204" si="215">P188+S188</f>
        <v>497447083.93999994</v>
      </c>
      <c r="W188" s="95">
        <f t="shared" ref="W188:W204" si="216">Q188+T188</f>
        <v>488193637.94</v>
      </c>
      <c r="X188" s="95">
        <f t="shared" ref="X188:X204" si="217">R188+U188</f>
        <v>568177874.5</v>
      </c>
    </row>
    <row r="189" spans="1:24" ht="15.6">
      <c r="A189" s="23" t="s">
        <v>24</v>
      </c>
      <c r="B189" s="28" t="s">
        <v>40</v>
      </c>
      <c r="C189" s="28" t="s">
        <v>2</v>
      </c>
      <c r="D189" s="29"/>
      <c r="E189" s="29"/>
      <c r="F189" s="29"/>
      <c r="G189" s="29"/>
      <c r="H189" s="29"/>
      <c r="I189" s="30"/>
      <c r="J189" s="96">
        <f>J190+J206+J263+J319+J312</f>
        <v>474136258.88999999</v>
      </c>
      <c r="K189" s="96">
        <f t="shared" ref="K189:O189" si="218">K190+K206+K263+K319+K312</f>
        <v>475390336.75999999</v>
      </c>
      <c r="L189" s="96">
        <f t="shared" si="218"/>
        <v>476918840.54000002</v>
      </c>
      <c r="M189" s="96">
        <f t="shared" si="218"/>
        <v>10381055.82</v>
      </c>
      <c r="N189" s="96">
        <f t="shared" si="218"/>
        <v>2125101.7199999997</v>
      </c>
      <c r="O189" s="96">
        <f t="shared" si="218"/>
        <v>81925778.299999997</v>
      </c>
      <c r="P189" s="96">
        <f t="shared" si="211"/>
        <v>484517314.70999998</v>
      </c>
      <c r="Q189" s="96">
        <f t="shared" si="212"/>
        <v>477515438.48000002</v>
      </c>
      <c r="R189" s="96">
        <f t="shared" si="213"/>
        <v>558844618.84000003</v>
      </c>
      <c r="S189" s="96">
        <f t="shared" ref="S189:U189" si="219">S190+S206+S263+S319+S312</f>
        <v>1979308.4600000002</v>
      </c>
      <c r="T189" s="96">
        <f t="shared" si="219"/>
        <v>891207.06</v>
      </c>
      <c r="U189" s="96">
        <f t="shared" si="219"/>
        <v>692103.06</v>
      </c>
      <c r="V189" s="96">
        <f t="shared" si="215"/>
        <v>486496623.16999996</v>
      </c>
      <c r="W189" s="96">
        <f t="shared" si="216"/>
        <v>478406645.54000002</v>
      </c>
      <c r="X189" s="96">
        <f t="shared" si="217"/>
        <v>559536721.89999998</v>
      </c>
    </row>
    <row r="190" spans="1:24">
      <c r="A190" s="4" t="s">
        <v>8</v>
      </c>
      <c r="B190" s="14" t="s">
        <v>40</v>
      </c>
      <c r="C190" s="14" t="s">
        <v>2</v>
      </c>
      <c r="D190" s="14" t="s">
        <v>20</v>
      </c>
      <c r="E190" s="14"/>
      <c r="F190" s="14"/>
      <c r="G190" s="14"/>
      <c r="H190" s="14"/>
      <c r="I190" s="27"/>
      <c r="J190" s="97">
        <f>J191</f>
        <v>99783804</v>
      </c>
      <c r="K190" s="97">
        <f t="shared" ref="K190:O191" si="220">K191</f>
        <v>102013864.09999999</v>
      </c>
      <c r="L190" s="97">
        <f t="shared" si="220"/>
        <v>102632057.97</v>
      </c>
      <c r="M190" s="97">
        <f t="shared" si="220"/>
        <v>0</v>
      </c>
      <c r="N190" s="97">
        <f t="shared" si="220"/>
        <v>0</v>
      </c>
      <c r="O190" s="97">
        <f t="shared" si="220"/>
        <v>0</v>
      </c>
      <c r="P190" s="97">
        <f t="shared" si="211"/>
        <v>99783804</v>
      </c>
      <c r="Q190" s="97">
        <f t="shared" si="212"/>
        <v>102013864.09999999</v>
      </c>
      <c r="R190" s="97">
        <f t="shared" si="213"/>
        <v>102632057.97</v>
      </c>
      <c r="S190" s="97">
        <f t="shared" ref="S190:U191" si="221">S191</f>
        <v>0</v>
      </c>
      <c r="T190" s="97">
        <f t="shared" si="221"/>
        <v>0</v>
      </c>
      <c r="U190" s="97">
        <f t="shared" si="221"/>
        <v>0</v>
      </c>
      <c r="V190" s="97">
        <f t="shared" si="215"/>
        <v>99783804</v>
      </c>
      <c r="W190" s="97">
        <f t="shared" si="216"/>
        <v>102013864.09999999</v>
      </c>
      <c r="X190" s="97">
        <f t="shared" si="217"/>
        <v>102632057.97</v>
      </c>
    </row>
    <row r="191" spans="1:24" ht="26.4">
      <c r="A191" s="2" t="s">
        <v>388</v>
      </c>
      <c r="B191" s="62" t="s">
        <v>40</v>
      </c>
      <c r="C191" s="62" t="s">
        <v>2</v>
      </c>
      <c r="D191" s="62" t="s">
        <v>20</v>
      </c>
      <c r="E191" s="62" t="s">
        <v>20</v>
      </c>
      <c r="F191" s="62" t="s">
        <v>68</v>
      </c>
      <c r="G191" s="62" t="s">
        <v>140</v>
      </c>
      <c r="H191" s="62" t="s">
        <v>141</v>
      </c>
      <c r="I191" s="88"/>
      <c r="J191" s="100">
        <f>J192</f>
        <v>99783804</v>
      </c>
      <c r="K191" s="100">
        <f t="shared" si="220"/>
        <v>102013864.09999999</v>
      </c>
      <c r="L191" s="100">
        <f t="shared" si="220"/>
        <v>102632057.97</v>
      </c>
      <c r="M191" s="100">
        <f t="shared" si="220"/>
        <v>0</v>
      </c>
      <c r="N191" s="100">
        <f t="shared" si="220"/>
        <v>0</v>
      </c>
      <c r="O191" s="100">
        <f t="shared" si="220"/>
        <v>0</v>
      </c>
      <c r="P191" s="100">
        <f t="shared" si="211"/>
        <v>99783804</v>
      </c>
      <c r="Q191" s="100">
        <f t="shared" si="212"/>
        <v>102013864.09999999</v>
      </c>
      <c r="R191" s="100">
        <f t="shared" si="213"/>
        <v>102632057.97</v>
      </c>
      <c r="S191" s="100">
        <f t="shared" si="221"/>
        <v>0</v>
      </c>
      <c r="T191" s="100">
        <f t="shared" si="221"/>
        <v>0</v>
      </c>
      <c r="U191" s="100">
        <f t="shared" si="221"/>
        <v>0</v>
      </c>
      <c r="V191" s="100">
        <f t="shared" si="215"/>
        <v>99783804</v>
      </c>
      <c r="W191" s="100">
        <f t="shared" si="216"/>
        <v>102013864.09999999</v>
      </c>
      <c r="X191" s="100">
        <f t="shared" si="217"/>
        <v>102632057.97</v>
      </c>
    </row>
    <row r="192" spans="1:24" ht="26.4">
      <c r="A192" s="2" t="s">
        <v>131</v>
      </c>
      <c r="B192" s="62" t="s">
        <v>40</v>
      </c>
      <c r="C192" s="62" t="s">
        <v>2</v>
      </c>
      <c r="D192" s="62" t="s">
        <v>20</v>
      </c>
      <c r="E192" s="62" t="s">
        <v>20</v>
      </c>
      <c r="F192" s="62" t="s">
        <v>120</v>
      </c>
      <c r="G192" s="62" t="s">
        <v>140</v>
      </c>
      <c r="H192" s="62" t="s">
        <v>141</v>
      </c>
      <c r="I192" s="88"/>
      <c r="J192" s="100">
        <f>J193+J196+J199+J202</f>
        <v>99783804</v>
      </c>
      <c r="K192" s="100">
        <f t="shared" ref="K192:L192" si="222">K193+K196+K199+K202</f>
        <v>102013864.09999999</v>
      </c>
      <c r="L192" s="100">
        <f t="shared" si="222"/>
        <v>102632057.97</v>
      </c>
      <c r="M192" s="100">
        <f t="shared" ref="M192:O192" si="223">M193+M196+M199+M202</f>
        <v>0</v>
      </c>
      <c r="N192" s="100">
        <f t="shared" si="223"/>
        <v>0</v>
      </c>
      <c r="O192" s="100">
        <f t="shared" si="223"/>
        <v>0</v>
      </c>
      <c r="P192" s="100">
        <f t="shared" si="211"/>
        <v>99783804</v>
      </c>
      <c r="Q192" s="100">
        <f t="shared" si="212"/>
        <v>102013864.09999999</v>
      </c>
      <c r="R192" s="100">
        <f t="shared" si="213"/>
        <v>102632057.97</v>
      </c>
      <c r="S192" s="100">
        <f t="shared" ref="S192:U192" si="224">S193+S196+S199+S202</f>
        <v>0</v>
      </c>
      <c r="T192" s="100">
        <f t="shared" si="224"/>
        <v>0</v>
      </c>
      <c r="U192" s="100">
        <f t="shared" si="224"/>
        <v>0</v>
      </c>
      <c r="V192" s="100">
        <f t="shared" si="215"/>
        <v>99783804</v>
      </c>
      <c r="W192" s="100">
        <f t="shared" si="216"/>
        <v>102013864.09999999</v>
      </c>
      <c r="X192" s="100">
        <f t="shared" si="217"/>
        <v>102632057.97</v>
      </c>
    </row>
    <row r="193" spans="1:24" ht="26.4">
      <c r="A193" s="2" t="s">
        <v>132</v>
      </c>
      <c r="B193" s="62" t="s">
        <v>40</v>
      </c>
      <c r="C193" s="62" t="s">
        <v>2</v>
      </c>
      <c r="D193" s="62" t="s">
        <v>20</v>
      </c>
      <c r="E193" s="62" t="s">
        <v>20</v>
      </c>
      <c r="F193" s="62" t="s">
        <v>120</v>
      </c>
      <c r="G193" s="62" t="s">
        <v>140</v>
      </c>
      <c r="H193" s="62" t="s">
        <v>153</v>
      </c>
      <c r="I193" s="88"/>
      <c r="J193" s="100">
        <f>J194</f>
        <v>44583804</v>
      </c>
      <c r="K193" s="100">
        <f t="shared" ref="K193:O194" si="225">K194</f>
        <v>45213864.100000001</v>
      </c>
      <c r="L193" s="100">
        <f t="shared" si="225"/>
        <v>45132057.969999999</v>
      </c>
      <c r="M193" s="100">
        <f t="shared" si="225"/>
        <v>0</v>
      </c>
      <c r="N193" s="100">
        <f t="shared" si="225"/>
        <v>0</v>
      </c>
      <c r="O193" s="100">
        <f t="shared" si="225"/>
        <v>0</v>
      </c>
      <c r="P193" s="100">
        <f t="shared" si="211"/>
        <v>44583804</v>
      </c>
      <c r="Q193" s="100">
        <f t="shared" si="212"/>
        <v>45213864.100000001</v>
      </c>
      <c r="R193" s="100">
        <f t="shared" si="213"/>
        <v>45132057.969999999</v>
      </c>
      <c r="S193" s="100">
        <f t="shared" ref="S193:U194" si="226">S194</f>
        <v>0</v>
      </c>
      <c r="T193" s="100">
        <f t="shared" si="226"/>
        <v>0</v>
      </c>
      <c r="U193" s="100">
        <f t="shared" si="226"/>
        <v>0</v>
      </c>
      <c r="V193" s="100">
        <f t="shared" si="215"/>
        <v>44583804</v>
      </c>
      <c r="W193" s="100">
        <f t="shared" si="216"/>
        <v>45213864.100000001</v>
      </c>
      <c r="X193" s="100">
        <f t="shared" si="217"/>
        <v>45132057.969999999</v>
      </c>
    </row>
    <row r="194" spans="1:24" ht="26.4">
      <c r="A194" s="7" t="s">
        <v>70</v>
      </c>
      <c r="B194" s="62" t="s">
        <v>40</v>
      </c>
      <c r="C194" s="62" t="s">
        <v>2</v>
      </c>
      <c r="D194" s="62" t="s">
        <v>20</v>
      </c>
      <c r="E194" s="62" t="s">
        <v>20</v>
      </c>
      <c r="F194" s="62" t="s">
        <v>120</v>
      </c>
      <c r="G194" s="62" t="s">
        <v>140</v>
      </c>
      <c r="H194" s="62" t="s">
        <v>153</v>
      </c>
      <c r="I194" s="88" t="s">
        <v>69</v>
      </c>
      <c r="J194" s="100">
        <f>J195</f>
        <v>44583804</v>
      </c>
      <c r="K194" s="100">
        <f t="shared" si="225"/>
        <v>45213864.100000001</v>
      </c>
      <c r="L194" s="100">
        <f t="shared" si="225"/>
        <v>45132057.969999999</v>
      </c>
      <c r="M194" s="100">
        <f t="shared" si="225"/>
        <v>0</v>
      </c>
      <c r="N194" s="100">
        <f t="shared" si="225"/>
        <v>0</v>
      </c>
      <c r="O194" s="100">
        <f t="shared" si="225"/>
        <v>0</v>
      </c>
      <c r="P194" s="100">
        <f t="shared" si="211"/>
        <v>44583804</v>
      </c>
      <c r="Q194" s="100">
        <f t="shared" si="212"/>
        <v>45213864.100000001</v>
      </c>
      <c r="R194" s="100">
        <f t="shared" si="213"/>
        <v>45132057.969999999</v>
      </c>
      <c r="S194" s="100">
        <f t="shared" si="226"/>
        <v>0</v>
      </c>
      <c r="T194" s="100">
        <f t="shared" si="226"/>
        <v>0</v>
      </c>
      <c r="U194" s="100">
        <f t="shared" si="226"/>
        <v>0</v>
      </c>
      <c r="V194" s="100">
        <f t="shared" si="215"/>
        <v>44583804</v>
      </c>
      <c r="W194" s="100">
        <f t="shared" si="216"/>
        <v>45213864.100000001</v>
      </c>
      <c r="X194" s="100">
        <f t="shared" si="217"/>
        <v>45132057.969999999</v>
      </c>
    </row>
    <row r="195" spans="1:24">
      <c r="A195" s="11" t="s">
        <v>73</v>
      </c>
      <c r="B195" s="62" t="s">
        <v>40</v>
      </c>
      <c r="C195" s="62" t="s">
        <v>2</v>
      </c>
      <c r="D195" s="62" t="s">
        <v>20</v>
      </c>
      <c r="E195" s="62" t="s">
        <v>20</v>
      </c>
      <c r="F195" s="62" t="s">
        <v>120</v>
      </c>
      <c r="G195" s="62" t="s">
        <v>140</v>
      </c>
      <c r="H195" s="62" t="s">
        <v>153</v>
      </c>
      <c r="I195" s="88" t="s">
        <v>72</v>
      </c>
      <c r="J195" s="100">
        <f>43683804+900000</f>
        <v>44583804</v>
      </c>
      <c r="K195" s="100">
        <f>44413864.1+800000</f>
        <v>45213864.100000001</v>
      </c>
      <c r="L195" s="100">
        <f>44632057.97+500000</f>
        <v>45132057.969999999</v>
      </c>
      <c r="M195" s="100"/>
      <c r="N195" s="100"/>
      <c r="O195" s="100"/>
      <c r="P195" s="100">
        <f t="shared" si="211"/>
        <v>44583804</v>
      </c>
      <c r="Q195" s="100">
        <f t="shared" si="212"/>
        <v>45213864.100000001</v>
      </c>
      <c r="R195" s="100">
        <f t="shared" si="213"/>
        <v>45132057.969999999</v>
      </c>
      <c r="S195" s="100"/>
      <c r="T195" s="100"/>
      <c r="U195" s="100"/>
      <c r="V195" s="100">
        <f t="shared" si="215"/>
        <v>44583804</v>
      </c>
      <c r="W195" s="100">
        <f t="shared" si="216"/>
        <v>45213864.100000001</v>
      </c>
      <c r="X195" s="100">
        <f t="shared" si="217"/>
        <v>45132057.969999999</v>
      </c>
    </row>
    <row r="196" spans="1:24" ht="26.4">
      <c r="A196" s="2" t="s">
        <v>308</v>
      </c>
      <c r="B196" s="62" t="s">
        <v>40</v>
      </c>
      <c r="C196" s="62" t="s">
        <v>2</v>
      </c>
      <c r="D196" s="62" t="s">
        <v>20</v>
      </c>
      <c r="E196" s="62" t="s">
        <v>20</v>
      </c>
      <c r="F196" s="62" t="s">
        <v>120</v>
      </c>
      <c r="G196" s="62" t="s">
        <v>140</v>
      </c>
      <c r="H196" s="56" t="s">
        <v>203</v>
      </c>
      <c r="I196" s="110"/>
      <c r="J196" s="100">
        <f>J197</f>
        <v>500000</v>
      </c>
      <c r="K196" s="100">
        <f t="shared" ref="K196:O197" si="227">K197</f>
        <v>500000</v>
      </c>
      <c r="L196" s="100">
        <f t="shared" si="227"/>
        <v>0</v>
      </c>
      <c r="M196" s="100">
        <f t="shared" si="227"/>
        <v>0</v>
      </c>
      <c r="N196" s="100">
        <f t="shared" si="227"/>
        <v>0</v>
      </c>
      <c r="O196" s="100">
        <f t="shared" si="227"/>
        <v>0</v>
      </c>
      <c r="P196" s="100">
        <f t="shared" si="211"/>
        <v>500000</v>
      </c>
      <c r="Q196" s="100">
        <f t="shared" si="212"/>
        <v>500000</v>
      </c>
      <c r="R196" s="100">
        <f t="shared" si="213"/>
        <v>0</v>
      </c>
      <c r="S196" s="100">
        <f t="shared" ref="S196:U197" si="228">S197</f>
        <v>0</v>
      </c>
      <c r="T196" s="100">
        <f t="shared" si="228"/>
        <v>0</v>
      </c>
      <c r="U196" s="100">
        <f t="shared" si="228"/>
        <v>0</v>
      </c>
      <c r="V196" s="100">
        <f t="shared" si="215"/>
        <v>500000</v>
      </c>
      <c r="W196" s="100">
        <f t="shared" si="216"/>
        <v>500000</v>
      </c>
      <c r="X196" s="100">
        <f t="shared" si="217"/>
        <v>0</v>
      </c>
    </row>
    <row r="197" spans="1:24" ht="26.4">
      <c r="A197" s="7" t="s">
        <v>70</v>
      </c>
      <c r="B197" s="62" t="s">
        <v>40</v>
      </c>
      <c r="C197" s="62" t="s">
        <v>2</v>
      </c>
      <c r="D197" s="62" t="s">
        <v>20</v>
      </c>
      <c r="E197" s="62" t="s">
        <v>20</v>
      </c>
      <c r="F197" s="62" t="s">
        <v>120</v>
      </c>
      <c r="G197" s="62" t="s">
        <v>140</v>
      </c>
      <c r="H197" s="56" t="s">
        <v>203</v>
      </c>
      <c r="I197" s="110" t="s">
        <v>69</v>
      </c>
      <c r="J197" s="100">
        <f>J198</f>
        <v>500000</v>
      </c>
      <c r="K197" s="100">
        <f t="shared" si="227"/>
        <v>500000</v>
      </c>
      <c r="L197" s="100">
        <f t="shared" si="227"/>
        <v>0</v>
      </c>
      <c r="M197" s="100">
        <f t="shared" si="227"/>
        <v>0</v>
      </c>
      <c r="N197" s="100">
        <f t="shared" si="227"/>
        <v>0</v>
      </c>
      <c r="O197" s="100">
        <f t="shared" si="227"/>
        <v>0</v>
      </c>
      <c r="P197" s="100">
        <f t="shared" si="211"/>
        <v>500000</v>
      </c>
      <c r="Q197" s="100">
        <f t="shared" si="212"/>
        <v>500000</v>
      </c>
      <c r="R197" s="100">
        <f t="shared" si="213"/>
        <v>0</v>
      </c>
      <c r="S197" s="100">
        <f t="shared" si="228"/>
        <v>0</v>
      </c>
      <c r="T197" s="100">
        <f t="shared" si="228"/>
        <v>0</v>
      </c>
      <c r="U197" s="100">
        <f t="shared" si="228"/>
        <v>0</v>
      </c>
      <c r="V197" s="100">
        <f t="shared" si="215"/>
        <v>500000</v>
      </c>
      <c r="W197" s="100">
        <f t="shared" si="216"/>
        <v>500000</v>
      </c>
      <c r="X197" s="100">
        <f t="shared" si="217"/>
        <v>0</v>
      </c>
    </row>
    <row r="198" spans="1:24">
      <c r="A198" s="11" t="s">
        <v>73</v>
      </c>
      <c r="B198" s="62" t="s">
        <v>40</v>
      </c>
      <c r="C198" s="62" t="s">
        <v>2</v>
      </c>
      <c r="D198" s="62" t="s">
        <v>20</v>
      </c>
      <c r="E198" s="62" t="s">
        <v>20</v>
      </c>
      <c r="F198" s="62" t="s">
        <v>120</v>
      </c>
      <c r="G198" s="62" t="s">
        <v>140</v>
      </c>
      <c r="H198" s="56" t="s">
        <v>203</v>
      </c>
      <c r="I198" s="110" t="s">
        <v>72</v>
      </c>
      <c r="J198" s="100">
        <v>500000</v>
      </c>
      <c r="K198" s="100">
        <v>500000</v>
      </c>
      <c r="L198" s="100"/>
      <c r="M198" s="100"/>
      <c r="N198" s="100"/>
      <c r="O198" s="100"/>
      <c r="P198" s="100">
        <f t="shared" si="211"/>
        <v>500000</v>
      </c>
      <c r="Q198" s="100">
        <f t="shared" si="212"/>
        <v>500000</v>
      </c>
      <c r="R198" s="100">
        <f t="shared" si="213"/>
        <v>0</v>
      </c>
      <c r="S198" s="100"/>
      <c r="T198" s="100"/>
      <c r="U198" s="100"/>
      <c r="V198" s="100">
        <f t="shared" si="215"/>
        <v>500000</v>
      </c>
      <c r="W198" s="100">
        <f t="shared" si="216"/>
        <v>500000</v>
      </c>
      <c r="X198" s="100">
        <f t="shared" si="217"/>
        <v>0</v>
      </c>
    </row>
    <row r="199" spans="1:24" ht="66">
      <c r="A199" s="11" t="s">
        <v>255</v>
      </c>
      <c r="B199" s="62" t="s">
        <v>40</v>
      </c>
      <c r="C199" s="62" t="s">
        <v>2</v>
      </c>
      <c r="D199" s="62" t="s">
        <v>20</v>
      </c>
      <c r="E199" s="62" t="s">
        <v>20</v>
      </c>
      <c r="F199" s="62" t="s">
        <v>120</v>
      </c>
      <c r="G199" s="62" t="s">
        <v>140</v>
      </c>
      <c r="H199" s="56" t="s">
        <v>380</v>
      </c>
      <c r="I199" s="88"/>
      <c r="J199" s="100">
        <f>J200</f>
        <v>1500000</v>
      </c>
      <c r="K199" s="100">
        <f t="shared" ref="K199:O200" si="229">K200</f>
        <v>1600000</v>
      </c>
      <c r="L199" s="100">
        <f t="shared" si="229"/>
        <v>1600000</v>
      </c>
      <c r="M199" s="100">
        <f t="shared" si="229"/>
        <v>0</v>
      </c>
      <c r="N199" s="100">
        <f t="shared" si="229"/>
        <v>0</v>
      </c>
      <c r="O199" s="100">
        <f t="shared" si="229"/>
        <v>0</v>
      </c>
      <c r="P199" s="100">
        <f t="shared" si="211"/>
        <v>1500000</v>
      </c>
      <c r="Q199" s="100">
        <f t="shared" si="212"/>
        <v>1600000</v>
      </c>
      <c r="R199" s="100">
        <f t="shared" si="213"/>
        <v>1600000</v>
      </c>
      <c r="S199" s="100">
        <f t="shared" ref="S199:U200" si="230">S200</f>
        <v>0</v>
      </c>
      <c r="T199" s="100">
        <f t="shared" si="230"/>
        <v>0</v>
      </c>
      <c r="U199" s="100">
        <f t="shared" si="230"/>
        <v>0</v>
      </c>
      <c r="V199" s="100">
        <f t="shared" si="215"/>
        <v>1500000</v>
      </c>
      <c r="W199" s="100">
        <f t="shared" si="216"/>
        <v>1600000</v>
      </c>
      <c r="X199" s="100">
        <f t="shared" si="217"/>
        <v>1600000</v>
      </c>
    </row>
    <row r="200" spans="1:24" ht="26.4">
      <c r="A200" s="7" t="s">
        <v>70</v>
      </c>
      <c r="B200" s="62" t="s">
        <v>40</v>
      </c>
      <c r="C200" s="62" t="s">
        <v>2</v>
      </c>
      <c r="D200" s="62" t="s">
        <v>20</v>
      </c>
      <c r="E200" s="62" t="s">
        <v>20</v>
      </c>
      <c r="F200" s="62" t="s">
        <v>120</v>
      </c>
      <c r="G200" s="62" t="s">
        <v>140</v>
      </c>
      <c r="H200" s="56" t="s">
        <v>380</v>
      </c>
      <c r="I200" s="110" t="s">
        <v>69</v>
      </c>
      <c r="J200" s="100">
        <f>J201</f>
        <v>1500000</v>
      </c>
      <c r="K200" s="100">
        <f t="shared" si="229"/>
        <v>1600000</v>
      </c>
      <c r="L200" s="100">
        <f t="shared" si="229"/>
        <v>1600000</v>
      </c>
      <c r="M200" s="100">
        <f t="shared" si="229"/>
        <v>0</v>
      </c>
      <c r="N200" s="100">
        <f t="shared" si="229"/>
        <v>0</v>
      </c>
      <c r="O200" s="100">
        <f t="shared" si="229"/>
        <v>0</v>
      </c>
      <c r="P200" s="100">
        <f t="shared" si="211"/>
        <v>1500000</v>
      </c>
      <c r="Q200" s="100">
        <f t="shared" si="212"/>
        <v>1600000</v>
      </c>
      <c r="R200" s="100">
        <f t="shared" si="213"/>
        <v>1600000</v>
      </c>
      <c r="S200" s="100">
        <f t="shared" si="230"/>
        <v>0</v>
      </c>
      <c r="T200" s="100">
        <f t="shared" si="230"/>
        <v>0</v>
      </c>
      <c r="U200" s="100">
        <f t="shared" si="230"/>
        <v>0</v>
      </c>
      <c r="V200" s="100">
        <f t="shared" si="215"/>
        <v>1500000</v>
      </c>
      <c r="W200" s="100">
        <f t="shared" si="216"/>
        <v>1600000</v>
      </c>
      <c r="X200" s="100">
        <f t="shared" si="217"/>
        <v>1600000</v>
      </c>
    </row>
    <row r="201" spans="1:24">
      <c r="A201" s="11" t="s">
        <v>73</v>
      </c>
      <c r="B201" s="62" t="s">
        <v>40</v>
      </c>
      <c r="C201" s="62" t="s">
        <v>2</v>
      </c>
      <c r="D201" s="62" t="s">
        <v>20</v>
      </c>
      <c r="E201" s="62" t="s">
        <v>20</v>
      </c>
      <c r="F201" s="62" t="s">
        <v>120</v>
      </c>
      <c r="G201" s="62" t="s">
        <v>140</v>
      </c>
      <c r="H201" s="56" t="s">
        <v>380</v>
      </c>
      <c r="I201" s="110" t="s">
        <v>72</v>
      </c>
      <c r="J201" s="100">
        <v>1500000</v>
      </c>
      <c r="K201" s="100">
        <v>1600000</v>
      </c>
      <c r="L201" s="100">
        <v>1600000</v>
      </c>
      <c r="M201" s="100"/>
      <c r="N201" s="100"/>
      <c r="O201" s="100"/>
      <c r="P201" s="100">
        <f t="shared" si="211"/>
        <v>1500000</v>
      </c>
      <c r="Q201" s="100">
        <f t="shared" si="212"/>
        <v>1600000</v>
      </c>
      <c r="R201" s="100">
        <f t="shared" si="213"/>
        <v>1600000</v>
      </c>
      <c r="S201" s="100"/>
      <c r="T201" s="100"/>
      <c r="U201" s="100"/>
      <c r="V201" s="100">
        <f t="shared" si="215"/>
        <v>1500000</v>
      </c>
      <c r="W201" s="100">
        <f t="shared" si="216"/>
        <v>1600000</v>
      </c>
      <c r="X201" s="100">
        <f t="shared" si="217"/>
        <v>1600000</v>
      </c>
    </row>
    <row r="202" spans="1:24" ht="26.4">
      <c r="A202" s="7" t="s">
        <v>323</v>
      </c>
      <c r="B202" s="62" t="s">
        <v>40</v>
      </c>
      <c r="C202" s="62" t="s">
        <v>2</v>
      </c>
      <c r="D202" s="62" t="s">
        <v>20</v>
      </c>
      <c r="E202" s="62" t="s">
        <v>20</v>
      </c>
      <c r="F202" s="62" t="s">
        <v>120</v>
      </c>
      <c r="G202" s="62" t="s">
        <v>140</v>
      </c>
      <c r="H202" s="56" t="s">
        <v>373</v>
      </c>
      <c r="I202" s="88"/>
      <c r="J202" s="100">
        <f>J203</f>
        <v>53200000</v>
      </c>
      <c r="K202" s="100">
        <f t="shared" ref="K202:O203" si="231">K203</f>
        <v>54700000</v>
      </c>
      <c r="L202" s="100">
        <f t="shared" si="231"/>
        <v>55900000</v>
      </c>
      <c r="M202" s="100">
        <f t="shared" si="231"/>
        <v>0</v>
      </c>
      <c r="N202" s="100">
        <f t="shared" si="231"/>
        <v>0</v>
      </c>
      <c r="O202" s="100">
        <f t="shared" si="231"/>
        <v>0</v>
      </c>
      <c r="P202" s="100">
        <f t="shared" si="211"/>
        <v>53200000</v>
      </c>
      <c r="Q202" s="100">
        <f t="shared" si="212"/>
        <v>54700000</v>
      </c>
      <c r="R202" s="100">
        <f t="shared" si="213"/>
        <v>55900000</v>
      </c>
      <c r="S202" s="100">
        <f t="shared" ref="S202:U203" si="232">S203</f>
        <v>0</v>
      </c>
      <c r="T202" s="100">
        <f t="shared" si="232"/>
        <v>0</v>
      </c>
      <c r="U202" s="100">
        <f t="shared" si="232"/>
        <v>0</v>
      </c>
      <c r="V202" s="100">
        <f t="shared" si="215"/>
        <v>53200000</v>
      </c>
      <c r="W202" s="100">
        <f t="shared" si="216"/>
        <v>54700000</v>
      </c>
      <c r="X202" s="100">
        <f t="shared" si="217"/>
        <v>55900000</v>
      </c>
    </row>
    <row r="203" spans="1:24" ht="26.4">
      <c r="A203" s="7" t="s">
        <v>70</v>
      </c>
      <c r="B203" s="62" t="s">
        <v>40</v>
      </c>
      <c r="C203" s="62" t="s">
        <v>2</v>
      </c>
      <c r="D203" s="62" t="s">
        <v>20</v>
      </c>
      <c r="E203" s="62" t="s">
        <v>20</v>
      </c>
      <c r="F203" s="62" t="s">
        <v>120</v>
      </c>
      <c r="G203" s="62" t="s">
        <v>140</v>
      </c>
      <c r="H203" s="56" t="s">
        <v>373</v>
      </c>
      <c r="I203" s="88" t="s">
        <v>69</v>
      </c>
      <c r="J203" s="100">
        <f>J204</f>
        <v>53200000</v>
      </c>
      <c r="K203" s="100">
        <f t="shared" si="231"/>
        <v>54700000</v>
      </c>
      <c r="L203" s="100">
        <f t="shared" si="231"/>
        <v>55900000</v>
      </c>
      <c r="M203" s="100">
        <f t="shared" si="231"/>
        <v>0</v>
      </c>
      <c r="N203" s="100">
        <f t="shared" si="231"/>
        <v>0</v>
      </c>
      <c r="O203" s="100">
        <f t="shared" si="231"/>
        <v>0</v>
      </c>
      <c r="P203" s="100">
        <f t="shared" si="211"/>
        <v>53200000</v>
      </c>
      <c r="Q203" s="100">
        <f t="shared" si="212"/>
        <v>54700000</v>
      </c>
      <c r="R203" s="100">
        <f t="shared" si="213"/>
        <v>55900000</v>
      </c>
      <c r="S203" s="100">
        <f t="shared" si="232"/>
        <v>0</v>
      </c>
      <c r="T203" s="100">
        <f t="shared" si="232"/>
        <v>0</v>
      </c>
      <c r="U203" s="100">
        <f t="shared" si="232"/>
        <v>0</v>
      </c>
      <c r="V203" s="100">
        <f t="shared" si="215"/>
        <v>53200000</v>
      </c>
      <c r="W203" s="100">
        <f t="shared" si="216"/>
        <v>54700000</v>
      </c>
      <c r="X203" s="100">
        <f t="shared" si="217"/>
        <v>55900000</v>
      </c>
    </row>
    <row r="204" spans="1:24">
      <c r="A204" s="11" t="s">
        <v>73</v>
      </c>
      <c r="B204" s="62" t="s">
        <v>40</v>
      </c>
      <c r="C204" s="62" t="s">
        <v>2</v>
      </c>
      <c r="D204" s="62" t="s">
        <v>20</v>
      </c>
      <c r="E204" s="62" t="s">
        <v>20</v>
      </c>
      <c r="F204" s="62" t="s">
        <v>120</v>
      </c>
      <c r="G204" s="62" t="s">
        <v>140</v>
      </c>
      <c r="H204" s="56" t="s">
        <v>373</v>
      </c>
      <c r="I204" s="88" t="s">
        <v>72</v>
      </c>
      <c r="J204" s="100">
        <v>53200000</v>
      </c>
      <c r="K204" s="100">
        <v>54700000</v>
      </c>
      <c r="L204" s="100">
        <v>55900000</v>
      </c>
      <c r="M204" s="100"/>
      <c r="N204" s="100"/>
      <c r="O204" s="100"/>
      <c r="P204" s="100">
        <f t="shared" si="211"/>
        <v>53200000</v>
      </c>
      <c r="Q204" s="100">
        <f t="shared" si="212"/>
        <v>54700000</v>
      </c>
      <c r="R204" s="100">
        <f t="shared" si="213"/>
        <v>55900000</v>
      </c>
      <c r="S204" s="100"/>
      <c r="T204" s="100"/>
      <c r="U204" s="100"/>
      <c r="V204" s="100">
        <f t="shared" si="215"/>
        <v>53200000</v>
      </c>
      <c r="W204" s="100">
        <f t="shared" si="216"/>
        <v>54700000</v>
      </c>
      <c r="X204" s="100">
        <f t="shared" si="217"/>
        <v>55900000</v>
      </c>
    </row>
    <row r="205" spans="1:24">
      <c r="A205" s="7"/>
      <c r="B205" s="1"/>
      <c r="C205" s="1"/>
      <c r="D205" s="1"/>
      <c r="E205" s="1"/>
      <c r="F205" s="1"/>
      <c r="G205" s="1"/>
      <c r="H205" s="1"/>
      <c r="I205" s="13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</row>
    <row r="206" spans="1:24" s="81" customFormat="1">
      <c r="A206" s="4" t="s">
        <v>25</v>
      </c>
      <c r="B206" s="14" t="s">
        <v>40</v>
      </c>
      <c r="C206" s="15" t="s">
        <v>2</v>
      </c>
      <c r="D206" s="15" t="s">
        <v>17</v>
      </c>
      <c r="E206" s="15"/>
      <c r="F206" s="15"/>
      <c r="G206" s="15"/>
      <c r="H206" s="15"/>
      <c r="I206" s="25"/>
      <c r="J206" s="97">
        <f>J207</f>
        <v>321564006.16999996</v>
      </c>
      <c r="K206" s="97">
        <f t="shared" ref="K206:O206" si="233">K207</f>
        <v>324947433.58999997</v>
      </c>
      <c r="L206" s="97">
        <f t="shared" si="233"/>
        <v>325738901.62</v>
      </c>
      <c r="M206" s="97">
        <f t="shared" si="233"/>
        <v>7464158.1600000001</v>
      </c>
      <c r="N206" s="97">
        <f t="shared" si="233"/>
        <v>526204.06000000006</v>
      </c>
      <c r="O206" s="97">
        <f t="shared" si="233"/>
        <v>79992870.75999999</v>
      </c>
      <c r="P206" s="97">
        <f t="shared" si="211"/>
        <v>329028164.32999998</v>
      </c>
      <c r="Q206" s="97">
        <f t="shared" si="212"/>
        <v>325473637.64999998</v>
      </c>
      <c r="R206" s="97">
        <f t="shared" si="213"/>
        <v>405731772.38</v>
      </c>
      <c r="S206" s="97">
        <f t="shared" ref="S206:U206" si="234">S207</f>
        <v>1637069</v>
      </c>
      <c r="T206" s="97">
        <f t="shared" si="234"/>
        <v>847976</v>
      </c>
      <c r="U206" s="97">
        <f t="shared" si="234"/>
        <v>648872</v>
      </c>
      <c r="V206" s="97">
        <f t="shared" ref="V206:V261" si="235">P206+S206</f>
        <v>330665233.32999998</v>
      </c>
      <c r="W206" s="97">
        <f t="shared" ref="W206:W261" si="236">Q206+T206</f>
        <v>326321613.64999998</v>
      </c>
      <c r="X206" s="97">
        <f t="shared" ref="X206:X261" si="237">R206+U206</f>
        <v>406380644.38</v>
      </c>
    </row>
    <row r="207" spans="1:24" s="81" customFormat="1" ht="26.4">
      <c r="A207" s="2" t="s">
        <v>388</v>
      </c>
      <c r="B207" s="62" t="s">
        <v>40</v>
      </c>
      <c r="C207" s="1" t="s">
        <v>2</v>
      </c>
      <c r="D207" s="1" t="s">
        <v>17</v>
      </c>
      <c r="E207" s="1" t="s">
        <v>20</v>
      </c>
      <c r="F207" s="1" t="s">
        <v>68</v>
      </c>
      <c r="G207" s="1" t="s">
        <v>140</v>
      </c>
      <c r="H207" s="1" t="s">
        <v>141</v>
      </c>
      <c r="I207" s="13"/>
      <c r="J207" s="100">
        <f>J208+J251+J258</f>
        <v>321564006.16999996</v>
      </c>
      <c r="K207" s="100">
        <f>K208+K251+K258</f>
        <v>324947433.58999997</v>
      </c>
      <c r="L207" s="100">
        <f>L208+L251+L258</f>
        <v>325738901.62</v>
      </c>
      <c r="M207" s="100">
        <f t="shared" ref="M207:O207" si="238">M208+M251+M258</f>
        <v>7464158.1600000001</v>
      </c>
      <c r="N207" s="100">
        <f t="shared" si="238"/>
        <v>526204.06000000006</v>
      </c>
      <c r="O207" s="100">
        <f t="shared" si="238"/>
        <v>79992870.75999999</v>
      </c>
      <c r="P207" s="100">
        <f t="shared" si="211"/>
        <v>329028164.32999998</v>
      </c>
      <c r="Q207" s="100">
        <f t="shared" si="212"/>
        <v>325473637.64999998</v>
      </c>
      <c r="R207" s="100">
        <f t="shared" si="213"/>
        <v>405731772.38</v>
      </c>
      <c r="S207" s="100">
        <f t="shared" ref="S207:U207" si="239">S208+S251+S258</f>
        <v>1637069</v>
      </c>
      <c r="T207" s="100">
        <f t="shared" si="239"/>
        <v>847976</v>
      </c>
      <c r="U207" s="100">
        <f t="shared" si="239"/>
        <v>648872</v>
      </c>
      <c r="V207" s="100">
        <f t="shared" si="235"/>
        <v>330665233.32999998</v>
      </c>
      <c r="W207" s="100">
        <f t="shared" si="236"/>
        <v>326321613.64999998</v>
      </c>
      <c r="X207" s="100">
        <f t="shared" si="237"/>
        <v>406380644.38</v>
      </c>
    </row>
    <row r="208" spans="1:24" s="81" customFormat="1">
      <c r="A208" s="2" t="s">
        <v>134</v>
      </c>
      <c r="B208" s="62" t="s">
        <v>40</v>
      </c>
      <c r="C208" s="1" t="s">
        <v>2</v>
      </c>
      <c r="D208" s="1" t="s">
        <v>17</v>
      </c>
      <c r="E208" s="1" t="s">
        <v>20</v>
      </c>
      <c r="F208" s="1" t="s">
        <v>126</v>
      </c>
      <c r="G208" s="1" t="s">
        <v>140</v>
      </c>
      <c r="H208" s="1" t="s">
        <v>141</v>
      </c>
      <c r="I208" s="13"/>
      <c r="J208" s="100">
        <f>J212+J215+J218+J224+J230+J233+J239+J242+J236+J221</f>
        <v>320901006.16999996</v>
      </c>
      <c r="K208" s="100">
        <f t="shared" ref="K208:O208" si="240">K212+K215+K218+K224+K230+K233+K239+K242+K236+K221</f>
        <v>324284433.58999997</v>
      </c>
      <c r="L208" s="100">
        <f t="shared" si="240"/>
        <v>325075901.62</v>
      </c>
      <c r="M208" s="100">
        <f t="shared" si="240"/>
        <v>7464158.1600000001</v>
      </c>
      <c r="N208" s="100">
        <f t="shared" si="240"/>
        <v>526204.06000000006</v>
      </c>
      <c r="O208" s="100">
        <f t="shared" si="240"/>
        <v>79992870.75999999</v>
      </c>
      <c r="P208" s="100">
        <f t="shared" si="211"/>
        <v>328365164.32999998</v>
      </c>
      <c r="Q208" s="100">
        <f t="shared" si="212"/>
        <v>324810637.64999998</v>
      </c>
      <c r="R208" s="100">
        <f t="shared" si="213"/>
        <v>405068772.38</v>
      </c>
      <c r="S208" s="100">
        <f>S212+S215+S218+S224+S230+S233+S239+S242+S236+S221+S245+S227+S209+S248</f>
        <v>1617069</v>
      </c>
      <c r="T208" s="100">
        <f t="shared" ref="T208:U208" si="241">T212+T215+T218+T224+T230+T233+T239+T242+T236+T221+T245+T227+T209+T248</f>
        <v>847976</v>
      </c>
      <c r="U208" s="100">
        <f t="shared" si="241"/>
        <v>648872</v>
      </c>
      <c r="V208" s="100">
        <f t="shared" si="235"/>
        <v>329982233.32999998</v>
      </c>
      <c r="W208" s="100">
        <f t="shared" si="236"/>
        <v>325658613.64999998</v>
      </c>
      <c r="X208" s="100">
        <f t="shared" si="237"/>
        <v>405717644.38</v>
      </c>
    </row>
    <row r="209" spans="1:24" s="81" customFormat="1">
      <c r="A209" s="2" t="s">
        <v>272</v>
      </c>
      <c r="B209" s="62" t="s">
        <v>40</v>
      </c>
      <c r="C209" s="1" t="s">
        <v>2</v>
      </c>
      <c r="D209" s="1" t="s">
        <v>17</v>
      </c>
      <c r="E209" s="1" t="s">
        <v>20</v>
      </c>
      <c r="F209" s="1" t="s">
        <v>126</v>
      </c>
      <c r="G209" s="1" t="s">
        <v>140</v>
      </c>
      <c r="H209" s="1" t="s">
        <v>171</v>
      </c>
      <c r="I209" s="13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>
        <f>S210</f>
        <v>270000</v>
      </c>
      <c r="T209" s="100">
        <f t="shared" ref="T209:U210" si="242">T210</f>
        <v>0</v>
      </c>
      <c r="U209" s="100">
        <f t="shared" si="242"/>
        <v>0</v>
      </c>
      <c r="V209" s="100">
        <f t="shared" ref="V209:V211" si="243">P209+S209</f>
        <v>270000</v>
      </c>
      <c r="W209" s="100">
        <f t="shared" ref="W209:W211" si="244">Q209+T209</f>
        <v>0</v>
      </c>
      <c r="X209" s="100">
        <f t="shared" ref="X209:X211" si="245">R209+U209</f>
        <v>0</v>
      </c>
    </row>
    <row r="210" spans="1:24" s="81" customFormat="1" ht="26.4">
      <c r="A210" s="7" t="s">
        <v>70</v>
      </c>
      <c r="B210" s="62" t="s">
        <v>40</v>
      </c>
      <c r="C210" s="1" t="s">
        <v>2</v>
      </c>
      <c r="D210" s="1" t="s">
        <v>17</v>
      </c>
      <c r="E210" s="1" t="s">
        <v>20</v>
      </c>
      <c r="F210" s="1" t="s">
        <v>126</v>
      </c>
      <c r="G210" s="1" t="s">
        <v>140</v>
      </c>
      <c r="H210" s="1" t="s">
        <v>171</v>
      </c>
      <c r="I210" s="13" t="s">
        <v>69</v>
      </c>
      <c r="J210" s="100"/>
      <c r="K210" s="100"/>
      <c r="L210" s="100"/>
      <c r="M210" s="100"/>
      <c r="N210" s="100"/>
      <c r="O210" s="100"/>
      <c r="P210" s="100"/>
      <c r="Q210" s="100"/>
      <c r="R210" s="100"/>
      <c r="S210" s="100">
        <f>S211</f>
        <v>270000</v>
      </c>
      <c r="T210" s="100">
        <f t="shared" si="242"/>
        <v>0</v>
      </c>
      <c r="U210" s="100">
        <f t="shared" si="242"/>
        <v>0</v>
      </c>
      <c r="V210" s="100">
        <f t="shared" si="243"/>
        <v>270000</v>
      </c>
      <c r="W210" s="100">
        <f t="shared" si="244"/>
        <v>0</v>
      </c>
      <c r="X210" s="100">
        <f t="shared" si="245"/>
        <v>0</v>
      </c>
    </row>
    <row r="211" spans="1:24" s="81" customFormat="1">
      <c r="A211" s="11" t="s">
        <v>73</v>
      </c>
      <c r="B211" s="62" t="s">
        <v>40</v>
      </c>
      <c r="C211" s="1" t="s">
        <v>2</v>
      </c>
      <c r="D211" s="1" t="s">
        <v>17</v>
      </c>
      <c r="E211" s="1" t="s">
        <v>20</v>
      </c>
      <c r="F211" s="1" t="s">
        <v>126</v>
      </c>
      <c r="G211" s="1" t="s">
        <v>140</v>
      </c>
      <c r="H211" s="1" t="s">
        <v>171</v>
      </c>
      <c r="I211" s="13" t="s">
        <v>72</v>
      </c>
      <c r="J211" s="100"/>
      <c r="K211" s="100"/>
      <c r="L211" s="100"/>
      <c r="M211" s="100"/>
      <c r="N211" s="100"/>
      <c r="O211" s="100"/>
      <c r="P211" s="100"/>
      <c r="Q211" s="100"/>
      <c r="R211" s="100"/>
      <c r="S211" s="100">
        <v>270000</v>
      </c>
      <c r="T211" s="100"/>
      <c r="U211" s="100"/>
      <c r="V211" s="100">
        <f t="shared" si="243"/>
        <v>270000</v>
      </c>
      <c r="W211" s="100">
        <f t="shared" si="244"/>
        <v>0</v>
      </c>
      <c r="X211" s="100">
        <f t="shared" si="245"/>
        <v>0</v>
      </c>
    </row>
    <row r="212" spans="1:24" s="81" customFormat="1" ht="39.6">
      <c r="A212" s="2" t="s">
        <v>135</v>
      </c>
      <c r="B212" s="62" t="s">
        <v>40</v>
      </c>
      <c r="C212" s="1" t="s">
        <v>2</v>
      </c>
      <c r="D212" s="1" t="s">
        <v>17</v>
      </c>
      <c r="E212" s="1" t="s">
        <v>20</v>
      </c>
      <c r="F212" s="1" t="s">
        <v>126</v>
      </c>
      <c r="G212" s="1" t="s">
        <v>140</v>
      </c>
      <c r="H212" s="1" t="s">
        <v>155</v>
      </c>
      <c r="I212" s="13"/>
      <c r="J212" s="100">
        <f>J213</f>
        <v>122431815</v>
      </c>
      <c r="K212" s="100">
        <f t="shared" ref="K212:O213" si="246">K213</f>
        <v>123702055.08</v>
      </c>
      <c r="L212" s="100">
        <f t="shared" si="246"/>
        <v>124301327.65000001</v>
      </c>
      <c r="M212" s="100">
        <f t="shared" si="246"/>
        <v>0</v>
      </c>
      <c r="N212" s="100">
        <f t="shared" si="246"/>
        <v>0</v>
      </c>
      <c r="O212" s="100">
        <f t="shared" si="246"/>
        <v>0</v>
      </c>
      <c r="P212" s="100">
        <f t="shared" si="211"/>
        <v>122431815</v>
      </c>
      <c r="Q212" s="100">
        <f t="shared" si="212"/>
        <v>123702055.08</v>
      </c>
      <c r="R212" s="100">
        <f t="shared" si="213"/>
        <v>124301327.65000001</v>
      </c>
      <c r="S212" s="100">
        <f t="shared" ref="S212:U213" si="247">S213</f>
        <v>0</v>
      </c>
      <c r="T212" s="100">
        <f t="shared" si="247"/>
        <v>0</v>
      </c>
      <c r="U212" s="100">
        <f t="shared" si="247"/>
        <v>-199104</v>
      </c>
      <c r="V212" s="100">
        <f t="shared" si="235"/>
        <v>122431815</v>
      </c>
      <c r="W212" s="100">
        <f t="shared" si="236"/>
        <v>123702055.08</v>
      </c>
      <c r="X212" s="100">
        <f t="shared" si="237"/>
        <v>124102223.65000001</v>
      </c>
    </row>
    <row r="213" spans="1:24" s="81" customFormat="1" ht="26.4">
      <c r="A213" s="7" t="s">
        <v>70</v>
      </c>
      <c r="B213" s="62" t="s">
        <v>40</v>
      </c>
      <c r="C213" s="1" t="s">
        <v>2</v>
      </c>
      <c r="D213" s="1" t="s">
        <v>17</v>
      </c>
      <c r="E213" s="1" t="s">
        <v>20</v>
      </c>
      <c r="F213" s="1" t="s">
        <v>126</v>
      </c>
      <c r="G213" s="1" t="s">
        <v>140</v>
      </c>
      <c r="H213" s="1" t="s">
        <v>155</v>
      </c>
      <c r="I213" s="13" t="s">
        <v>69</v>
      </c>
      <c r="J213" s="100">
        <f>J214</f>
        <v>122431815</v>
      </c>
      <c r="K213" s="100">
        <f t="shared" si="246"/>
        <v>123702055.08</v>
      </c>
      <c r="L213" s="100">
        <f t="shared" si="246"/>
        <v>124301327.65000001</v>
      </c>
      <c r="M213" s="100">
        <f t="shared" si="246"/>
        <v>0</v>
      </c>
      <c r="N213" s="100">
        <f t="shared" si="246"/>
        <v>0</v>
      </c>
      <c r="O213" s="100">
        <f t="shared" si="246"/>
        <v>0</v>
      </c>
      <c r="P213" s="100">
        <f t="shared" si="211"/>
        <v>122431815</v>
      </c>
      <c r="Q213" s="100">
        <f t="shared" si="212"/>
        <v>123702055.08</v>
      </c>
      <c r="R213" s="100">
        <f t="shared" si="213"/>
        <v>124301327.65000001</v>
      </c>
      <c r="S213" s="100">
        <f t="shared" si="247"/>
        <v>0</v>
      </c>
      <c r="T213" s="100">
        <f t="shared" si="247"/>
        <v>0</v>
      </c>
      <c r="U213" s="100">
        <f t="shared" si="247"/>
        <v>-199104</v>
      </c>
      <c r="V213" s="100">
        <f t="shared" si="235"/>
        <v>122431815</v>
      </c>
      <c r="W213" s="100">
        <f t="shared" si="236"/>
        <v>123702055.08</v>
      </c>
      <c r="X213" s="100">
        <f t="shared" si="237"/>
        <v>124102223.65000001</v>
      </c>
    </row>
    <row r="214" spans="1:24">
      <c r="A214" s="11" t="s">
        <v>73</v>
      </c>
      <c r="B214" s="62" t="s">
        <v>40</v>
      </c>
      <c r="C214" s="1" t="s">
        <v>2</v>
      </c>
      <c r="D214" s="1" t="s">
        <v>17</v>
      </c>
      <c r="E214" s="1" t="s">
        <v>20</v>
      </c>
      <c r="F214" s="1" t="s">
        <v>126</v>
      </c>
      <c r="G214" s="1" t="s">
        <v>140</v>
      </c>
      <c r="H214" s="1" t="s">
        <v>155</v>
      </c>
      <c r="I214" s="13" t="s">
        <v>72</v>
      </c>
      <c r="J214" s="100">
        <f>120131815+2300000</f>
        <v>122431815</v>
      </c>
      <c r="K214" s="100">
        <f>122702055.08+1000000</f>
        <v>123702055.08</v>
      </c>
      <c r="L214" s="100">
        <f>123301327.65+1000000</f>
        <v>124301327.65000001</v>
      </c>
      <c r="M214" s="100"/>
      <c r="N214" s="100"/>
      <c r="O214" s="100"/>
      <c r="P214" s="100">
        <f t="shared" si="211"/>
        <v>122431815</v>
      </c>
      <c r="Q214" s="100">
        <f t="shared" si="212"/>
        <v>123702055.08</v>
      </c>
      <c r="R214" s="100">
        <f t="shared" si="213"/>
        <v>124301327.65000001</v>
      </c>
      <c r="S214" s="100"/>
      <c r="T214" s="100"/>
      <c r="U214" s="100">
        <v>-199104</v>
      </c>
      <c r="V214" s="100">
        <f t="shared" si="235"/>
        <v>122431815</v>
      </c>
      <c r="W214" s="100">
        <f t="shared" si="236"/>
        <v>123702055.08</v>
      </c>
      <c r="X214" s="100">
        <f t="shared" si="237"/>
        <v>124102223.65000001</v>
      </c>
    </row>
    <row r="215" spans="1:24" ht="26.4">
      <c r="A215" s="2" t="s">
        <v>308</v>
      </c>
      <c r="B215" s="62" t="s">
        <v>40</v>
      </c>
      <c r="C215" s="1" t="s">
        <v>2</v>
      </c>
      <c r="D215" s="1" t="s">
        <v>17</v>
      </c>
      <c r="E215" s="1" t="s">
        <v>20</v>
      </c>
      <c r="F215" s="1" t="s">
        <v>126</v>
      </c>
      <c r="G215" s="62" t="s">
        <v>140</v>
      </c>
      <c r="H215" s="56" t="s">
        <v>203</v>
      </c>
      <c r="I215" s="110"/>
      <c r="J215" s="100">
        <f>J216</f>
        <v>2950000</v>
      </c>
      <c r="K215" s="100">
        <f t="shared" ref="K215:O216" si="248">K216</f>
        <v>1000000</v>
      </c>
      <c r="L215" s="100">
        <f t="shared" si="248"/>
        <v>0</v>
      </c>
      <c r="M215" s="100">
        <f t="shared" si="248"/>
        <v>3000050.16</v>
      </c>
      <c r="N215" s="100">
        <f t="shared" si="248"/>
        <v>585.05999999999995</v>
      </c>
      <c r="O215" s="100">
        <f t="shared" si="248"/>
        <v>1021.88</v>
      </c>
      <c r="P215" s="100">
        <f t="shared" si="211"/>
        <v>5950050.1600000001</v>
      </c>
      <c r="Q215" s="100">
        <f t="shared" si="212"/>
        <v>1000585.06</v>
      </c>
      <c r="R215" s="100">
        <f t="shared" si="213"/>
        <v>1021.88</v>
      </c>
      <c r="S215" s="100">
        <f t="shared" ref="S215:U216" si="249">S216</f>
        <v>-110000</v>
      </c>
      <c r="T215" s="100">
        <f t="shared" si="249"/>
        <v>0</v>
      </c>
      <c r="U215" s="100">
        <f t="shared" si="249"/>
        <v>0</v>
      </c>
      <c r="V215" s="100">
        <f t="shared" si="235"/>
        <v>5840050.1600000001</v>
      </c>
      <c r="W215" s="100">
        <f t="shared" si="236"/>
        <v>1000585.06</v>
      </c>
      <c r="X215" s="100">
        <f t="shared" si="237"/>
        <v>1021.88</v>
      </c>
    </row>
    <row r="216" spans="1:24" ht="26.4">
      <c r="A216" s="7" t="s">
        <v>70</v>
      </c>
      <c r="B216" s="62" t="s">
        <v>40</v>
      </c>
      <c r="C216" s="1" t="s">
        <v>2</v>
      </c>
      <c r="D216" s="1" t="s">
        <v>17</v>
      </c>
      <c r="E216" s="1" t="s">
        <v>20</v>
      </c>
      <c r="F216" s="1" t="s">
        <v>126</v>
      </c>
      <c r="G216" s="62" t="s">
        <v>140</v>
      </c>
      <c r="H216" s="56" t="s">
        <v>203</v>
      </c>
      <c r="I216" s="110" t="s">
        <v>69</v>
      </c>
      <c r="J216" s="100">
        <f>J217</f>
        <v>2950000</v>
      </c>
      <c r="K216" s="100">
        <f t="shared" si="248"/>
        <v>1000000</v>
      </c>
      <c r="L216" s="100">
        <f t="shared" si="248"/>
        <v>0</v>
      </c>
      <c r="M216" s="100">
        <f t="shared" si="248"/>
        <v>3000050.16</v>
      </c>
      <c r="N216" s="100">
        <f t="shared" si="248"/>
        <v>585.05999999999995</v>
      </c>
      <c r="O216" s="100">
        <f t="shared" si="248"/>
        <v>1021.88</v>
      </c>
      <c r="P216" s="100">
        <f t="shared" si="211"/>
        <v>5950050.1600000001</v>
      </c>
      <c r="Q216" s="100">
        <f t="shared" si="212"/>
        <v>1000585.06</v>
      </c>
      <c r="R216" s="100">
        <f t="shared" si="213"/>
        <v>1021.88</v>
      </c>
      <c r="S216" s="100">
        <f t="shared" si="249"/>
        <v>-110000</v>
      </c>
      <c r="T216" s="100">
        <f t="shared" si="249"/>
        <v>0</v>
      </c>
      <c r="U216" s="100">
        <f t="shared" si="249"/>
        <v>0</v>
      </c>
      <c r="V216" s="100">
        <f t="shared" si="235"/>
        <v>5840050.1600000001</v>
      </c>
      <c r="W216" s="100">
        <f t="shared" si="236"/>
        <v>1000585.06</v>
      </c>
      <c r="X216" s="100">
        <f t="shared" si="237"/>
        <v>1021.88</v>
      </c>
    </row>
    <row r="217" spans="1:24" s="81" customFormat="1">
      <c r="A217" s="11" t="s">
        <v>73</v>
      </c>
      <c r="B217" s="62" t="s">
        <v>40</v>
      </c>
      <c r="C217" s="1" t="s">
        <v>2</v>
      </c>
      <c r="D217" s="1" t="s">
        <v>17</v>
      </c>
      <c r="E217" s="1" t="s">
        <v>20</v>
      </c>
      <c r="F217" s="1" t="s">
        <v>126</v>
      </c>
      <c r="G217" s="62" t="s">
        <v>140</v>
      </c>
      <c r="H217" s="56" t="s">
        <v>203</v>
      </c>
      <c r="I217" s="110" t="s">
        <v>72</v>
      </c>
      <c r="J217" s="100">
        <v>2950000</v>
      </c>
      <c r="K217" s="100">
        <v>1000000</v>
      </c>
      <c r="L217" s="100"/>
      <c r="M217" s="100">
        <f>3000000+50.16</f>
        <v>3000050.16</v>
      </c>
      <c r="N217" s="100">
        <v>585.05999999999995</v>
      </c>
      <c r="O217" s="100">
        <v>1021.88</v>
      </c>
      <c r="P217" s="100">
        <f t="shared" si="211"/>
        <v>5950050.1600000001</v>
      </c>
      <c r="Q217" s="100">
        <f t="shared" si="212"/>
        <v>1000585.06</v>
      </c>
      <c r="R217" s="100">
        <f t="shared" si="213"/>
        <v>1021.88</v>
      </c>
      <c r="S217" s="100">
        <v>-110000</v>
      </c>
      <c r="T217" s="100"/>
      <c r="U217" s="100"/>
      <c r="V217" s="100">
        <f t="shared" si="235"/>
        <v>5840050.1600000001</v>
      </c>
      <c r="W217" s="100">
        <f t="shared" si="236"/>
        <v>1000585.06</v>
      </c>
      <c r="X217" s="100">
        <f t="shared" si="237"/>
        <v>1021.88</v>
      </c>
    </row>
    <row r="218" spans="1:24" s="81" customFormat="1" ht="39.6">
      <c r="A218" s="2" t="s">
        <v>312</v>
      </c>
      <c r="B218" s="62" t="s">
        <v>40</v>
      </c>
      <c r="C218" s="1" t="s">
        <v>2</v>
      </c>
      <c r="D218" s="1" t="s">
        <v>17</v>
      </c>
      <c r="E218" s="1" t="s">
        <v>20</v>
      </c>
      <c r="F218" s="1" t="s">
        <v>126</v>
      </c>
      <c r="G218" s="1" t="s">
        <v>140</v>
      </c>
      <c r="H218" s="1" t="s">
        <v>148</v>
      </c>
      <c r="I218" s="13"/>
      <c r="J218" s="100">
        <f>J219</f>
        <v>47613</v>
      </c>
      <c r="K218" s="100">
        <f t="shared" ref="K218:O219" si="250">K219</f>
        <v>47613</v>
      </c>
      <c r="L218" s="100">
        <f t="shared" si="250"/>
        <v>47613</v>
      </c>
      <c r="M218" s="100">
        <f t="shared" si="250"/>
        <v>0</v>
      </c>
      <c r="N218" s="100">
        <f t="shared" si="250"/>
        <v>0</v>
      </c>
      <c r="O218" s="100">
        <f t="shared" si="250"/>
        <v>0</v>
      </c>
      <c r="P218" s="100">
        <f t="shared" si="211"/>
        <v>47613</v>
      </c>
      <c r="Q218" s="100">
        <f t="shared" si="212"/>
        <v>47613</v>
      </c>
      <c r="R218" s="100">
        <f t="shared" si="213"/>
        <v>47613</v>
      </c>
      <c r="S218" s="100">
        <f t="shared" ref="S218:U219" si="251">S219</f>
        <v>0</v>
      </c>
      <c r="T218" s="100">
        <f t="shared" si="251"/>
        <v>0</v>
      </c>
      <c r="U218" s="100">
        <f t="shared" si="251"/>
        <v>0</v>
      </c>
      <c r="V218" s="100">
        <f t="shared" si="235"/>
        <v>47613</v>
      </c>
      <c r="W218" s="100">
        <f t="shared" si="236"/>
        <v>47613</v>
      </c>
      <c r="X218" s="100">
        <f t="shared" si="237"/>
        <v>47613</v>
      </c>
    </row>
    <row r="219" spans="1:24" s="81" customFormat="1" ht="26.4">
      <c r="A219" s="7" t="s">
        <v>70</v>
      </c>
      <c r="B219" s="62" t="s">
        <v>40</v>
      </c>
      <c r="C219" s="1" t="s">
        <v>2</v>
      </c>
      <c r="D219" s="1" t="s">
        <v>17</v>
      </c>
      <c r="E219" s="1" t="s">
        <v>20</v>
      </c>
      <c r="F219" s="1" t="s">
        <v>126</v>
      </c>
      <c r="G219" s="1" t="s">
        <v>140</v>
      </c>
      <c r="H219" s="1" t="s">
        <v>148</v>
      </c>
      <c r="I219" s="13" t="s">
        <v>69</v>
      </c>
      <c r="J219" s="100">
        <f>J220</f>
        <v>47613</v>
      </c>
      <c r="K219" s="100">
        <f t="shared" si="250"/>
        <v>47613</v>
      </c>
      <c r="L219" s="100">
        <f t="shared" si="250"/>
        <v>47613</v>
      </c>
      <c r="M219" s="100">
        <f t="shared" si="250"/>
        <v>0</v>
      </c>
      <c r="N219" s="100">
        <f t="shared" si="250"/>
        <v>0</v>
      </c>
      <c r="O219" s="100">
        <f t="shared" si="250"/>
        <v>0</v>
      </c>
      <c r="P219" s="100">
        <f t="shared" si="211"/>
        <v>47613</v>
      </c>
      <c r="Q219" s="100">
        <f t="shared" si="212"/>
        <v>47613</v>
      </c>
      <c r="R219" s="100">
        <f t="shared" si="213"/>
        <v>47613</v>
      </c>
      <c r="S219" s="100">
        <f t="shared" si="251"/>
        <v>0</v>
      </c>
      <c r="T219" s="100">
        <f t="shared" si="251"/>
        <v>0</v>
      </c>
      <c r="U219" s="100">
        <f t="shared" si="251"/>
        <v>0</v>
      </c>
      <c r="V219" s="100">
        <f t="shared" si="235"/>
        <v>47613</v>
      </c>
      <c r="W219" s="100">
        <f t="shared" si="236"/>
        <v>47613</v>
      </c>
      <c r="X219" s="100">
        <f t="shared" si="237"/>
        <v>47613</v>
      </c>
    </row>
    <row r="220" spans="1:24" s="81" customFormat="1">
      <c r="A220" s="11" t="s">
        <v>73</v>
      </c>
      <c r="B220" s="62" t="s">
        <v>40</v>
      </c>
      <c r="C220" s="1" t="s">
        <v>2</v>
      </c>
      <c r="D220" s="1" t="s">
        <v>17</v>
      </c>
      <c r="E220" s="1" t="s">
        <v>20</v>
      </c>
      <c r="F220" s="1" t="s">
        <v>126</v>
      </c>
      <c r="G220" s="1" t="s">
        <v>140</v>
      </c>
      <c r="H220" s="1" t="s">
        <v>148</v>
      </c>
      <c r="I220" s="13" t="s">
        <v>72</v>
      </c>
      <c r="J220" s="100">
        <v>47613</v>
      </c>
      <c r="K220" s="100">
        <v>47613</v>
      </c>
      <c r="L220" s="100">
        <v>47613</v>
      </c>
      <c r="M220" s="100"/>
      <c r="N220" s="100"/>
      <c r="O220" s="100"/>
      <c r="P220" s="100">
        <f t="shared" si="211"/>
        <v>47613</v>
      </c>
      <c r="Q220" s="100">
        <f t="shared" si="212"/>
        <v>47613</v>
      </c>
      <c r="R220" s="100">
        <f t="shared" si="213"/>
        <v>47613</v>
      </c>
      <c r="S220" s="100"/>
      <c r="T220" s="100"/>
      <c r="U220" s="100"/>
      <c r="V220" s="100">
        <f t="shared" si="235"/>
        <v>47613</v>
      </c>
      <c r="W220" s="100">
        <f t="shared" si="236"/>
        <v>47613</v>
      </c>
      <c r="X220" s="100">
        <f t="shared" si="237"/>
        <v>47613</v>
      </c>
    </row>
    <row r="221" spans="1:24" s="81" customFormat="1">
      <c r="A221" s="11" t="s">
        <v>214</v>
      </c>
      <c r="B221" s="62" t="s">
        <v>40</v>
      </c>
      <c r="C221" s="1" t="s">
        <v>2</v>
      </c>
      <c r="D221" s="1" t="s">
        <v>17</v>
      </c>
      <c r="E221" s="1" t="s">
        <v>20</v>
      </c>
      <c r="F221" s="1" t="s">
        <v>126</v>
      </c>
      <c r="G221" s="1" t="s">
        <v>140</v>
      </c>
      <c r="H221" s="1" t="s">
        <v>215</v>
      </c>
      <c r="I221" s="13"/>
      <c r="J221" s="100">
        <f>J222</f>
        <v>0</v>
      </c>
      <c r="K221" s="100">
        <f t="shared" ref="K221:O222" si="252">K222</f>
        <v>0</v>
      </c>
      <c r="L221" s="100">
        <f t="shared" si="252"/>
        <v>0</v>
      </c>
      <c r="M221" s="100">
        <f t="shared" si="252"/>
        <v>111089</v>
      </c>
      <c r="N221" s="100">
        <f t="shared" si="252"/>
        <v>0</v>
      </c>
      <c r="O221" s="100">
        <f t="shared" si="252"/>
        <v>0</v>
      </c>
      <c r="P221" s="100">
        <f t="shared" ref="P221:P223" si="253">J221+M221</f>
        <v>111089</v>
      </c>
      <c r="Q221" s="100">
        <f t="shared" ref="Q221:Q223" si="254">K221+N221</f>
        <v>0</v>
      </c>
      <c r="R221" s="100">
        <f t="shared" ref="R221:R223" si="255">L221+O221</f>
        <v>0</v>
      </c>
      <c r="S221" s="100">
        <f t="shared" ref="S221:U222" si="256">S222</f>
        <v>390000</v>
      </c>
      <c r="T221" s="100">
        <f t="shared" si="256"/>
        <v>0</v>
      </c>
      <c r="U221" s="100">
        <f t="shared" si="256"/>
        <v>0</v>
      </c>
      <c r="V221" s="100">
        <f t="shared" si="235"/>
        <v>501089</v>
      </c>
      <c r="W221" s="100">
        <f t="shared" si="236"/>
        <v>0</v>
      </c>
      <c r="X221" s="100">
        <f t="shared" si="237"/>
        <v>0</v>
      </c>
    </row>
    <row r="222" spans="1:24" s="81" customFormat="1" ht="26.4">
      <c r="A222" s="7" t="s">
        <v>70</v>
      </c>
      <c r="B222" s="62" t="s">
        <v>40</v>
      </c>
      <c r="C222" s="1" t="s">
        <v>2</v>
      </c>
      <c r="D222" s="1" t="s">
        <v>17</v>
      </c>
      <c r="E222" s="1" t="s">
        <v>20</v>
      </c>
      <c r="F222" s="1" t="s">
        <v>126</v>
      </c>
      <c r="G222" s="1" t="s">
        <v>140</v>
      </c>
      <c r="H222" s="1" t="s">
        <v>215</v>
      </c>
      <c r="I222" s="13" t="s">
        <v>69</v>
      </c>
      <c r="J222" s="100">
        <f>J223</f>
        <v>0</v>
      </c>
      <c r="K222" s="100">
        <f t="shared" si="252"/>
        <v>0</v>
      </c>
      <c r="L222" s="100">
        <f t="shared" si="252"/>
        <v>0</v>
      </c>
      <c r="M222" s="100">
        <f t="shared" si="252"/>
        <v>111089</v>
      </c>
      <c r="N222" s="100">
        <f t="shared" si="252"/>
        <v>0</v>
      </c>
      <c r="O222" s="100">
        <f t="shared" si="252"/>
        <v>0</v>
      </c>
      <c r="P222" s="100">
        <f t="shared" si="253"/>
        <v>111089</v>
      </c>
      <c r="Q222" s="100">
        <f t="shared" si="254"/>
        <v>0</v>
      </c>
      <c r="R222" s="100">
        <f t="shared" si="255"/>
        <v>0</v>
      </c>
      <c r="S222" s="100">
        <f t="shared" si="256"/>
        <v>390000</v>
      </c>
      <c r="T222" s="100">
        <f t="shared" si="256"/>
        <v>0</v>
      </c>
      <c r="U222" s="100">
        <f t="shared" si="256"/>
        <v>0</v>
      </c>
      <c r="V222" s="100">
        <f t="shared" si="235"/>
        <v>501089</v>
      </c>
      <c r="W222" s="100">
        <f t="shared" si="236"/>
        <v>0</v>
      </c>
      <c r="X222" s="100">
        <f t="shared" si="237"/>
        <v>0</v>
      </c>
    </row>
    <row r="223" spans="1:24" s="81" customFormat="1">
      <c r="A223" s="11" t="s">
        <v>73</v>
      </c>
      <c r="B223" s="62" t="s">
        <v>40</v>
      </c>
      <c r="C223" s="1" t="s">
        <v>2</v>
      </c>
      <c r="D223" s="1" t="s">
        <v>17</v>
      </c>
      <c r="E223" s="1" t="s">
        <v>20</v>
      </c>
      <c r="F223" s="1" t="s">
        <v>126</v>
      </c>
      <c r="G223" s="1" t="s">
        <v>140</v>
      </c>
      <c r="H223" s="1" t="s">
        <v>215</v>
      </c>
      <c r="I223" s="13" t="s">
        <v>72</v>
      </c>
      <c r="J223" s="100"/>
      <c r="K223" s="100"/>
      <c r="L223" s="100"/>
      <c r="M223" s="100">
        <v>111089</v>
      </c>
      <c r="N223" s="100"/>
      <c r="O223" s="100"/>
      <c r="P223" s="100">
        <f t="shared" si="253"/>
        <v>111089</v>
      </c>
      <c r="Q223" s="100">
        <f t="shared" si="254"/>
        <v>0</v>
      </c>
      <c r="R223" s="100">
        <f t="shared" si="255"/>
        <v>0</v>
      </c>
      <c r="S223" s="100">
        <v>390000</v>
      </c>
      <c r="T223" s="100"/>
      <c r="U223" s="100"/>
      <c r="V223" s="100">
        <f t="shared" si="235"/>
        <v>501089</v>
      </c>
      <c r="W223" s="100">
        <f t="shared" si="236"/>
        <v>0</v>
      </c>
      <c r="X223" s="100">
        <f t="shared" si="237"/>
        <v>0</v>
      </c>
    </row>
    <row r="224" spans="1:24" s="81" customFormat="1" ht="79.2">
      <c r="A224" s="11" t="s">
        <v>378</v>
      </c>
      <c r="B224" s="62" t="s">
        <v>40</v>
      </c>
      <c r="C224" s="1" t="s">
        <v>2</v>
      </c>
      <c r="D224" s="1" t="s">
        <v>17</v>
      </c>
      <c r="E224" s="1" t="s">
        <v>20</v>
      </c>
      <c r="F224" s="1" t="s">
        <v>126</v>
      </c>
      <c r="G224" s="1" t="s">
        <v>140</v>
      </c>
      <c r="H224" s="1" t="s">
        <v>369</v>
      </c>
      <c r="I224" s="13"/>
      <c r="J224" s="100">
        <f>J225</f>
        <v>12408615</v>
      </c>
      <c r="K224" s="100">
        <f t="shared" ref="K224:O225" si="257">K225</f>
        <v>12408615</v>
      </c>
      <c r="L224" s="100">
        <f t="shared" si="257"/>
        <v>12408615</v>
      </c>
      <c r="M224" s="100">
        <f t="shared" si="257"/>
        <v>326515</v>
      </c>
      <c r="N224" s="100">
        <f t="shared" si="257"/>
        <v>326515</v>
      </c>
      <c r="O224" s="100">
        <f t="shared" si="257"/>
        <v>163210</v>
      </c>
      <c r="P224" s="100">
        <f t="shared" si="211"/>
        <v>12735130</v>
      </c>
      <c r="Q224" s="100">
        <f t="shared" si="212"/>
        <v>12735130</v>
      </c>
      <c r="R224" s="100">
        <f t="shared" si="213"/>
        <v>12571825</v>
      </c>
      <c r="S224" s="100">
        <f t="shared" ref="S224:U228" si="258">S225</f>
        <v>-12735130</v>
      </c>
      <c r="T224" s="100">
        <f t="shared" si="258"/>
        <v>-12735130</v>
      </c>
      <c r="U224" s="100">
        <f t="shared" si="258"/>
        <v>-12571825</v>
      </c>
      <c r="V224" s="100">
        <f t="shared" si="235"/>
        <v>0</v>
      </c>
      <c r="W224" s="100">
        <f t="shared" si="236"/>
        <v>0</v>
      </c>
      <c r="X224" s="100">
        <f t="shared" si="237"/>
        <v>0</v>
      </c>
    </row>
    <row r="225" spans="1:24" s="81" customFormat="1" ht="26.4">
      <c r="A225" s="7" t="s">
        <v>70</v>
      </c>
      <c r="B225" s="62" t="s">
        <v>40</v>
      </c>
      <c r="C225" s="1" t="s">
        <v>2</v>
      </c>
      <c r="D225" s="1" t="s">
        <v>17</v>
      </c>
      <c r="E225" s="1" t="s">
        <v>20</v>
      </c>
      <c r="F225" s="1" t="s">
        <v>126</v>
      </c>
      <c r="G225" s="1" t="s">
        <v>140</v>
      </c>
      <c r="H225" s="1" t="s">
        <v>369</v>
      </c>
      <c r="I225" s="13" t="s">
        <v>69</v>
      </c>
      <c r="J225" s="100">
        <f>J226</f>
        <v>12408615</v>
      </c>
      <c r="K225" s="100">
        <f t="shared" si="257"/>
        <v>12408615</v>
      </c>
      <c r="L225" s="100">
        <f t="shared" si="257"/>
        <v>12408615</v>
      </c>
      <c r="M225" s="100">
        <f t="shared" si="257"/>
        <v>326515</v>
      </c>
      <c r="N225" s="100">
        <f t="shared" si="257"/>
        <v>326515</v>
      </c>
      <c r="O225" s="100">
        <f t="shared" si="257"/>
        <v>163210</v>
      </c>
      <c r="P225" s="100">
        <f t="shared" si="211"/>
        <v>12735130</v>
      </c>
      <c r="Q225" s="100">
        <f t="shared" si="212"/>
        <v>12735130</v>
      </c>
      <c r="R225" s="100">
        <f t="shared" si="213"/>
        <v>12571825</v>
      </c>
      <c r="S225" s="100">
        <f t="shared" si="258"/>
        <v>-12735130</v>
      </c>
      <c r="T225" s="100">
        <f t="shared" si="258"/>
        <v>-12735130</v>
      </c>
      <c r="U225" s="100">
        <f t="shared" si="258"/>
        <v>-12571825</v>
      </c>
      <c r="V225" s="100">
        <f t="shared" si="235"/>
        <v>0</v>
      </c>
      <c r="W225" s="100">
        <f t="shared" si="236"/>
        <v>0</v>
      </c>
      <c r="X225" s="100">
        <f t="shared" si="237"/>
        <v>0</v>
      </c>
    </row>
    <row r="226" spans="1:24">
      <c r="A226" s="11" t="s">
        <v>73</v>
      </c>
      <c r="B226" s="62" t="s">
        <v>40</v>
      </c>
      <c r="C226" s="1" t="s">
        <v>2</v>
      </c>
      <c r="D226" s="1" t="s">
        <v>17</v>
      </c>
      <c r="E226" s="1" t="s">
        <v>20</v>
      </c>
      <c r="F226" s="1" t="s">
        <v>126</v>
      </c>
      <c r="G226" s="1" t="s">
        <v>140</v>
      </c>
      <c r="H226" s="1" t="s">
        <v>369</v>
      </c>
      <c r="I226" s="13" t="s">
        <v>72</v>
      </c>
      <c r="J226" s="100">
        <v>12408615</v>
      </c>
      <c r="K226" s="100">
        <v>12408615</v>
      </c>
      <c r="L226" s="100">
        <v>12408615</v>
      </c>
      <c r="M226" s="100">
        <v>326515</v>
      </c>
      <c r="N226" s="100">
        <v>326515</v>
      </c>
      <c r="O226" s="100">
        <v>163210</v>
      </c>
      <c r="P226" s="100">
        <f t="shared" si="211"/>
        <v>12735130</v>
      </c>
      <c r="Q226" s="100">
        <f t="shared" si="212"/>
        <v>12735130</v>
      </c>
      <c r="R226" s="100">
        <f t="shared" si="213"/>
        <v>12571825</v>
      </c>
      <c r="S226" s="100">
        <v>-12735130</v>
      </c>
      <c r="T226" s="100">
        <v>-12735130</v>
      </c>
      <c r="U226" s="100">
        <v>-12571825</v>
      </c>
      <c r="V226" s="100">
        <f t="shared" si="235"/>
        <v>0</v>
      </c>
      <c r="W226" s="100">
        <f t="shared" si="236"/>
        <v>0</v>
      </c>
      <c r="X226" s="100">
        <f t="shared" si="237"/>
        <v>0</v>
      </c>
    </row>
    <row r="227" spans="1:24" s="81" customFormat="1" ht="79.2">
      <c r="A227" s="11" t="s">
        <v>378</v>
      </c>
      <c r="B227" s="62" t="s">
        <v>40</v>
      </c>
      <c r="C227" s="1" t="s">
        <v>2</v>
      </c>
      <c r="D227" s="1" t="s">
        <v>17</v>
      </c>
      <c r="E227" s="1" t="s">
        <v>20</v>
      </c>
      <c r="F227" s="1" t="s">
        <v>126</v>
      </c>
      <c r="G227" s="1" t="s">
        <v>140</v>
      </c>
      <c r="H227" s="1" t="s">
        <v>489</v>
      </c>
      <c r="I227" s="13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>
        <f t="shared" si="258"/>
        <v>12735130</v>
      </c>
      <c r="T227" s="100">
        <f t="shared" si="258"/>
        <v>12735130</v>
      </c>
      <c r="U227" s="100">
        <f t="shared" si="258"/>
        <v>12571825</v>
      </c>
      <c r="V227" s="100">
        <f t="shared" ref="V227:V229" si="259">P227+S227</f>
        <v>12735130</v>
      </c>
      <c r="W227" s="100">
        <f t="shared" ref="W227:W229" si="260">Q227+T227</f>
        <v>12735130</v>
      </c>
      <c r="X227" s="100">
        <f t="shared" ref="X227:X229" si="261">R227+U227</f>
        <v>12571825</v>
      </c>
    </row>
    <row r="228" spans="1:24" s="81" customFormat="1" ht="26.4">
      <c r="A228" s="7" t="s">
        <v>70</v>
      </c>
      <c r="B228" s="62" t="s">
        <v>40</v>
      </c>
      <c r="C228" s="1" t="s">
        <v>2</v>
      </c>
      <c r="D228" s="1" t="s">
        <v>17</v>
      </c>
      <c r="E228" s="1" t="s">
        <v>20</v>
      </c>
      <c r="F228" s="1" t="s">
        <v>126</v>
      </c>
      <c r="G228" s="1" t="s">
        <v>140</v>
      </c>
      <c r="H228" s="1" t="s">
        <v>489</v>
      </c>
      <c r="I228" s="13" t="s">
        <v>69</v>
      </c>
      <c r="J228" s="100"/>
      <c r="K228" s="100"/>
      <c r="L228" s="100"/>
      <c r="M228" s="100"/>
      <c r="N228" s="100"/>
      <c r="O228" s="100"/>
      <c r="P228" s="100"/>
      <c r="Q228" s="100"/>
      <c r="R228" s="100"/>
      <c r="S228" s="100">
        <f t="shared" si="258"/>
        <v>12735130</v>
      </c>
      <c r="T228" s="100">
        <f t="shared" si="258"/>
        <v>12735130</v>
      </c>
      <c r="U228" s="100">
        <f t="shared" si="258"/>
        <v>12571825</v>
      </c>
      <c r="V228" s="100">
        <f t="shared" si="259"/>
        <v>12735130</v>
      </c>
      <c r="W228" s="100">
        <f t="shared" si="260"/>
        <v>12735130</v>
      </c>
      <c r="X228" s="100">
        <f t="shared" si="261"/>
        <v>12571825</v>
      </c>
    </row>
    <row r="229" spans="1:24">
      <c r="A229" s="11" t="s">
        <v>73</v>
      </c>
      <c r="B229" s="62" t="s">
        <v>40</v>
      </c>
      <c r="C229" s="1" t="s">
        <v>2</v>
      </c>
      <c r="D229" s="1" t="s">
        <v>17</v>
      </c>
      <c r="E229" s="1" t="s">
        <v>20</v>
      </c>
      <c r="F229" s="1" t="s">
        <v>126</v>
      </c>
      <c r="G229" s="1" t="s">
        <v>140</v>
      </c>
      <c r="H229" s="1" t="s">
        <v>489</v>
      </c>
      <c r="I229" s="13" t="s">
        <v>72</v>
      </c>
      <c r="J229" s="100"/>
      <c r="K229" s="100"/>
      <c r="L229" s="100"/>
      <c r="M229" s="100"/>
      <c r="N229" s="100"/>
      <c r="O229" s="100"/>
      <c r="P229" s="100"/>
      <c r="Q229" s="100"/>
      <c r="R229" s="100"/>
      <c r="S229" s="100">
        <v>12735130</v>
      </c>
      <c r="T229" s="100">
        <v>12735130</v>
      </c>
      <c r="U229" s="100">
        <v>12571825</v>
      </c>
      <c r="V229" s="100">
        <f t="shared" si="259"/>
        <v>12735130</v>
      </c>
      <c r="W229" s="100">
        <f t="shared" si="260"/>
        <v>12735130</v>
      </c>
      <c r="X229" s="100">
        <f t="shared" si="261"/>
        <v>12571825</v>
      </c>
    </row>
    <row r="230" spans="1:24" ht="66">
      <c r="A230" s="11" t="s">
        <v>255</v>
      </c>
      <c r="B230" s="62" t="s">
        <v>40</v>
      </c>
      <c r="C230" s="1" t="s">
        <v>2</v>
      </c>
      <c r="D230" s="1" t="s">
        <v>17</v>
      </c>
      <c r="E230" s="1" t="s">
        <v>20</v>
      </c>
      <c r="F230" s="1" t="s">
        <v>126</v>
      </c>
      <c r="G230" s="62" t="s">
        <v>140</v>
      </c>
      <c r="H230" s="56" t="s">
        <v>380</v>
      </c>
      <c r="I230" s="88"/>
      <c r="J230" s="100">
        <f>J231</f>
        <v>7861663.1699999999</v>
      </c>
      <c r="K230" s="100">
        <f t="shared" ref="K230:O231" si="262">K231</f>
        <v>8258550.5099999998</v>
      </c>
      <c r="L230" s="100">
        <f t="shared" si="262"/>
        <v>8248545.9699999997</v>
      </c>
      <c r="M230" s="100">
        <f t="shared" si="262"/>
        <v>0</v>
      </c>
      <c r="N230" s="100">
        <f t="shared" si="262"/>
        <v>0</v>
      </c>
      <c r="O230" s="100">
        <f t="shared" si="262"/>
        <v>0</v>
      </c>
      <c r="P230" s="100">
        <f t="shared" si="211"/>
        <v>7861663.1699999999</v>
      </c>
      <c r="Q230" s="100">
        <f t="shared" si="212"/>
        <v>8258550.5099999998</v>
      </c>
      <c r="R230" s="100">
        <f t="shared" si="213"/>
        <v>8248545.9699999997</v>
      </c>
      <c r="S230" s="100">
        <f t="shared" ref="S230:U231" si="263">S231</f>
        <v>0</v>
      </c>
      <c r="T230" s="100">
        <f t="shared" si="263"/>
        <v>0</v>
      </c>
      <c r="U230" s="100">
        <f t="shared" si="263"/>
        <v>0</v>
      </c>
      <c r="V230" s="100">
        <f t="shared" si="235"/>
        <v>7861663.1699999999</v>
      </c>
      <c r="W230" s="100">
        <f t="shared" si="236"/>
        <v>8258550.5099999998</v>
      </c>
      <c r="X230" s="100">
        <f t="shared" si="237"/>
        <v>8248545.9699999997</v>
      </c>
    </row>
    <row r="231" spans="1:24" ht="26.4">
      <c r="A231" s="7" t="s">
        <v>70</v>
      </c>
      <c r="B231" s="62" t="s">
        <v>40</v>
      </c>
      <c r="C231" s="1" t="s">
        <v>2</v>
      </c>
      <c r="D231" s="1" t="s">
        <v>17</v>
      </c>
      <c r="E231" s="1" t="s">
        <v>20</v>
      </c>
      <c r="F231" s="1" t="s">
        <v>126</v>
      </c>
      <c r="G231" s="62" t="s">
        <v>140</v>
      </c>
      <c r="H231" s="56" t="s">
        <v>380</v>
      </c>
      <c r="I231" s="110" t="s">
        <v>69</v>
      </c>
      <c r="J231" s="100">
        <f>J232</f>
        <v>7861663.1699999999</v>
      </c>
      <c r="K231" s="100">
        <f t="shared" si="262"/>
        <v>8258550.5099999998</v>
      </c>
      <c r="L231" s="100">
        <f t="shared" si="262"/>
        <v>8248545.9699999997</v>
      </c>
      <c r="M231" s="100">
        <f t="shared" si="262"/>
        <v>0</v>
      </c>
      <c r="N231" s="100">
        <f t="shared" si="262"/>
        <v>0</v>
      </c>
      <c r="O231" s="100">
        <f t="shared" si="262"/>
        <v>0</v>
      </c>
      <c r="P231" s="100">
        <f t="shared" si="211"/>
        <v>7861663.1699999999</v>
      </c>
      <c r="Q231" s="100">
        <f t="shared" si="212"/>
        <v>8258550.5099999998</v>
      </c>
      <c r="R231" s="100">
        <f t="shared" si="213"/>
        <v>8248545.9699999997</v>
      </c>
      <c r="S231" s="100">
        <f t="shared" si="263"/>
        <v>0</v>
      </c>
      <c r="T231" s="100">
        <f t="shared" si="263"/>
        <v>0</v>
      </c>
      <c r="U231" s="100">
        <f t="shared" si="263"/>
        <v>0</v>
      </c>
      <c r="V231" s="100">
        <f t="shared" si="235"/>
        <v>7861663.1699999999</v>
      </c>
      <c r="W231" s="100">
        <f t="shared" si="236"/>
        <v>8258550.5099999998</v>
      </c>
      <c r="X231" s="100">
        <f t="shared" si="237"/>
        <v>8248545.9699999997</v>
      </c>
    </row>
    <row r="232" spans="1:24" s="81" customFormat="1">
      <c r="A232" s="11" t="s">
        <v>73</v>
      </c>
      <c r="B232" s="62" t="s">
        <v>40</v>
      </c>
      <c r="C232" s="1" t="s">
        <v>2</v>
      </c>
      <c r="D232" s="1" t="s">
        <v>17</v>
      </c>
      <c r="E232" s="1" t="s">
        <v>20</v>
      </c>
      <c r="F232" s="1" t="s">
        <v>126</v>
      </c>
      <c r="G232" s="62" t="s">
        <v>140</v>
      </c>
      <c r="H232" s="56" t="s">
        <v>380</v>
      </c>
      <c r="I232" s="110" t="s">
        <v>72</v>
      </c>
      <c r="J232" s="100">
        <v>7861663.1699999999</v>
      </c>
      <c r="K232" s="100">
        <v>8258550.5099999998</v>
      </c>
      <c r="L232" s="100">
        <v>8248545.9699999997</v>
      </c>
      <c r="M232" s="100"/>
      <c r="N232" s="100"/>
      <c r="O232" s="100"/>
      <c r="P232" s="100">
        <f t="shared" si="211"/>
        <v>7861663.1699999999</v>
      </c>
      <c r="Q232" s="100">
        <f t="shared" si="212"/>
        <v>8258550.5099999998</v>
      </c>
      <c r="R232" s="100">
        <f t="shared" si="213"/>
        <v>8248545.9699999997</v>
      </c>
      <c r="S232" s="100"/>
      <c r="T232" s="100"/>
      <c r="U232" s="100"/>
      <c r="V232" s="100">
        <f t="shared" si="235"/>
        <v>7861663.1699999999</v>
      </c>
      <c r="W232" s="100">
        <f t="shared" si="236"/>
        <v>8258550.5099999998</v>
      </c>
      <c r="X232" s="100">
        <f t="shared" si="237"/>
        <v>8248545.9699999997</v>
      </c>
    </row>
    <row r="233" spans="1:24" s="81" customFormat="1" ht="26.4">
      <c r="A233" s="7" t="s">
        <v>323</v>
      </c>
      <c r="B233" s="62" t="s">
        <v>40</v>
      </c>
      <c r="C233" s="1" t="s">
        <v>2</v>
      </c>
      <c r="D233" s="1" t="s">
        <v>17</v>
      </c>
      <c r="E233" s="1" t="s">
        <v>20</v>
      </c>
      <c r="F233" s="1" t="s">
        <v>126</v>
      </c>
      <c r="G233" s="1" t="s">
        <v>140</v>
      </c>
      <c r="H233" s="1" t="s">
        <v>373</v>
      </c>
      <c r="I233" s="13"/>
      <c r="J233" s="100">
        <f>J234</f>
        <v>175201300</v>
      </c>
      <c r="K233" s="100">
        <f t="shared" ref="K233:O234" si="264">K234</f>
        <v>178867600</v>
      </c>
      <c r="L233" s="100">
        <f t="shared" si="264"/>
        <v>180069800</v>
      </c>
      <c r="M233" s="100">
        <f t="shared" si="264"/>
        <v>0</v>
      </c>
      <c r="N233" s="100">
        <f t="shared" si="264"/>
        <v>0</v>
      </c>
      <c r="O233" s="100">
        <f t="shared" si="264"/>
        <v>0</v>
      </c>
      <c r="P233" s="100">
        <f t="shared" si="211"/>
        <v>175201300</v>
      </c>
      <c r="Q233" s="100">
        <f t="shared" si="212"/>
        <v>178867600</v>
      </c>
      <c r="R233" s="100">
        <f t="shared" si="213"/>
        <v>180069800</v>
      </c>
      <c r="S233" s="100">
        <f t="shared" ref="S233:U234" si="265">S234</f>
        <v>0</v>
      </c>
      <c r="T233" s="100">
        <f t="shared" si="265"/>
        <v>0</v>
      </c>
      <c r="U233" s="100">
        <f t="shared" si="265"/>
        <v>0</v>
      </c>
      <c r="V233" s="100">
        <f t="shared" si="235"/>
        <v>175201300</v>
      </c>
      <c r="W233" s="100">
        <f t="shared" si="236"/>
        <v>178867600</v>
      </c>
      <c r="X233" s="100">
        <f t="shared" si="237"/>
        <v>180069800</v>
      </c>
    </row>
    <row r="234" spans="1:24" s="81" customFormat="1" ht="26.4">
      <c r="A234" s="7" t="s">
        <v>70</v>
      </c>
      <c r="B234" s="62" t="s">
        <v>40</v>
      </c>
      <c r="C234" s="1" t="s">
        <v>2</v>
      </c>
      <c r="D234" s="1" t="s">
        <v>17</v>
      </c>
      <c r="E234" s="1" t="s">
        <v>20</v>
      </c>
      <c r="F234" s="1" t="s">
        <v>126</v>
      </c>
      <c r="G234" s="1" t="s">
        <v>140</v>
      </c>
      <c r="H234" s="1" t="s">
        <v>373</v>
      </c>
      <c r="I234" s="13" t="s">
        <v>69</v>
      </c>
      <c r="J234" s="100">
        <f>J235</f>
        <v>175201300</v>
      </c>
      <c r="K234" s="100">
        <f t="shared" si="264"/>
        <v>178867600</v>
      </c>
      <c r="L234" s="100">
        <f t="shared" si="264"/>
        <v>180069800</v>
      </c>
      <c r="M234" s="100">
        <f t="shared" si="264"/>
        <v>0</v>
      </c>
      <c r="N234" s="100">
        <f t="shared" si="264"/>
        <v>0</v>
      </c>
      <c r="O234" s="100">
        <f t="shared" si="264"/>
        <v>0</v>
      </c>
      <c r="P234" s="100">
        <f t="shared" si="211"/>
        <v>175201300</v>
      </c>
      <c r="Q234" s="100">
        <f t="shared" si="212"/>
        <v>178867600</v>
      </c>
      <c r="R234" s="100">
        <f t="shared" si="213"/>
        <v>180069800</v>
      </c>
      <c r="S234" s="100">
        <f t="shared" si="265"/>
        <v>0</v>
      </c>
      <c r="T234" s="100">
        <f t="shared" si="265"/>
        <v>0</v>
      </c>
      <c r="U234" s="100">
        <f t="shared" si="265"/>
        <v>0</v>
      </c>
      <c r="V234" s="100">
        <f t="shared" si="235"/>
        <v>175201300</v>
      </c>
      <c r="W234" s="100">
        <f t="shared" si="236"/>
        <v>178867600</v>
      </c>
      <c r="X234" s="100">
        <f t="shared" si="237"/>
        <v>180069800</v>
      </c>
    </row>
    <row r="235" spans="1:24" s="81" customFormat="1">
      <c r="A235" s="11" t="s">
        <v>73</v>
      </c>
      <c r="B235" s="62" t="s">
        <v>40</v>
      </c>
      <c r="C235" s="1" t="s">
        <v>2</v>
      </c>
      <c r="D235" s="1" t="s">
        <v>17</v>
      </c>
      <c r="E235" s="1" t="s">
        <v>20</v>
      </c>
      <c r="F235" s="1" t="s">
        <v>126</v>
      </c>
      <c r="G235" s="1" t="s">
        <v>140</v>
      </c>
      <c r="H235" s="1" t="s">
        <v>373</v>
      </c>
      <c r="I235" s="13" t="s">
        <v>72</v>
      </c>
      <c r="J235" s="100">
        <v>175201300</v>
      </c>
      <c r="K235" s="100">
        <v>178867600</v>
      </c>
      <c r="L235" s="100">
        <v>180069800</v>
      </c>
      <c r="M235" s="100"/>
      <c r="N235" s="100"/>
      <c r="O235" s="100"/>
      <c r="P235" s="100">
        <f t="shared" si="211"/>
        <v>175201300</v>
      </c>
      <c r="Q235" s="100">
        <f t="shared" si="212"/>
        <v>178867600</v>
      </c>
      <c r="R235" s="100">
        <f t="shared" si="213"/>
        <v>180069800</v>
      </c>
      <c r="S235" s="100"/>
      <c r="T235" s="100"/>
      <c r="U235" s="100"/>
      <c r="V235" s="100">
        <f t="shared" si="235"/>
        <v>175201300</v>
      </c>
      <c r="W235" s="100">
        <f t="shared" si="236"/>
        <v>178867600</v>
      </c>
      <c r="X235" s="100">
        <f t="shared" si="237"/>
        <v>180069800</v>
      </c>
    </row>
    <row r="236" spans="1:24" ht="26.4">
      <c r="A236" s="11" t="s">
        <v>254</v>
      </c>
      <c r="B236" s="62" t="s">
        <v>40</v>
      </c>
      <c r="C236" s="1" t="s">
        <v>2</v>
      </c>
      <c r="D236" s="1" t="s">
        <v>17</v>
      </c>
      <c r="E236" s="1" t="s">
        <v>20</v>
      </c>
      <c r="F236" s="1" t="s">
        <v>126</v>
      </c>
      <c r="G236" s="1" t="s">
        <v>140</v>
      </c>
      <c r="H236" s="56" t="s">
        <v>376</v>
      </c>
      <c r="I236" s="17"/>
      <c r="J236" s="98">
        <f>J237</f>
        <v>0</v>
      </c>
      <c r="K236" s="98">
        <f t="shared" ref="K236:O237" si="266">K237</f>
        <v>0</v>
      </c>
      <c r="L236" s="98">
        <f t="shared" si="266"/>
        <v>0</v>
      </c>
      <c r="M236" s="98">
        <f t="shared" si="266"/>
        <v>3827400</v>
      </c>
      <c r="N236" s="98">
        <f t="shared" si="266"/>
        <v>0</v>
      </c>
      <c r="O236" s="98">
        <f t="shared" si="266"/>
        <v>0</v>
      </c>
      <c r="P236" s="98">
        <f t="shared" si="211"/>
        <v>3827400</v>
      </c>
      <c r="Q236" s="98">
        <f t="shared" si="212"/>
        <v>0</v>
      </c>
      <c r="R236" s="98">
        <f t="shared" si="213"/>
        <v>0</v>
      </c>
      <c r="S236" s="98">
        <f t="shared" ref="S236:U237" si="267">S237</f>
        <v>0</v>
      </c>
      <c r="T236" s="98">
        <f t="shared" si="267"/>
        <v>0</v>
      </c>
      <c r="U236" s="98">
        <f t="shared" si="267"/>
        <v>0</v>
      </c>
      <c r="V236" s="98">
        <f t="shared" si="235"/>
        <v>3827400</v>
      </c>
      <c r="W236" s="98">
        <f t="shared" si="236"/>
        <v>0</v>
      </c>
      <c r="X236" s="98">
        <f t="shared" si="237"/>
        <v>0</v>
      </c>
    </row>
    <row r="237" spans="1:24" ht="26.4">
      <c r="A237" s="7" t="s">
        <v>70</v>
      </c>
      <c r="B237" s="62" t="s">
        <v>40</v>
      </c>
      <c r="C237" s="1" t="s">
        <v>2</v>
      </c>
      <c r="D237" s="1" t="s">
        <v>17</v>
      </c>
      <c r="E237" s="1" t="s">
        <v>20</v>
      </c>
      <c r="F237" s="1" t="s">
        <v>126</v>
      </c>
      <c r="G237" s="1" t="s">
        <v>140</v>
      </c>
      <c r="H237" s="56" t="s">
        <v>376</v>
      </c>
      <c r="I237" s="110" t="s">
        <v>69</v>
      </c>
      <c r="J237" s="98">
        <f>J238</f>
        <v>0</v>
      </c>
      <c r="K237" s="98">
        <f t="shared" si="266"/>
        <v>0</v>
      </c>
      <c r="L237" s="98">
        <f t="shared" si="266"/>
        <v>0</v>
      </c>
      <c r="M237" s="98">
        <f t="shared" si="266"/>
        <v>3827400</v>
      </c>
      <c r="N237" s="98">
        <f t="shared" si="266"/>
        <v>0</v>
      </c>
      <c r="O237" s="98">
        <f t="shared" si="266"/>
        <v>0</v>
      </c>
      <c r="P237" s="98">
        <f t="shared" si="211"/>
        <v>3827400</v>
      </c>
      <c r="Q237" s="98">
        <f t="shared" si="212"/>
        <v>0</v>
      </c>
      <c r="R237" s="98">
        <f t="shared" si="213"/>
        <v>0</v>
      </c>
      <c r="S237" s="98">
        <f t="shared" si="267"/>
        <v>0</v>
      </c>
      <c r="T237" s="98">
        <f t="shared" si="267"/>
        <v>0</v>
      </c>
      <c r="U237" s="98">
        <f t="shared" si="267"/>
        <v>0</v>
      </c>
      <c r="V237" s="98">
        <f t="shared" si="235"/>
        <v>3827400</v>
      </c>
      <c r="W237" s="98">
        <f t="shared" si="236"/>
        <v>0</v>
      </c>
      <c r="X237" s="98">
        <f t="shared" si="237"/>
        <v>0</v>
      </c>
    </row>
    <row r="238" spans="1:24">
      <c r="A238" s="11" t="s">
        <v>73</v>
      </c>
      <c r="B238" s="62" t="s">
        <v>40</v>
      </c>
      <c r="C238" s="1" t="s">
        <v>2</v>
      </c>
      <c r="D238" s="1" t="s">
        <v>17</v>
      </c>
      <c r="E238" s="1" t="s">
        <v>20</v>
      </c>
      <c r="F238" s="1" t="s">
        <v>126</v>
      </c>
      <c r="G238" s="1" t="s">
        <v>140</v>
      </c>
      <c r="H238" s="56" t="s">
        <v>376</v>
      </c>
      <c r="I238" s="110" t="s">
        <v>72</v>
      </c>
      <c r="J238" s="98"/>
      <c r="K238" s="98"/>
      <c r="L238" s="98"/>
      <c r="M238" s="98">
        <v>3827400</v>
      </c>
      <c r="N238" s="98"/>
      <c r="O238" s="98"/>
      <c r="P238" s="98">
        <f t="shared" si="211"/>
        <v>3827400</v>
      </c>
      <c r="Q238" s="98">
        <f t="shared" si="212"/>
        <v>0</v>
      </c>
      <c r="R238" s="98">
        <f t="shared" si="213"/>
        <v>0</v>
      </c>
      <c r="S238" s="98"/>
      <c r="T238" s="98"/>
      <c r="U238" s="98"/>
      <c r="V238" s="98">
        <f t="shared" si="235"/>
        <v>3827400</v>
      </c>
      <c r="W238" s="98">
        <f t="shared" si="236"/>
        <v>0</v>
      </c>
      <c r="X238" s="98">
        <f t="shared" si="237"/>
        <v>0</v>
      </c>
    </row>
    <row r="239" spans="1:24" s="81" customFormat="1">
      <c r="A239" s="11" t="s">
        <v>430</v>
      </c>
      <c r="B239" s="62" t="s">
        <v>40</v>
      </c>
      <c r="C239" s="1" t="s">
        <v>2</v>
      </c>
      <c r="D239" s="1" t="s">
        <v>17</v>
      </c>
      <c r="E239" s="283" t="s">
        <v>20</v>
      </c>
      <c r="F239" s="283" t="s">
        <v>126</v>
      </c>
      <c r="G239" s="283" t="s">
        <v>140</v>
      </c>
      <c r="H239" s="283" t="s">
        <v>429</v>
      </c>
      <c r="I239" s="284"/>
      <c r="J239" s="100">
        <f>J240</f>
        <v>0</v>
      </c>
      <c r="K239" s="100">
        <f t="shared" ref="K239:O240" si="268">K240</f>
        <v>0</v>
      </c>
      <c r="L239" s="100">
        <f t="shared" si="268"/>
        <v>0</v>
      </c>
      <c r="M239" s="100">
        <f t="shared" si="268"/>
        <v>0</v>
      </c>
      <c r="N239" s="100">
        <f t="shared" si="268"/>
        <v>0</v>
      </c>
      <c r="O239" s="100">
        <f t="shared" si="268"/>
        <v>79629534.879999995</v>
      </c>
      <c r="P239" s="100">
        <f t="shared" ref="P239:P241" si="269">J239+M239</f>
        <v>0</v>
      </c>
      <c r="Q239" s="100">
        <f t="shared" ref="Q239:Q241" si="270">K239+N239</f>
        <v>0</v>
      </c>
      <c r="R239" s="100">
        <f t="shared" ref="R239:R241" si="271">L239+O239</f>
        <v>79629534.879999995</v>
      </c>
      <c r="S239" s="100">
        <f t="shared" ref="S239:U240" si="272">S240</f>
        <v>0</v>
      </c>
      <c r="T239" s="100">
        <f t="shared" si="272"/>
        <v>0</v>
      </c>
      <c r="U239" s="100">
        <f t="shared" si="272"/>
        <v>0</v>
      </c>
      <c r="V239" s="100">
        <f t="shared" si="235"/>
        <v>0</v>
      </c>
      <c r="W239" s="100">
        <f t="shared" si="236"/>
        <v>0</v>
      </c>
      <c r="X239" s="100">
        <f t="shared" si="237"/>
        <v>79629534.879999995</v>
      </c>
    </row>
    <row r="240" spans="1:24" s="81" customFormat="1" ht="26.4">
      <c r="A240" s="7" t="s">
        <v>70</v>
      </c>
      <c r="B240" s="62" t="s">
        <v>40</v>
      </c>
      <c r="C240" s="1" t="s">
        <v>2</v>
      </c>
      <c r="D240" s="1" t="s">
        <v>17</v>
      </c>
      <c r="E240" s="283" t="s">
        <v>20</v>
      </c>
      <c r="F240" s="283" t="s">
        <v>126</v>
      </c>
      <c r="G240" s="283" t="s">
        <v>140</v>
      </c>
      <c r="H240" s="283" t="s">
        <v>429</v>
      </c>
      <c r="I240" s="284" t="s">
        <v>69</v>
      </c>
      <c r="J240" s="100">
        <f>J241</f>
        <v>0</v>
      </c>
      <c r="K240" s="100">
        <f t="shared" si="268"/>
        <v>0</v>
      </c>
      <c r="L240" s="100">
        <f t="shared" si="268"/>
        <v>0</v>
      </c>
      <c r="M240" s="100">
        <f t="shared" si="268"/>
        <v>0</v>
      </c>
      <c r="N240" s="100">
        <f t="shared" si="268"/>
        <v>0</v>
      </c>
      <c r="O240" s="100">
        <f t="shared" si="268"/>
        <v>79629534.879999995</v>
      </c>
      <c r="P240" s="100">
        <f t="shared" si="269"/>
        <v>0</v>
      </c>
      <c r="Q240" s="100">
        <f t="shared" si="270"/>
        <v>0</v>
      </c>
      <c r="R240" s="100">
        <f t="shared" si="271"/>
        <v>79629534.879999995</v>
      </c>
      <c r="S240" s="100">
        <f t="shared" si="272"/>
        <v>0</v>
      </c>
      <c r="T240" s="100">
        <f t="shared" si="272"/>
        <v>0</v>
      </c>
      <c r="U240" s="100">
        <f t="shared" si="272"/>
        <v>0</v>
      </c>
      <c r="V240" s="100">
        <f t="shared" si="235"/>
        <v>0</v>
      </c>
      <c r="W240" s="100">
        <f t="shared" si="236"/>
        <v>0</v>
      </c>
      <c r="X240" s="100">
        <f t="shared" si="237"/>
        <v>79629534.879999995</v>
      </c>
    </row>
    <row r="241" spans="1:24" s="81" customFormat="1">
      <c r="A241" s="11" t="s">
        <v>73</v>
      </c>
      <c r="B241" s="62" t="s">
        <v>40</v>
      </c>
      <c r="C241" s="1" t="s">
        <v>2</v>
      </c>
      <c r="D241" s="1" t="s">
        <v>17</v>
      </c>
      <c r="E241" s="283" t="s">
        <v>20</v>
      </c>
      <c r="F241" s="283" t="s">
        <v>126</v>
      </c>
      <c r="G241" s="283" t="s">
        <v>140</v>
      </c>
      <c r="H241" s="283" t="s">
        <v>429</v>
      </c>
      <c r="I241" s="284" t="s">
        <v>72</v>
      </c>
      <c r="J241" s="100"/>
      <c r="K241" s="100"/>
      <c r="L241" s="100"/>
      <c r="M241" s="100"/>
      <c r="N241" s="100"/>
      <c r="O241" s="100">
        <v>79629534.879999995</v>
      </c>
      <c r="P241" s="100">
        <f t="shared" si="269"/>
        <v>0</v>
      </c>
      <c r="Q241" s="100">
        <f t="shared" si="270"/>
        <v>0</v>
      </c>
      <c r="R241" s="100">
        <f t="shared" si="271"/>
        <v>79629534.879999995</v>
      </c>
      <c r="S241" s="100"/>
      <c r="T241" s="100"/>
      <c r="U241" s="100"/>
      <c r="V241" s="100">
        <f t="shared" si="235"/>
        <v>0</v>
      </c>
      <c r="W241" s="100">
        <f t="shared" si="236"/>
        <v>0</v>
      </c>
      <c r="X241" s="100">
        <f t="shared" si="237"/>
        <v>79629534.879999995</v>
      </c>
    </row>
    <row r="242" spans="1:24" s="81" customFormat="1" ht="52.8">
      <c r="A242" s="11" t="s">
        <v>436</v>
      </c>
      <c r="B242" s="62" t="s">
        <v>40</v>
      </c>
      <c r="C242" s="1" t="s">
        <v>2</v>
      </c>
      <c r="D242" s="1" t="s">
        <v>17</v>
      </c>
      <c r="E242" s="283" t="s">
        <v>20</v>
      </c>
      <c r="F242" s="283" t="s">
        <v>126</v>
      </c>
      <c r="G242" s="283" t="s">
        <v>140</v>
      </c>
      <c r="H242" s="283" t="s">
        <v>435</v>
      </c>
      <c r="I242" s="284"/>
      <c r="J242" s="100">
        <f>J243</f>
        <v>0</v>
      </c>
      <c r="K242" s="100">
        <f t="shared" ref="K242:O243" si="273">K243</f>
        <v>0</v>
      </c>
      <c r="L242" s="100">
        <f t="shared" si="273"/>
        <v>0</v>
      </c>
      <c r="M242" s="100">
        <f t="shared" si="273"/>
        <v>199104</v>
      </c>
      <c r="N242" s="100">
        <f t="shared" si="273"/>
        <v>199104</v>
      </c>
      <c r="O242" s="100">
        <f t="shared" si="273"/>
        <v>199104</v>
      </c>
      <c r="P242" s="100">
        <f t="shared" ref="P242:P244" si="274">J242+M242</f>
        <v>199104</v>
      </c>
      <c r="Q242" s="100">
        <f t="shared" ref="Q242:Q244" si="275">K242+N242</f>
        <v>199104</v>
      </c>
      <c r="R242" s="100">
        <f t="shared" ref="R242:R244" si="276">L242+O242</f>
        <v>199104</v>
      </c>
      <c r="S242" s="100">
        <f t="shared" ref="S242:U243" si="277">S243</f>
        <v>199104</v>
      </c>
      <c r="T242" s="100">
        <f t="shared" si="277"/>
        <v>199104</v>
      </c>
      <c r="U242" s="100">
        <f t="shared" si="277"/>
        <v>199104</v>
      </c>
      <c r="V242" s="100">
        <f t="shared" si="235"/>
        <v>398208</v>
      </c>
      <c r="W242" s="100">
        <f t="shared" si="236"/>
        <v>398208</v>
      </c>
      <c r="X242" s="100">
        <f t="shared" si="237"/>
        <v>398208</v>
      </c>
    </row>
    <row r="243" spans="1:24" s="81" customFormat="1" ht="26.4">
      <c r="A243" s="7" t="s">
        <v>70</v>
      </c>
      <c r="B243" s="62" t="s">
        <v>40</v>
      </c>
      <c r="C243" s="1" t="s">
        <v>2</v>
      </c>
      <c r="D243" s="1" t="s">
        <v>17</v>
      </c>
      <c r="E243" s="283" t="s">
        <v>20</v>
      </c>
      <c r="F243" s="283" t="s">
        <v>126</v>
      </c>
      <c r="G243" s="283" t="s">
        <v>140</v>
      </c>
      <c r="H243" s="283" t="s">
        <v>435</v>
      </c>
      <c r="I243" s="284" t="s">
        <v>69</v>
      </c>
      <c r="J243" s="100">
        <f>J244</f>
        <v>0</v>
      </c>
      <c r="K243" s="100">
        <f t="shared" si="273"/>
        <v>0</v>
      </c>
      <c r="L243" s="100">
        <f t="shared" si="273"/>
        <v>0</v>
      </c>
      <c r="M243" s="100">
        <f t="shared" si="273"/>
        <v>199104</v>
      </c>
      <c r="N243" s="100">
        <f t="shared" si="273"/>
        <v>199104</v>
      </c>
      <c r="O243" s="100">
        <f t="shared" si="273"/>
        <v>199104</v>
      </c>
      <c r="P243" s="100">
        <f t="shared" si="274"/>
        <v>199104</v>
      </c>
      <c r="Q243" s="100">
        <f t="shared" si="275"/>
        <v>199104</v>
      </c>
      <c r="R243" s="100">
        <f t="shared" si="276"/>
        <v>199104</v>
      </c>
      <c r="S243" s="100">
        <f t="shared" si="277"/>
        <v>199104</v>
      </c>
      <c r="T243" s="100">
        <f t="shared" si="277"/>
        <v>199104</v>
      </c>
      <c r="U243" s="100">
        <f t="shared" si="277"/>
        <v>199104</v>
      </c>
      <c r="V243" s="100">
        <f t="shared" si="235"/>
        <v>398208</v>
      </c>
      <c r="W243" s="100">
        <f t="shared" si="236"/>
        <v>398208</v>
      </c>
      <c r="X243" s="100">
        <f t="shared" si="237"/>
        <v>398208</v>
      </c>
    </row>
    <row r="244" spans="1:24" s="81" customFormat="1">
      <c r="A244" s="11" t="s">
        <v>73</v>
      </c>
      <c r="B244" s="62" t="s">
        <v>40</v>
      </c>
      <c r="C244" s="1" t="s">
        <v>2</v>
      </c>
      <c r="D244" s="1" t="s">
        <v>17</v>
      </c>
      <c r="E244" s="283" t="s">
        <v>20</v>
      </c>
      <c r="F244" s="283" t="s">
        <v>126</v>
      </c>
      <c r="G244" s="283" t="s">
        <v>140</v>
      </c>
      <c r="H244" s="283" t="s">
        <v>435</v>
      </c>
      <c r="I244" s="284" t="s">
        <v>72</v>
      </c>
      <c r="J244" s="100"/>
      <c r="K244" s="100"/>
      <c r="L244" s="100"/>
      <c r="M244" s="100">
        <v>199104</v>
      </c>
      <c r="N244" s="100">
        <v>199104</v>
      </c>
      <c r="O244" s="100">
        <v>199104</v>
      </c>
      <c r="P244" s="100">
        <f t="shared" si="274"/>
        <v>199104</v>
      </c>
      <c r="Q244" s="100">
        <f t="shared" si="275"/>
        <v>199104</v>
      </c>
      <c r="R244" s="100">
        <f t="shared" si="276"/>
        <v>199104</v>
      </c>
      <c r="S244" s="100">
        <v>199104</v>
      </c>
      <c r="T244" s="100">
        <v>199104</v>
      </c>
      <c r="U244" s="100">
        <v>199104</v>
      </c>
      <c r="V244" s="100">
        <f t="shared" si="235"/>
        <v>398208</v>
      </c>
      <c r="W244" s="100">
        <f t="shared" si="236"/>
        <v>398208</v>
      </c>
      <c r="X244" s="100">
        <f t="shared" si="237"/>
        <v>398208</v>
      </c>
    </row>
    <row r="245" spans="1:24" s="81" customFormat="1" ht="39.6">
      <c r="A245" s="11" t="s">
        <v>488</v>
      </c>
      <c r="B245" s="62" t="s">
        <v>40</v>
      </c>
      <c r="C245" s="1" t="s">
        <v>2</v>
      </c>
      <c r="D245" s="1" t="s">
        <v>17</v>
      </c>
      <c r="E245" s="283" t="s">
        <v>20</v>
      </c>
      <c r="F245" s="283" t="s">
        <v>126</v>
      </c>
      <c r="G245" s="283" t="s">
        <v>140</v>
      </c>
      <c r="H245" s="283" t="s">
        <v>487</v>
      </c>
      <c r="I245" s="284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>
        <f>S246</f>
        <v>791624</v>
      </c>
      <c r="T245" s="100">
        <f t="shared" ref="T245:U246" si="278">T246</f>
        <v>648872</v>
      </c>
      <c r="U245" s="100">
        <f t="shared" si="278"/>
        <v>648872</v>
      </c>
      <c r="V245" s="100">
        <f t="shared" ref="V245:V250" si="279">P245+S245</f>
        <v>791624</v>
      </c>
      <c r="W245" s="100">
        <f t="shared" ref="W245:W250" si="280">Q245+T245</f>
        <v>648872</v>
      </c>
      <c r="X245" s="100">
        <f t="shared" ref="X245:X250" si="281">R245+U245</f>
        <v>648872</v>
      </c>
    </row>
    <row r="246" spans="1:24" s="81" customFormat="1" ht="26.4">
      <c r="A246" s="7" t="s">
        <v>70</v>
      </c>
      <c r="B246" s="62" t="s">
        <v>40</v>
      </c>
      <c r="C246" s="1" t="s">
        <v>2</v>
      </c>
      <c r="D246" s="1" t="s">
        <v>17</v>
      </c>
      <c r="E246" s="283" t="s">
        <v>20</v>
      </c>
      <c r="F246" s="283" t="s">
        <v>126</v>
      </c>
      <c r="G246" s="283" t="s">
        <v>140</v>
      </c>
      <c r="H246" s="283" t="s">
        <v>487</v>
      </c>
      <c r="I246" s="284" t="s">
        <v>69</v>
      </c>
      <c r="J246" s="100"/>
      <c r="K246" s="100"/>
      <c r="L246" s="100"/>
      <c r="M246" s="100"/>
      <c r="N246" s="100"/>
      <c r="O246" s="100"/>
      <c r="P246" s="100"/>
      <c r="Q246" s="100"/>
      <c r="R246" s="100"/>
      <c r="S246" s="100">
        <f>S247</f>
        <v>791624</v>
      </c>
      <c r="T246" s="100">
        <f t="shared" si="278"/>
        <v>648872</v>
      </c>
      <c r="U246" s="100">
        <f t="shared" si="278"/>
        <v>648872</v>
      </c>
      <c r="V246" s="100">
        <f t="shared" si="279"/>
        <v>791624</v>
      </c>
      <c r="W246" s="100">
        <f t="shared" si="280"/>
        <v>648872</v>
      </c>
      <c r="X246" s="100">
        <f t="shared" si="281"/>
        <v>648872</v>
      </c>
    </row>
    <row r="247" spans="1:24" s="81" customFormat="1">
      <c r="A247" s="11" t="s">
        <v>73</v>
      </c>
      <c r="B247" s="62" t="s">
        <v>40</v>
      </c>
      <c r="C247" s="1" t="s">
        <v>2</v>
      </c>
      <c r="D247" s="1" t="s">
        <v>17</v>
      </c>
      <c r="E247" s="283" t="s">
        <v>20</v>
      </c>
      <c r="F247" s="283" t="s">
        <v>126</v>
      </c>
      <c r="G247" s="283" t="s">
        <v>140</v>
      </c>
      <c r="H247" s="283" t="s">
        <v>487</v>
      </c>
      <c r="I247" s="284" t="s">
        <v>72</v>
      </c>
      <c r="J247" s="100"/>
      <c r="K247" s="100"/>
      <c r="L247" s="100"/>
      <c r="M247" s="100"/>
      <c r="N247" s="100"/>
      <c r="O247" s="100"/>
      <c r="P247" s="100"/>
      <c r="Q247" s="100"/>
      <c r="R247" s="100"/>
      <c r="S247" s="100">
        <f>648872+142752</f>
        <v>791624</v>
      </c>
      <c r="T247" s="100">
        <v>648872</v>
      </c>
      <c r="U247" s="100">
        <v>648872</v>
      </c>
      <c r="V247" s="100">
        <f t="shared" si="279"/>
        <v>791624</v>
      </c>
      <c r="W247" s="100">
        <f t="shared" si="280"/>
        <v>648872</v>
      </c>
      <c r="X247" s="100">
        <f t="shared" si="281"/>
        <v>648872</v>
      </c>
    </row>
    <row r="248" spans="1:24" s="81" customFormat="1" ht="106.5" customHeight="1">
      <c r="A248" s="11" t="s">
        <v>501</v>
      </c>
      <c r="B248" s="62" t="s">
        <v>40</v>
      </c>
      <c r="C248" s="1" t="s">
        <v>2</v>
      </c>
      <c r="D248" s="1" t="s">
        <v>17</v>
      </c>
      <c r="E248" s="283" t="s">
        <v>20</v>
      </c>
      <c r="F248" s="283" t="s">
        <v>126</v>
      </c>
      <c r="G248" s="283" t="s">
        <v>499</v>
      </c>
      <c r="H248" s="283" t="s">
        <v>500</v>
      </c>
      <c r="I248" s="284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>
        <f>S249</f>
        <v>76341</v>
      </c>
      <c r="T248" s="100">
        <f t="shared" ref="T248:U249" si="282">T249</f>
        <v>0</v>
      </c>
      <c r="U248" s="100">
        <f t="shared" si="282"/>
        <v>0</v>
      </c>
      <c r="V248" s="100">
        <f t="shared" si="279"/>
        <v>76341</v>
      </c>
      <c r="W248" s="100">
        <f t="shared" si="280"/>
        <v>0</v>
      </c>
      <c r="X248" s="100">
        <f t="shared" si="281"/>
        <v>0</v>
      </c>
    </row>
    <row r="249" spans="1:24" s="81" customFormat="1" ht="26.4">
      <c r="A249" s="7" t="s">
        <v>70</v>
      </c>
      <c r="B249" s="62" t="s">
        <v>40</v>
      </c>
      <c r="C249" s="1" t="s">
        <v>2</v>
      </c>
      <c r="D249" s="1" t="s">
        <v>17</v>
      </c>
      <c r="E249" s="283" t="s">
        <v>20</v>
      </c>
      <c r="F249" s="283" t="s">
        <v>126</v>
      </c>
      <c r="G249" s="283" t="s">
        <v>499</v>
      </c>
      <c r="H249" s="283" t="s">
        <v>500</v>
      </c>
      <c r="I249" s="284" t="s">
        <v>69</v>
      </c>
      <c r="J249" s="100"/>
      <c r="K249" s="100"/>
      <c r="L249" s="100"/>
      <c r="M249" s="100"/>
      <c r="N249" s="100"/>
      <c r="O249" s="100"/>
      <c r="P249" s="100"/>
      <c r="Q249" s="100"/>
      <c r="R249" s="100"/>
      <c r="S249" s="100">
        <f>S250</f>
        <v>76341</v>
      </c>
      <c r="T249" s="100">
        <f t="shared" si="282"/>
        <v>0</v>
      </c>
      <c r="U249" s="100">
        <f t="shared" si="282"/>
        <v>0</v>
      </c>
      <c r="V249" s="100">
        <f t="shared" si="279"/>
        <v>76341</v>
      </c>
      <c r="W249" s="100">
        <f t="shared" si="280"/>
        <v>0</v>
      </c>
      <c r="X249" s="100">
        <f t="shared" si="281"/>
        <v>0</v>
      </c>
    </row>
    <row r="250" spans="1:24" s="81" customFormat="1">
      <c r="A250" s="11" t="s">
        <v>73</v>
      </c>
      <c r="B250" s="62" t="s">
        <v>40</v>
      </c>
      <c r="C250" s="1" t="s">
        <v>2</v>
      </c>
      <c r="D250" s="1" t="s">
        <v>17</v>
      </c>
      <c r="E250" s="283" t="s">
        <v>20</v>
      </c>
      <c r="F250" s="283" t="s">
        <v>126</v>
      </c>
      <c r="G250" s="283" t="s">
        <v>499</v>
      </c>
      <c r="H250" s="283" t="s">
        <v>500</v>
      </c>
      <c r="I250" s="284" t="s">
        <v>72</v>
      </c>
      <c r="J250" s="100"/>
      <c r="K250" s="100"/>
      <c r="L250" s="100"/>
      <c r="M250" s="100"/>
      <c r="N250" s="100"/>
      <c r="O250" s="100"/>
      <c r="P250" s="100"/>
      <c r="Q250" s="100"/>
      <c r="R250" s="100"/>
      <c r="S250" s="100">
        <v>76341</v>
      </c>
      <c r="T250" s="100"/>
      <c r="U250" s="100"/>
      <c r="V250" s="100">
        <f t="shared" si="279"/>
        <v>76341</v>
      </c>
      <c r="W250" s="100">
        <f t="shared" si="280"/>
        <v>0</v>
      </c>
      <c r="X250" s="100">
        <f t="shared" si="281"/>
        <v>0</v>
      </c>
    </row>
    <row r="251" spans="1:24" s="81" customFormat="1" ht="26.4">
      <c r="A251" s="2" t="s">
        <v>133</v>
      </c>
      <c r="B251" s="62" t="s">
        <v>40</v>
      </c>
      <c r="C251" s="1" t="s">
        <v>2</v>
      </c>
      <c r="D251" s="1" t="s">
        <v>17</v>
      </c>
      <c r="E251" s="1" t="s">
        <v>20</v>
      </c>
      <c r="F251" s="1" t="s">
        <v>43</v>
      </c>
      <c r="G251" s="1" t="s">
        <v>140</v>
      </c>
      <c r="H251" s="1" t="s">
        <v>141</v>
      </c>
      <c r="I251" s="13"/>
      <c r="J251" s="100">
        <f>J252</f>
        <v>548000</v>
      </c>
      <c r="K251" s="100">
        <f t="shared" ref="K251:O253" si="283">K252</f>
        <v>548000</v>
      </c>
      <c r="L251" s="100">
        <f t="shared" si="283"/>
        <v>548000</v>
      </c>
      <c r="M251" s="100">
        <f t="shared" si="283"/>
        <v>0</v>
      </c>
      <c r="N251" s="100">
        <f t="shared" si="283"/>
        <v>0</v>
      </c>
      <c r="O251" s="100">
        <f t="shared" si="283"/>
        <v>0</v>
      </c>
      <c r="P251" s="100">
        <f t="shared" si="211"/>
        <v>548000</v>
      </c>
      <c r="Q251" s="100">
        <f t="shared" si="212"/>
        <v>548000</v>
      </c>
      <c r="R251" s="100">
        <f t="shared" si="213"/>
        <v>548000</v>
      </c>
      <c r="S251" s="100">
        <f>S252+S255</f>
        <v>20000</v>
      </c>
      <c r="T251" s="100">
        <f t="shared" ref="T251:U251" si="284">T252+T255</f>
        <v>0</v>
      </c>
      <c r="U251" s="100">
        <f t="shared" si="284"/>
        <v>0</v>
      </c>
      <c r="V251" s="100">
        <f t="shared" si="235"/>
        <v>568000</v>
      </c>
      <c r="W251" s="100">
        <f t="shared" si="236"/>
        <v>548000</v>
      </c>
      <c r="X251" s="100">
        <f t="shared" si="237"/>
        <v>548000</v>
      </c>
    </row>
    <row r="252" spans="1:24" s="81" customFormat="1">
      <c r="A252" s="2" t="s">
        <v>86</v>
      </c>
      <c r="B252" s="62" t="s">
        <v>40</v>
      </c>
      <c r="C252" s="1" t="s">
        <v>2</v>
      </c>
      <c r="D252" s="1" t="s">
        <v>17</v>
      </c>
      <c r="E252" s="1" t="s">
        <v>20</v>
      </c>
      <c r="F252" s="1" t="s">
        <v>43</v>
      </c>
      <c r="G252" s="1" t="s">
        <v>140</v>
      </c>
      <c r="H252" s="1" t="s">
        <v>154</v>
      </c>
      <c r="I252" s="13"/>
      <c r="J252" s="100">
        <f>J253</f>
        <v>548000</v>
      </c>
      <c r="K252" s="100">
        <f t="shared" si="283"/>
        <v>548000</v>
      </c>
      <c r="L252" s="100">
        <f t="shared" si="283"/>
        <v>548000</v>
      </c>
      <c r="M252" s="100">
        <f t="shared" si="283"/>
        <v>0</v>
      </c>
      <c r="N252" s="100">
        <f t="shared" si="283"/>
        <v>0</v>
      </c>
      <c r="O252" s="100">
        <f t="shared" si="283"/>
        <v>0</v>
      </c>
      <c r="P252" s="100">
        <f t="shared" si="211"/>
        <v>548000</v>
      </c>
      <c r="Q252" s="100">
        <f t="shared" si="212"/>
        <v>548000</v>
      </c>
      <c r="R252" s="100">
        <f t="shared" si="213"/>
        <v>548000</v>
      </c>
      <c r="S252" s="100">
        <f t="shared" ref="S252:U253" si="285">S253</f>
        <v>0</v>
      </c>
      <c r="T252" s="100">
        <f t="shared" si="285"/>
        <v>0</v>
      </c>
      <c r="U252" s="100">
        <f t="shared" si="285"/>
        <v>0</v>
      </c>
      <c r="V252" s="100">
        <f t="shared" si="235"/>
        <v>548000</v>
      </c>
      <c r="W252" s="100">
        <f t="shared" si="236"/>
        <v>548000</v>
      </c>
      <c r="X252" s="100">
        <f t="shared" si="237"/>
        <v>548000</v>
      </c>
    </row>
    <row r="253" spans="1:24" s="81" customFormat="1" ht="26.4">
      <c r="A253" s="7" t="s">
        <v>70</v>
      </c>
      <c r="B253" s="62" t="s">
        <v>40</v>
      </c>
      <c r="C253" s="1" t="s">
        <v>2</v>
      </c>
      <c r="D253" s="1" t="s">
        <v>17</v>
      </c>
      <c r="E253" s="1" t="s">
        <v>20</v>
      </c>
      <c r="F253" s="1" t="s">
        <v>43</v>
      </c>
      <c r="G253" s="1" t="s">
        <v>140</v>
      </c>
      <c r="H253" s="1" t="s">
        <v>154</v>
      </c>
      <c r="I253" s="13" t="s">
        <v>69</v>
      </c>
      <c r="J253" s="100">
        <f>J254</f>
        <v>548000</v>
      </c>
      <c r="K253" s="100">
        <f t="shared" si="283"/>
        <v>548000</v>
      </c>
      <c r="L253" s="100">
        <f t="shared" si="283"/>
        <v>548000</v>
      </c>
      <c r="M253" s="100">
        <f t="shared" si="283"/>
        <v>0</v>
      </c>
      <c r="N253" s="100">
        <f t="shared" si="283"/>
        <v>0</v>
      </c>
      <c r="O253" s="100">
        <f t="shared" si="283"/>
        <v>0</v>
      </c>
      <c r="P253" s="100">
        <f t="shared" si="211"/>
        <v>548000</v>
      </c>
      <c r="Q253" s="100">
        <f t="shared" si="212"/>
        <v>548000</v>
      </c>
      <c r="R253" s="100">
        <f t="shared" si="213"/>
        <v>548000</v>
      </c>
      <c r="S253" s="100">
        <f t="shared" si="285"/>
        <v>0</v>
      </c>
      <c r="T253" s="100">
        <f t="shared" si="285"/>
        <v>0</v>
      </c>
      <c r="U253" s="100">
        <f t="shared" si="285"/>
        <v>0</v>
      </c>
      <c r="V253" s="100">
        <f t="shared" si="235"/>
        <v>548000</v>
      </c>
      <c r="W253" s="100">
        <f t="shared" si="236"/>
        <v>548000</v>
      </c>
      <c r="X253" s="100">
        <f t="shared" si="237"/>
        <v>548000</v>
      </c>
    </row>
    <row r="254" spans="1:24" s="81" customFormat="1">
      <c r="A254" s="11" t="s">
        <v>73</v>
      </c>
      <c r="B254" s="62" t="s">
        <v>40</v>
      </c>
      <c r="C254" s="1" t="s">
        <v>2</v>
      </c>
      <c r="D254" s="1" t="s">
        <v>17</v>
      </c>
      <c r="E254" s="1" t="s">
        <v>20</v>
      </c>
      <c r="F254" s="1" t="s">
        <v>43</v>
      </c>
      <c r="G254" s="1" t="s">
        <v>140</v>
      </c>
      <c r="H254" s="1" t="s">
        <v>154</v>
      </c>
      <c r="I254" s="13" t="s">
        <v>72</v>
      </c>
      <c r="J254" s="100">
        <v>548000</v>
      </c>
      <c r="K254" s="100">
        <v>548000</v>
      </c>
      <c r="L254" s="100">
        <v>548000</v>
      </c>
      <c r="M254" s="100"/>
      <c r="N254" s="100"/>
      <c r="O254" s="100"/>
      <c r="P254" s="100">
        <f t="shared" si="211"/>
        <v>548000</v>
      </c>
      <c r="Q254" s="100">
        <f t="shared" si="212"/>
        <v>548000</v>
      </c>
      <c r="R254" s="100">
        <f t="shared" si="213"/>
        <v>548000</v>
      </c>
      <c r="S254" s="100"/>
      <c r="T254" s="100"/>
      <c r="U254" s="100"/>
      <c r="V254" s="100">
        <f t="shared" si="235"/>
        <v>548000</v>
      </c>
      <c r="W254" s="100">
        <f t="shared" si="236"/>
        <v>548000</v>
      </c>
      <c r="X254" s="100">
        <f t="shared" si="237"/>
        <v>548000</v>
      </c>
    </row>
    <row r="255" spans="1:24" s="81" customFormat="1">
      <c r="A255" s="11" t="s">
        <v>214</v>
      </c>
      <c r="B255" s="62" t="s">
        <v>40</v>
      </c>
      <c r="C255" s="1" t="s">
        <v>2</v>
      </c>
      <c r="D255" s="1" t="s">
        <v>17</v>
      </c>
      <c r="E255" s="1" t="s">
        <v>20</v>
      </c>
      <c r="F255" s="1" t="s">
        <v>43</v>
      </c>
      <c r="G255" s="1" t="s">
        <v>140</v>
      </c>
      <c r="H255" s="1" t="s">
        <v>215</v>
      </c>
      <c r="I255" s="13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>
        <f>S256</f>
        <v>20000</v>
      </c>
      <c r="T255" s="100">
        <f t="shared" ref="T255:U256" si="286">T256</f>
        <v>0</v>
      </c>
      <c r="U255" s="100">
        <f t="shared" si="286"/>
        <v>0</v>
      </c>
      <c r="V255" s="100">
        <f t="shared" ref="V255:V257" si="287">P255+S255</f>
        <v>20000</v>
      </c>
      <c r="W255" s="100">
        <f t="shared" ref="W255:W257" si="288">Q255+T255</f>
        <v>0</v>
      </c>
      <c r="X255" s="100">
        <f t="shared" ref="X255:X257" si="289">R255+U255</f>
        <v>0</v>
      </c>
    </row>
    <row r="256" spans="1:24" s="81" customFormat="1" ht="26.4">
      <c r="A256" s="7" t="s">
        <v>70</v>
      </c>
      <c r="B256" s="62" t="s">
        <v>40</v>
      </c>
      <c r="C256" s="1" t="s">
        <v>2</v>
      </c>
      <c r="D256" s="1" t="s">
        <v>17</v>
      </c>
      <c r="E256" s="1" t="s">
        <v>20</v>
      </c>
      <c r="F256" s="1" t="s">
        <v>43</v>
      </c>
      <c r="G256" s="1" t="s">
        <v>140</v>
      </c>
      <c r="H256" s="1" t="s">
        <v>215</v>
      </c>
      <c r="I256" s="13" t="s">
        <v>69</v>
      </c>
      <c r="J256" s="100"/>
      <c r="K256" s="100"/>
      <c r="L256" s="100"/>
      <c r="M256" s="100"/>
      <c r="N256" s="100"/>
      <c r="O256" s="100"/>
      <c r="P256" s="100"/>
      <c r="Q256" s="100"/>
      <c r="R256" s="100"/>
      <c r="S256" s="100">
        <f>S257</f>
        <v>20000</v>
      </c>
      <c r="T256" s="100">
        <f t="shared" si="286"/>
        <v>0</v>
      </c>
      <c r="U256" s="100">
        <f t="shared" si="286"/>
        <v>0</v>
      </c>
      <c r="V256" s="100">
        <f t="shared" si="287"/>
        <v>20000</v>
      </c>
      <c r="W256" s="100">
        <f t="shared" si="288"/>
        <v>0</v>
      </c>
      <c r="X256" s="100">
        <f t="shared" si="289"/>
        <v>0</v>
      </c>
    </row>
    <row r="257" spans="1:24" s="81" customFormat="1">
      <c r="A257" s="11" t="s">
        <v>73</v>
      </c>
      <c r="B257" s="62" t="s">
        <v>40</v>
      </c>
      <c r="C257" s="1" t="s">
        <v>2</v>
      </c>
      <c r="D257" s="1" t="s">
        <v>17</v>
      </c>
      <c r="E257" s="1" t="s">
        <v>20</v>
      </c>
      <c r="F257" s="1" t="s">
        <v>43</v>
      </c>
      <c r="G257" s="1" t="s">
        <v>140</v>
      </c>
      <c r="H257" s="1" t="s">
        <v>215</v>
      </c>
      <c r="I257" s="13" t="s">
        <v>72</v>
      </c>
      <c r="J257" s="100"/>
      <c r="K257" s="100"/>
      <c r="L257" s="100"/>
      <c r="M257" s="100"/>
      <c r="N257" s="100"/>
      <c r="O257" s="100"/>
      <c r="P257" s="100"/>
      <c r="Q257" s="100"/>
      <c r="R257" s="100"/>
      <c r="S257" s="100">
        <v>20000</v>
      </c>
      <c r="T257" s="100"/>
      <c r="U257" s="100"/>
      <c r="V257" s="100">
        <f t="shared" si="287"/>
        <v>20000</v>
      </c>
      <c r="W257" s="100">
        <f t="shared" si="288"/>
        <v>0</v>
      </c>
      <c r="X257" s="100">
        <f t="shared" si="289"/>
        <v>0</v>
      </c>
    </row>
    <row r="258" spans="1:24" s="81" customFormat="1" ht="26.4">
      <c r="A258" s="2" t="s">
        <v>138</v>
      </c>
      <c r="B258" s="62" t="s">
        <v>40</v>
      </c>
      <c r="C258" s="1" t="s">
        <v>2</v>
      </c>
      <c r="D258" s="1" t="s">
        <v>17</v>
      </c>
      <c r="E258" s="1" t="s">
        <v>20</v>
      </c>
      <c r="F258" s="1" t="s">
        <v>112</v>
      </c>
      <c r="G258" s="1" t="s">
        <v>140</v>
      </c>
      <c r="H258" s="1" t="s">
        <v>141</v>
      </c>
      <c r="I258" s="13"/>
      <c r="J258" s="100">
        <f>J259</f>
        <v>115000</v>
      </c>
      <c r="K258" s="100">
        <f t="shared" ref="K258:O260" si="290">K259</f>
        <v>115000</v>
      </c>
      <c r="L258" s="100">
        <f t="shared" si="290"/>
        <v>115000</v>
      </c>
      <c r="M258" s="100">
        <f t="shared" si="290"/>
        <v>0</v>
      </c>
      <c r="N258" s="100">
        <f t="shared" si="290"/>
        <v>0</v>
      </c>
      <c r="O258" s="100">
        <f t="shared" si="290"/>
        <v>0</v>
      </c>
      <c r="P258" s="100">
        <f t="shared" si="211"/>
        <v>115000</v>
      </c>
      <c r="Q258" s="100">
        <f t="shared" si="212"/>
        <v>115000</v>
      </c>
      <c r="R258" s="100">
        <f t="shared" si="213"/>
        <v>115000</v>
      </c>
      <c r="S258" s="100">
        <f t="shared" ref="S258:U260" si="291">S259</f>
        <v>0</v>
      </c>
      <c r="T258" s="100">
        <f t="shared" si="291"/>
        <v>0</v>
      </c>
      <c r="U258" s="100">
        <f t="shared" si="291"/>
        <v>0</v>
      </c>
      <c r="V258" s="100">
        <f t="shared" si="235"/>
        <v>115000</v>
      </c>
      <c r="W258" s="100">
        <f t="shared" si="236"/>
        <v>115000</v>
      </c>
      <c r="X258" s="100">
        <f t="shared" si="237"/>
        <v>115000</v>
      </c>
    </row>
    <row r="259" spans="1:24" s="81" customFormat="1">
      <c r="A259" s="2" t="s">
        <v>86</v>
      </c>
      <c r="B259" s="62" t="s">
        <v>40</v>
      </c>
      <c r="C259" s="1" t="s">
        <v>2</v>
      </c>
      <c r="D259" s="1" t="s">
        <v>17</v>
      </c>
      <c r="E259" s="1" t="s">
        <v>20</v>
      </c>
      <c r="F259" s="1" t="s">
        <v>112</v>
      </c>
      <c r="G259" s="1" t="s">
        <v>140</v>
      </c>
      <c r="H259" s="1" t="s">
        <v>154</v>
      </c>
      <c r="I259" s="13"/>
      <c r="J259" s="100">
        <f>J260</f>
        <v>115000</v>
      </c>
      <c r="K259" s="100">
        <f t="shared" si="290"/>
        <v>115000</v>
      </c>
      <c r="L259" s="100">
        <f t="shared" si="290"/>
        <v>115000</v>
      </c>
      <c r="M259" s="100">
        <f t="shared" si="290"/>
        <v>0</v>
      </c>
      <c r="N259" s="100">
        <f t="shared" si="290"/>
        <v>0</v>
      </c>
      <c r="O259" s="100">
        <f t="shared" si="290"/>
        <v>0</v>
      </c>
      <c r="P259" s="100">
        <f t="shared" si="211"/>
        <v>115000</v>
      </c>
      <c r="Q259" s="100">
        <f t="shared" si="212"/>
        <v>115000</v>
      </c>
      <c r="R259" s="100">
        <f t="shared" si="213"/>
        <v>115000</v>
      </c>
      <c r="S259" s="100">
        <f t="shared" si="291"/>
        <v>0</v>
      </c>
      <c r="T259" s="100">
        <f t="shared" si="291"/>
        <v>0</v>
      </c>
      <c r="U259" s="100">
        <f t="shared" si="291"/>
        <v>0</v>
      </c>
      <c r="V259" s="100">
        <f t="shared" si="235"/>
        <v>115000</v>
      </c>
      <c r="W259" s="100">
        <f t="shared" si="236"/>
        <v>115000</v>
      </c>
      <c r="X259" s="100">
        <f t="shared" si="237"/>
        <v>115000</v>
      </c>
    </row>
    <row r="260" spans="1:24" s="81" customFormat="1" ht="26.4">
      <c r="A260" s="7" t="s">
        <v>70</v>
      </c>
      <c r="B260" s="62" t="s">
        <v>40</v>
      </c>
      <c r="C260" s="1" t="s">
        <v>2</v>
      </c>
      <c r="D260" s="1" t="s">
        <v>17</v>
      </c>
      <c r="E260" s="1" t="s">
        <v>20</v>
      </c>
      <c r="F260" s="1" t="s">
        <v>112</v>
      </c>
      <c r="G260" s="1" t="s">
        <v>140</v>
      </c>
      <c r="H260" s="1" t="s">
        <v>154</v>
      </c>
      <c r="I260" s="13" t="s">
        <v>69</v>
      </c>
      <c r="J260" s="100">
        <f>J261</f>
        <v>115000</v>
      </c>
      <c r="K260" s="100">
        <f t="shared" si="290"/>
        <v>115000</v>
      </c>
      <c r="L260" s="100">
        <f t="shared" si="290"/>
        <v>115000</v>
      </c>
      <c r="M260" s="100">
        <f t="shared" si="290"/>
        <v>0</v>
      </c>
      <c r="N260" s="100">
        <f t="shared" si="290"/>
        <v>0</v>
      </c>
      <c r="O260" s="100">
        <f t="shared" si="290"/>
        <v>0</v>
      </c>
      <c r="P260" s="100">
        <f t="shared" si="211"/>
        <v>115000</v>
      </c>
      <c r="Q260" s="100">
        <f t="shared" si="212"/>
        <v>115000</v>
      </c>
      <c r="R260" s="100">
        <f t="shared" si="213"/>
        <v>115000</v>
      </c>
      <c r="S260" s="100">
        <f t="shared" si="291"/>
        <v>0</v>
      </c>
      <c r="T260" s="100">
        <f t="shared" si="291"/>
        <v>0</v>
      </c>
      <c r="U260" s="100">
        <f t="shared" si="291"/>
        <v>0</v>
      </c>
      <c r="V260" s="100">
        <f t="shared" si="235"/>
        <v>115000</v>
      </c>
      <c r="W260" s="100">
        <f t="shared" si="236"/>
        <v>115000</v>
      </c>
      <c r="X260" s="100">
        <f t="shared" si="237"/>
        <v>115000</v>
      </c>
    </row>
    <row r="261" spans="1:24">
      <c r="A261" s="11" t="s">
        <v>73</v>
      </c>
      <c r="B261" s="62" t="s">
        <v>40</v>
      </c>
      <c r="C261" s="1" t="s">
        <v>2</v>
      </c>
      <c r="D261" s="1" t="s">
        <v>17</v>
      </c>
      <c r="E261" s="1" t="s">
        <v>20</v>
      </c>
      <c r="F261" s="1" t="s">
        <v>112</v>
      </c>
      <c r="G261" s="1" t="s">
        <v>140</v>
      </c>
      <c r="H261" s="1" t="s">
        <v>154</v>
      </c>
      <c r="I261" s="13" t="s">
        <v>72</v>
      </c>
      <c r="J261" s="100">
        <v>115000</v>
      </c>
      <c r="K261" s="100">
        <v>115000</v>
      </c>
      <c r="L261" s="100">
        <v>115000</v>
      </c>
      <c r="M261" s="100"/>
      <c r="N261" s="100"/>
      <c r="O261" s="100"/>
      <c r="P261" s="100">
        <f t="shared" si="211"/>
        <v>115000</v>
      </c>
      <c r="Q261" s="100">
        <f t="shared" si="212"/>
        <v>115000</v>
      </c>
      <c r="R261" s="100">
        <f t="shared" si="213"/>
        <v>115000</v>
      </c>
      <c r="S261" s="100"/>
      <c r="T261" s="100"/>
      <c r="U261" s="100"/>
      <c r="V261" s="100">
        <f t="shared" si="235"/>
        <v>115000</v>
      </c>
      <c r="W261" s="100">
        <f t="shared" si="236"/>
        <v>115000</v>
      </c>
      <c r="X261" s="100">
        <f t="shared" si="237"/>
        <v>115000</v>
      </c>
    </row>
    <row r="262" spans="1:24">
      <c r="A262" s="7"/>
      <c r="B262" s="45"/>
      <c r="C262" s="1"/>
      <c r="D262" s="1"/>
      <c r="E262" s="1"/>
      <c r="F262" s="1"/>
      <c r="G262" s="1"/>
      <c r="H262" s="1"/>
      <c r="I262" s="13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</row>
    <row r="263" spans="1:24">
      <c r="A263" s="18" t="s">
        <v>188</v>
      </c>
      <c r="B263" s="109" t="s">
        <v>40</v>
      </c>
      <c r="C263" s="15" t="s">
        <v>2</v>
      </c>
      <c r="D263" s="15" t="s">
        <v>13</v>
      </c>
      <c r="E263" s="15"/>
      <c r="F263" s="15"/>
      <c r="G263" s="15"/>
      <c r="H263" s="15"/>
      <c r="I263" s="25"/>
      <c r="J263" s="97">
        <f>J264+J298+J302</f>
        <v>28067451</v>
      </c>
      <c r="K263" s="97">
        <f t="shared" ref="K263:O263" si="292">K264+K298+K302</f>
        <v>23748795.66</v>
      </c>
      <c r="L263" s="97">
        <f t="shared" si="292"/>
        <v>24172661.300000001</v>
      </c>
      <c r="M263" s="97">
        <f t="shared" si="292"/>
        <v>1318000</v>
      </c>
      <c r="N263" s="97">
        <f t="shared" si="292"/>
        <v>0</v>
      </c>
      <c r="O263" s="97">
        <f t="shared" si="292"/>
        <v>0</v>
      </c>
      <c r="P263" s="97">
        <f t="shared" si="211"/>
        <v>29385451</v>
      </c>
      <c r="Q263" s="97">
        <f t="shared" si="212"/>
        <v>23748795.66</v>
      </c>
      <c r="R263" s="97">
        <f t="shared" si="213"/>
        <v>24172661.300000001</v>
      </c>
      <c r="S263" s="97">
        <f>S264+S298+S302</f>
        <v>201779.64</v>
      </c>
      <c r="T263" s="97">
        <f t="shared" ref="T263:U263" si="293">T264+T298+T302</f>
        <v>0</v>
      </c>
      <c r="U263" s="97">
        <f t="shared" si="293"/>
        <v>0</v>
      </c>
      <c r="V263" s="97">
        <f t="shared" ref="V263:V310" si="294">P263+S263</f>
        <v>29587230.640000001</v>
      </c>
      <c r="W263" s="97">
        <f t="shared" ref="W263:W310" si="295">Q263+T263</f>
        <v>23748795.66</v>
      </c>
      <c r="X263" s="97">
        <f t="shared" ref="X263:X310" si="296">R263+U263</f>
        <v>24172661.300000001</v>
      </c>
    </row>
    <row r="264" spans="1:24" s="81" customFormat="1" ht="26.4">
      <c r="A264" s="2" t="s">
        <v>388</v>
      </c>
      <c r="B264" s="62" t="s">
        <v>40</v>
      </c>
      <c r="C264" s="1" t="s">
        <v>2</v>
      </c>
      <c r="D264" s="1" t="s">
        <v>13</v>
      </c>
      <c r="E264" s="56" t="s">
        <v>20</v>
      </c>
      <c r="F264" s="56" t="s">
        <v>68</v>
      </c>
      <c r="G264" s="56" t="s">
        <v>140</v>
      </c>
      <c r="H264" s="56" t="s">
        <v>141</v>
      </c>
      <c r="I264" s="110"/>
      <c r="J264" s="78">
        <f>J265+J294</f>
        <v>23067451</v>
      </c>
      <c r="K264" s="78">
        <f>K265+K294</f>
        <v>23748795.66</v>
      </c>
      <c r="L264" s="78">
        <f>L265+L294</f>
        <v>24172661.300000001</v>
      </c>
      <c r="M264" s="78">
        <f t="shared" ref="M264:O264" si="297">M265+M294</f>
        <v>0</v>
      </c>
      <c r="N264" s="78">
        <f t="shared" si="297"/>
        <v>0</v>
      </c>
      <c r="O264" s="78">
        <f t="shared" si="297"/>
        <v>0</v>
      </c>
      <c r="P264" s="78">
        <f t="shared" si="211"/>
        <v>23067451</v>
      </c>
      <c r="Q264" s="78">
        <f t="shared" si="212"/>
        <v>23748795.66</v>
      </c>
      <c r="R264" s="78">
        <f t="shared" si="213"/>
        <v>24172661.300000001</v>
      </c>
      <c r="S264" s="78">
        <f>S265+S294</f>
        <v>201779.64</v>
      </c>
      <c r="T264" s="78">
        <f t="shared" ref="T264:U264" si="298">T265+T294</f>
        <v>0</v>
      </c>
      <c r="U264" s="78">
        <f t="shared" si="298"/>
        <v>0</v>
      </c>
      <c r="V264" s="78">
        <f t="shared" si="294"/>
        <v>23269230.640000001</v>
      </c>
      <c r="W264" s="78">
        <f t="shared" si="295"/>
        <v>23748795.66</v>
      </c>
      <c r="X264" s="78">
        <f t="shared" si="296"/>
        <v>24172661.300000001</v>
      </c>
    </row>
    <row r="265" spans="1:24" s="81" customFormat="1" ht="26.4">
      <c r="A265" s="2" t="s">
        <v>136</v>
      </c>
      <c r="B265" s="62" t="s">
        <v>40</v>
      </c>
      <c r="C265" s="1" t="s">
        <v>2</v>
      </c>
      <c r="D265" s="1" t="s">
        <v>13</v>
      </c>
      <c r="E265" s="1" t="s">
        <v>20</v>
      </c>
      <c r="F265" s="1" t="s">
        <v>111</v>
      </c>
      <c r="G265" s="1" t="s">
        <v>140</v>
      </c>
      <c r="H265" s="1" t="s">
        <v>141</v>
      </c>
      <c r="I265" s="13"/>
      <c r="J265" s="100">
        <f>J266+J273+J282+J285+J288</f>
        <v>22767451</v>
      </c>
      <c r="K265" s="100">
        <f t="shared" ref="K265:L265" si="299">K266+K273+K282+K285+K288</f>
        <v>23448795.66</v>
      </c>
      <c r="L265" s="100">
        <f t="shared" si="299"/>
        <v>23872661.300000001</v>
      </c>
      <c r="M265" s="100">
        <f t="shared" ref="M265:O265" si="300">M266+M273+M282+M285+M288</f>
        <v>0</v>
      </c>
      <c r="N265" s="100">
        <f t="shared" si="300"/>
        <v>0</v>
      </c>
      <c r="O265" s="100">
        <f t="shared" si="300"/>
        <v>0</v>
      </c>
      <c r="P265" s="100">
        <f t="shared" si="211"/>
        <v>22767451</v>
      </c>
      <c r="Q265" s="100">
        <f t="shared" si="212"/>
        <v>23448795.66</v>
      </c>
      <c r="R265" s="100">
        <f t="shared" si="213"/>
        <v>23872661.300000001</v>
      </c>
      <c r="S265" s="100">
        <f>S266+S273+S276+S279+S282+S285+S288+S291</f>
        <v>201779.64</v>
      </c>
      <c r="T265" s="100">
        <f t="shared" ref="T265:U265" si="301">T266+T273+T276+T279+T282+T285+T288+T291</f>
        <v>0</v>
      </c>
      <c r="U265" s="100">
        <f t="shared" si="301"/>
        <v>0</v>
      </c>
      <c r="V265" s="100">
        <f t="shared" si="294"/>
        <v>22969230.640000001</v>
      </c>
      <c r="W265" s="100">
        <f t="shared" si="295"/>
        <v>23448795.66</v>
      </c>
      <c r="X265" s="100">
        <f t="shared" si="296"/>
        <v>23872661.300000001</v>
      </c>
    </row>
    <row r="266" spans="1:24" s="81" customFormat="1" ht="26.4">
      <c r="A266" s="2" t="s">
        <v>220</v>
      </c>
      <c r="B266" s="62" t="s">
        <v>40</v>
      </c>
      <c r="C266" s="1" t="s">
        <v>2</v>
      </c>
      <c r="D266" s="1" t="s">
        <v>13</v>
      </c>
      <c r="E266" s="1" t="s">
        <v>20</v>
      </c>
      <c r="F266" s="1" t="s">
        <v>111</v>
      </c>
      <c r="G266" s="1" t="s">
        <v>140</v>
      </c>
      <c r="H266" s="1" t="s">
        <v>217</v>
      </c>
      <c r="I266" s="13"/>
      <c r="J266" s="100">
        <f>J267+J271</f>
        <v>3058090</v>
      </c>
      <c r="K266" s="100">
        <f t="shared" ref="K266:L266" si="302">K267+K271</f>
        <v>3088150</v>
      </c>
      <c r="L266" s="100">
        <f t="shared" si="302"/>
        <v>3213570</v>
      </c>
      <c r="M266" s="100">
        <f t="shared" ref="M266:O266" si="303">M267+M271</f>
        <v>0</v>
      </c>
      <c r="N266" s="100">
        <f t="shared" si="303"/>
        <v>0</v>
      </c>
      <c r="O266" s="100">
        <f t="shared" si="303"/>
        <v>0</v>
      </c>
      <c r="P266" s="100">
        <f t="shared" si="211"/>
        <v>3058090</v>
      </c>
      <c r="Q266" s="100">
        <f t="shared" si="212"/>
        <v>3088150</v>
      </c>
      <c r="R266" s="100">
        <f t="shared" si="213"/>
        <v>3213570</v>
      </c>
      <c r="S266" s="100">
        <f t="shared" ref="S266:U266" si="304">S267+S271</f>
        <v>0</v>
      </c>
      <c r="T266" s="100">
        <f t="shared" si="304"/>
        <v>0</v>
      </c>
      <c r="U266" s="100">
        <f t="shared" si="304"/>
        <v>0</v>
      </c>
      <c r="V266" s="100">
        <f t="shared" si="294"/>
        <v>3058090</v>
      </c>
      <c r="W266" s="100">
        <f t="shared" si="295"/>
        <v>3088150</v>
      </c>
      <c r="X266" s="100">
        <f t="shared" si="296"/>
        <v>3213570</v>
      </c>
    </row>
    <row r="267" spans="1:24" s="81" customFormat="1" ht="26.4">
      <c r="A267" s="7" t="s">
        <v>70</v>
      </c>
      <c r="B267" s="62" t="s">
        <v>40</v>
      </c>
      <c r="C267" s="1" t="s">
        <v>2</v>
      </c>
      <c r="D267" s="1" t="s">
        <v>13</v>
      </c>
      <c r="E267" s="1" t="s">
        <v>20</v>
      </c>
      <c r="F267" s="1" t="s">
        <v>111</v>
      </c>
      <c r="G267" s="1" t="s">
        <v>140</v>
      </c>
      <c r="H267" s="1" t="s">
        <v>217</v>
      </c>
      <c r="I267" s="13" t="s">
        <v>69</v>
      </c>
      <c r="J267" s="100">
        <f>J268+J269+J270</f>
        <v>3021587</v>
      </c>
      <c r="K267" s="100">
        <f t="shared" ref="K267:L267" si="305">K268+K269+K270</f>
        <v>3050326</v>
      </c>
      <c r="L267" s="100">
        <f t="shared" si="305"/>
        <v>3174452</v>
      </c>
      <c r="M267" s="100">
        <f t="shared" ref="M267:O267" si="306">M268+M269+M270</f>
        <v>0</v>
      </c>
      <c r="N267" s="100">
        <f t="shared" si="306"/>
        <v>0</v>
      </c>
      <c r="O267" s="100">
        <f t="shared" si="306"/>
        <v>0</v>
      </c>
      <c r="P267" s="100">
        <f t="shared" si="211"/>
        <v>3021587</v>
      </c>
      <c r="Q267" s="100">
        <f t="shared" si="212"/>
        <v>3050326</v>
      </c>
      <c r="R267" s="100">
        <f t="shared" si="213"/>
        <v>3174452</v>
      </c>
      <c r="S267" s="100">
        <f t="shared" ref="S267:U267" si="307">S268+S269+S270</f>
        <v>0</v>
      </c>
      <c r="T267" s="100">
        <f t="shared" si="307"/>
        <v>0</v>
      </c>
      <c r="U267" s="100">
        <f t="shared" si="307"/>
        <v>0</v>
      </c>
      <c r="V267" s="100">
        <f t="shared" si="294"/>
        <v>3021587</v>
      </c>
      <c r="W267" s="100">
        <f t="shared" si="295"/>
        <v>3050326</v>
      </c>
      <c r="X267" s="100">
        <f t="shared" si="296"/>
        <v>3174452</v>
      </c>
    </row>
    <row r="268" spans="1:24" s="81" customFormat="1">
      <c r="A268" s="11" t="s">
        <v>73</v>
      </c>
      <c r="B268" s="62" t="s">
        <v>40</v>
      </c>
      <c r="C268" s="1" t="s">
        <v>2</v>
      </c>
      <c r="D268" s="1" t="s">
        <v>13</v>
      </c>
      <c r="E268" s="1" t="s">
        <v>20</v>
      </c>
      <c r="F268" s="1" t="s">
        <v>111</v>
      </c>
      <c r="G268" s="1" t="s">
        <v>140</v>
      </c>
      <c r="H268" s="1" t="s">
        <v>217</v>
      </c>
      <c r="I268" s="13" t="s">
        <v>72</v>
      </c>
      <c r="J268" s="100">
        <f>3562000+60000-649924-23495</f>
        <v>2948581</v>
      </c>
      <c r="K268" s="100">
        <f>3562000+60000-625147-22175</f>
        <v>2974678</v>
      </c>
      <c r="L268" s="100">
        <f>3562000+60000-504904-20880</f>
        <v>3096216</v>
      </c>
      <c r="M268" s="100"/>
      <c r="N268" s="100"/>
      <c r="O268" s="100"/>
      <c r="P268" s="100">
        <f t="shared" si="211"/>
        <v>2948581</v>
      </c>
      <c r="Q268" s="100">
        <f t="shared" si="212"/>
        <v>2974678</v>
      </c>
      <c r="R268" s="100">
        <f t="shared" si="213"/>
        <v>3096216</v>
      </c>
      <c r="S268" s="100"/>
      <c r="T268" s="100"/>
      <c r="U268" s="100"/>
      <c r="V268" s="100">
        <f t="shared" si="294"/>
        <v>2948581</v>
      </c>
      <c r="W268" s="100">
        <f t="shared" si="295"/>
        <v>2974678</v>
      </c>
      <c r="X268" s="100">
        <f t="shared" si="296"/>
        <v>3096216</v>
      </c>
    </row>
    <row r="269" spans="1:24" s="81" customFormat="1">
      <c r="A269" s="2" t="s">
        <v>221</v>
      </c>
      <c r="B269" s="62" t="s">
        <v>40</v>
      </c>
      <c r="C269" s="1" t="s">
        <v>2</v>
      </c>
      <c r="D269" s="1" t="s">
        <v>13</v>
      </c>
      <c r="E269" s="1" t="s">
        <v>20</v>
      </c>
      <c r="F269" s="1" t="s">
        <v>111</v>
      </c>
      <c r="G269" s="1" t="s">
        <v>140</v>
      </c>
      <c r="H269" s="1" t="s">
        <v>217</v>
      </c>
      <c r="I269" s="13" t="s">
        <v>218</v>
      </c>
      <c r="J269" s="100">
        <f>60000-23497</f>
        <v>36503</v>
      </c>
      <c r="K269" s="100">
        <f>60000-22176</f>
        <v>37824</v>
      </c>
      <c r="L269" s="100">
        <f>60000-20882</f>
        <v>39118</v>
      </c>
      <c r="M269" s="100"/>
      <c r="N269" s="100"/>
      <c r="O269" s="100"/>
      <c r="P269" s="100">
        <f t="shared" si="211"/>
        <v>36503</v>
      </c>
      <c r="Q269" s="100">
        <f t="shared" si="212"/>
        <v>37824</v>
      </c>
      <c r="R269" s="100">
        <f t="shared" si="213"/>
        <v>39118</v>
      </c>
      <c r="S269" s="100"/>
      <c r="T269" s="100"/>
      <c r="U269" s="100"/>
      <c r="V269" s="100">
        <f t="shared" si="294"/>
        <v>36503</v>
      </c>
      <c r="W269" s="100">
        <f t="shared" si="295"/>
        <v>37824</v>
      </c>
      <c r="X269" s="100">
        <f t="shared" si="296"/>
        <v>39118</v>
      </c>
    </row>
    <row r="270" spans="1:24" s="81" customFormat="1" ht="26.4">
      <c r="A270" s="2" t="s">
        <v>222</v>
      </c>
      <c r="B270" s="62" t="s">
        <v>40</v>
      </c>
      <c r="C270" s="1" t="s">
        <v>2</v>
      </c>
      <c r="D270" s="1" t="s">
        <v>13</v>
      </c>
      <c r="E270" s="1" t="s">
        <v>20</v>
      </c>
      <c r="F270" s="1" t="s">
        <v>111</v>
      </c>
      <c r="G270" s="1" t="s">
        <v>140</v>
      </c>
      <c r="H270" s="1" t="s">
        <v>217</v>
      </c>
      <c r="I270" s="13" t="s">
        <v>219</v>
      </c>
      <c r="J270" s="100">
        <f>60000-23497</f>
        <v>36503</v>
      </c>
      <c r="K270" s="100">
        <f>60000-22176</f>
        <v>37824</v>
      </c>
      <c r="L270" s="100">
        <f>60000-20882</f>
        <v>39118</v>
      </c>
      <c r="M270" s="100"/>
      <c r="N270" s="100"/>
      <c r="O270" s="100"/>
      <c r="P270" s="100">
        <f t="shared" si="211"/>
        <v>36503</v>
      </c>
      <c r="Q270" s="100">
        <f t="shared" si="212"/>
        <v>37824</v>
      </c>
      <c r="R270" s="100">
        <f t="shared" si="213"/>
        <v>39118</v>
      </c>
      <c r="S270" s="100"/>
      <c r="T270" s="100"/>
      <c r="U270" s="100"/>
      <c r="V270" s="100">
        <f t="shared" si="294"/>
        <v>36503</v>
      </c>
      <c r="W270" s="100">
        <f t="shared" si="295"/>
        <v>37824</v>
      </c>
      <c r="X270" s="100">
        <f t="shared" si="296"/>
        <v>39118</v>
      </c>
    </row>
    <row r="271" spans="1:24" s="81" customFormat="1">
      <c r="A271" s="2" t="s">
        <v>78</v>
      </c>
      <c r="B271" s="62" t="s">
        <v>40</v>
      </c>
      <c r="C271" s="1" t="s">
        <v>2</v>
      </c>
      <c r="D271" s="1" t="s">
        <v>13</v>
      </c>
      <c r="E271" s="1" t="s">
        <v>20</v>
      </c>
      <c r="F271" s="1" t="s">
        <v>111</v>
      </c>
      <c r="G271" s="1" t="s">
        <v>140</v>
      </c>
      <c r="H271" s="1" t="s">
        <v>217</v>
      </c>
      <c r="I271" s="13" t="s">
        <v>75</v>
      </c>
      <c r="J271" s="100">
        <f>J272</f>
        <v>36503</v>
      </c>
      <c r="K271" s="100">
        <f t="shared" ref="K271:O271" si="308">K272</f>
        <v>37824</v>
      </c>
      <c r="L271" s="100">
        <f t="shared" si="308"/>
        <v>39118</v>
      </c>
      <c r="M271" s="100">
        <f t="shared" si="308"/>
        <v>0</v>
      </c>
      <c r="N271" s="100">
        <f t="shared" si="308"/>
        <v>0</v>
      </c>
      <c r="O271" s="100">
        <f t="shared" si="308"/>
        <v>0</v>
      </c>
      <c r="P271" s="100">
        <f t="shared" si="211"/>
        <v>36503</v>
      </c>
      <c r="Q271" s="100">
        <f t="shared" si="212"/>
        <v>37824</v>
      </c>
      <c r="R271" s="100">
        <f t="shared" si="213"/>
        <v>39118</v>
      </c>
      <c r="S271" s="100">
        <f t="shared" ref="S271:U271" si="309">S272</f>
        <v>0</v>
      </c>
      <c r="T271" s="100">
        <f t="shared" si="309"/>
        <v>0</v>
      </c>
      <c r="U271" s="100">
        <f t="shared" si="309"/>
        <v>0</v>
      </c>
      <c r="V271" s="100">
        <f t="shared" si="294"/>
        <v>36503</v>
      </c>
      <c r="W271" s="100">
        <f t="shared" si="295"/>
        <v>37824</v>
      </c>
      <c r="X271" s="100">
        <f t="shared" si="296"/>
        <v>39118</v>
      </c>
    </row>
    <row r="272" spans="1:24" s="81" customFormat="1" ht="39.6">
      <c r="A272" s="2" t="s">
        <v>223</v>
      </c>
      <c r="B272" s="62" t="s">
        <v>40</v>
      </c>
      <c r="C272" s="1" t="s">
        <v>2</v>
      </c>
      <c r="D272" s="1" t="s">
        <v>13</v>
      </c>
      <c r="E272" s="1" t="s">
        <v>20</v>
      </c>
      <c r="F272" s="1" t="s">
        <v>111</v>
      </c>
      <c r="G272" s="1" t="s">
        <v>140</v>
      </c>
      <c r="H272" s="1" t="s">
        <v>217</v>
      </c>
      <c r="I272" s="13" t="s">
        <v>76</v>
      </c>
      <c r="J272" s="100">
        <f>60000-23497</f>
        <v>36503</v>
      </c>
      <c r="K272" s="100">
        <f>60000-22176</f>
        <v>37824</v>
      </c>
      <c r="L272" s="100">
        <f>60000-20882</f>
        <v>39118</v>
      </c>
      <c r="M272" s="100"/>
      <c r="N272" s="100"/>
      <c r="O272" s="100"/>
      <c r="P272" s="100">
        <f t="shared" si="211"/>
        <v>36503</v>
      </c>
      <c r="Q272" s="100">
        <f t="shared" si="212"/>
        <v>37824</v>
      </c>
      <c r="R272" s="100">
        <f t="shared" si="213"/>
        <v>39118</v>
      </c>
      <c r="S272" s="100"/>
      <c r="T272" s="100"/>
      <c r="U272" s="100"/>
      <c r="V272" s="100">
        <f t="shared" si="294"/>
        <v>36503</v>
      </c>
      <c r="W272" s="100">
        <f t="shared" si="295"/>
        <v>37824</v>
      </c>
      <c r="X272" s="100">
        <f t="shared" si="296"/>
        <v>39118</v>
      </c>
    </row>
    <row r="273" spans="1:24" s="81" customFormat="1" ht="26.4">
      <c r="A273" s="2" t="s">
        <v>137</v>
      </c>
      <c r="B273" s="62" t="s">
        <v>40</v>
      </c>
      <c r="C273" s="1" t="s">
        <v>2</v>
      </c>
      <c r="D273" s="1" t="s">
        <v>13</v>
      </c>
      <c r="E273" s="1" t="s">
        <v>20</v>
      </c>
      <c r="F273" s="1" t="s">
        <v>111</v>
      </c>
      <c r="G273" s="1" t="s">
        <v>140</v>
      </c>
      <c r="H273" s="1" t="s">
        <v>156</v>
      </c>
      <c r="I273" s="13"/>
      <c r="J273" s="100">
        <f>J274</f>
        <v>12199361</v>
      </c>
      <c r="K273" s="100">
        <f t="shared" ref="K273:O274" si="310">K274</f>
        <v>12380645.66</v>
      </c>
      <c r="L273" s="100">
        <f t="shared" si="310"/>
        <v>12379091.300000001</v>
      </c>
      <c r="M273" s="100">
        <f t="shared" si="310"/>
        <v>0</v>
      </c>
      <c r="N273" s="100">
        <f t="shared" si="310"/>
        <v>0</v>
      </c>
      <c r="O273" s="100">
        <f t="shared" si="310"/>
        <v>0</v>
      </c>
      <c r="P273" s="100">
        <f t="shared" si="211"/>
        <v>12199361</v>
      </c>
      <c r="Q273" s="100">
        <f t="shared" si="212"/>
        <v>12380645.66</v>
      </c>
      <c r="R273" s="100">
        <f t="shared" si="213"/>
        <v>12379091.300000001</v>
      </c>
      <c r="S273" s="100">
        <f t="shared" ref="S273:U274" si="311">S274</f>
        <v>0</v>
      </c>
      <c r="T273" s="100">
        <f t="shared" si="311"/>
        <v>0</v>
      </c>
      <c r="U273" s="100">
        <f t="shared" si="311"/>
        <v>0</v>
      </c>
      <c r="V273" s="100">
        <f t="shared" si="294"/>
        <v>12199361</v>
      </c>
      <c r="W273" s="100">
        <f t="shared" si="295"/>
        <v>12380645.66</v>
      </c>
      <c r="X273" s="100">
        <f t="shared" si="296"/>
        <v>12379091.300000001</v>
      </c>
    </row>
    <row r="274" spans="1:24" s="81" customFormat="1" ht="26.4">
      <c r="A274" s="7" t="s">
        <v>70</v>
      </c>
      <c r="B274" s="62" t="s">
        <v>40</v>
      </c>
      <c r="C274" s="1" t="s">
        <v>2</v>
      </c>
      <c r="D274" s="1" t="s">
        <v>13</v>
      </c>
      <c r="E274" s="1" t="s">
        <v>20</v>
      </c>
      <c r="F274" s="1" t="s">
        <v>111</v>
      </c>
      <c r="G274" s="1" t="s">
        <v>140</v>
      </c>
      <c r="H274" s="1" t="s">
        <v>156</v>
      </c>
      <c r="I274" s="13" t="s">
        <v>69</v>
      </c>
      <c r="J274" s="100">
        <f>J275</f>
        <v>12199361</v>
      </c>
      <c r="K274" s="100">
        <f t="shared" si="310"/>
        <v>12380645.66</v>
      </c>
      <c r="L274" s="100">
        <f t="shared" si="310"/>
        <v>12379091.300000001</v>
      </c>
      <c r="M274" s="100">
        <f t="shared" si="310"/>
        <v>0</v>
      </c>
      <c r="N274" s="100">
        <f t="shared" si="310"/>
        <v>0</v>
      </c>
      <c r="O274" s="100">
        <f t="shared" si="310"/>
        <v>0</v>
      </c>
      <c r="P274" s="100">
        <f t="shared" si="211"/>
        <v>12199361</v>
      </c>
      <c r="Q274" s="100">
        <f t="shared" si="212"/>
        <v>12380645.66</v>
      </c>
      <c r="R274" s="100">
        <f t="shared" si="213"/>
        <v>12379091.300000001</v>
      </c>
      <c r="S274" s="100">
        <f t="shared" si="311"/>
        <v>0</v>
      </c>
      <c r="T274" s="100">
        <f t="shared" si="311"/>
        <v>0</v>
      </c>
      <c r="U274" s="100">
        <f t="shared" si="311"/>
        <v>0</v>
      </c>
      <c r="V274" s="100">
        <f t="shared" si="294"/>
        <v>12199361</v>
      </c>
      <c r="W274" s="100">
        <f t="shared" si="295"/>
        <v>12380645.66</v>
      </c>
      <c r="X274" s="100">
        <f t="shared" si="296"/>
        <v>12379091.300000001</v>
      </c>
    </row>
    <row r="275" spans="1:24">
      <c r="A275" s="11" t="s">
        <v>73</v>
      </c>
      <c r="B275" s="62" t="s">
        <v>40</v>
      </c>
      <c r="C275" s="1" t="s">
        <v>2</v>
      </c>
      <c r="D275" s="1" t="s">
        <v>13</v>
      </c>
      <c r="E275" s="1" t="s">
        <v>20</v>
      </c>
      <c r="F275" s="1" t="s">
        <v>111</v>
      </c>
      <c r="G275" s="1" t="s">
        <v>140</v>
      </c>
      <c r="H275" s="1" t="s">
        <v>156</v>
      </c>
      <c r="I275" s="13" t="s">
        <v>72</v>
      </c>
      <c r="J275" s="100">
        <f>15092451+165000-3802000+743910</f>
        <v>12199361</v>
      </c>
      <c r="K275" s="100">
        <f>15303795.66+165000-3802000+713850</f>
        <v>12380645.66</v>
      </c>
      <c r="L275" s="100">
        <f>15427661.3+165000-3802000+588430</f>
        <v>12379091.300000001</v>
      </c>
      <c r="M275" s="100"/>
      <c r="N275" s="100"/>
      <c r="O275" s="100"/>
      <c r="P275" s="100">
        <f t="shared" si="211"/>
        <v>12199361</v>
      </c>
      <c r="Q275" s="100">
        <f t="shared" si="212"/>
        <v>12380645.66</v>
      </c>
      <c r="R275" s="100">
        <f t="shared" si="213"/>
        <v>12379091.300000001</v>
      </c>
      <c r="S275" s="100"/>
      <c r="T275" s="100"/>
      <c r="U275" s="100"/>
      <c r="V275" s="100">
        <f t="shared" si="294"/>
        <v>12199361</v>
      </c>
      <c r="W275" s="100">
        <f t="shared" si="295"/>
        <v>12380645.66</v>
      </c>
      <c r="X275" s="100">
        <f t="shared" si="296"/>
        <v>12379091.300000001</v>
      </c>
    </row>
    <row r="276" spans="1:24" ht="26.4">
      <c r="A276" s="2" t="s">
        <v>308</v>
      </c>
      <c r="B276" s="62" t="s">
        <v>40</v>
      </c>
      <c r="C276" s="1" t="s">
        <v>2</v>
      </c>
      <c r="D276" s="1" t="s">
        <v>13</v>
      </c>
      <c r="E276" s="1" t="s">
        <v>20</v>
      </c>
      <c r="F276" s="1" t="s">
        <v>111</v>
      </c>
      <c r="G276" s="1" t="s">
        <v>140</v>
      </c>
      <c r="H276" s="1" t="s">
        <v>203</v>
      </c>
      <c r="I276" s="13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>
        <f>S277</f>
        <v>110000</v>
      </c>
      <c r="T276" s="100">
        <f t="shared" ref="T276:U277" si="312">T277</f>
        <v>0</v>
      </c>
      <c r="U276" s="100">
        <f t="shared" si="312"/>
        <v>0</v>
      </c>
      <c r="V276" s="100">
        <f t="shared" ref="V276:V281" si="313">P276+S276</f>
        <v>110000</v>
      </c>
      <c r="W276" s="100">
        <f t="shared" ref="W276:W281" si="314">Q276+T276</f>
        <v>0</v>
      </c>
      <c r="X276" s="100">
        <f t="shared" ref="X276:X281" si="315">R276+U276</f>
        <v>0</v>
      </c>
    </row>
    <row r="277" spans="1:24" ht="26.4">
      <c r="A277" s="7" t="s">
        <v>70</v>
      </c>
      <c r="B277" s="62" t="s">
        <v>40</v>
      </c>
      <c r="C277" s="1" t="s">
        <v>2</v>
      </c>
      <c r="D277" s="1" t="s">
        <v>13</v>
      </c>
      <c r="E277" s="1" t="s">
        <v>20</v>
      </c>
      <c r="F277" s="1" t="s">
        <v>111</v>
      </c>
      <c r="G277" s="1" t="s">
        <v>140</v>
      </c>
      <c r="H277" s="1" t="s">
        <v>203</v>
      </c>
      <c r="I277" s="13" t="s">
        <v>69</v>
      </c>
      <c r="J277" s="100"/>
      <c r="K277" s="100"/>
      <c r="L277" s="100"/>
      <c r="M277" s="100"/>
      <c r="N277" s="100"/>
      <c r="O277" s="100"/>
      <c r="P277" s="100"/>
      <c r="Q277" s="100"/>
      <c r="R277" s="100"/>
      <c r="S277" s="100">
        <f>S278</f>
        <v>110000</v>
      </c>
      <c r="T277" s="100">
        <f t="shared" si="312"/>
        <v>0</v>
      </c>
      <c r="U277" s="100">
        <f t="shared" si="312"/>
        <v>0</v>
      </c>
      <c r="V277" s="100">
        <f t="shared" si="313"/>
        <v>110000</v>
      </c>
      <c r="W277" s="100">
        <f t="shared" si="314"/>
        <v>0</v>
      </c>
      <c r="X277" s="100">
        <f t="shared" si="315"/>
        <v>0</v>
      </c>
    </row>
    <row r="278" spans="1:24">
      <c r="A278" s="11" t="s">
        <v>73</v>
      </c>
      <c r="B278" s="62" t="s">
        <v>40</v>
      </c>
      <c r="C278" s="1" t="s">
        <v>2</v>
      </c>
      <c r="D278" s="1" t="s">
        <v>13</v>
      </c>
      <c r="E278" s="1" t="s">
        <v>20</v>
      </c>
      <c r="F278" s="1" t="s">
        <v>111</v>
      </c>
      <c r="G278" s="1" t="s">
        <v>140</v>
      </c>
      <c r="H278" s="1" t="s">
        <v>203</v>
      </c>
      <c r="I278" s="13" t="s">
        <v>72</v>
      </c>
      <c r="J278" s="100"/>
      <c r="K278" s="100"/>
      <c r="L278" s="100"/>
      <c r="M278" s="100"/>
      <c r="N278" s="100"/>
      <c r="O278" s="100"/>
      <c r="P278" s="100"/>
      <c r="Q278" s="100"/>
      <c r="R278" s="100"/>
      <c r="S278" s="100">
        <v>110000</v>
      </c>
      <c r="T278" s="100"/>
      <c r="U278" s="100"/>
      <c r="V278" s="100">
        <f t="shared" si="313"/>
        <v>110000</v>
      </c>
      <c r="W278" s="100">
        <f t="shared" si="314"/>
        <v>0</v>
      </c>
      <c r="X278" s="100">
        <f t="shared" si="315"/>
        <v>0</v>
      </c>
    </row>
    <row r="279" spans="1:24" s="81" customFormat="1">
      <c r="A279" s="11" t="s">
        <v>214</v>
      </c>
      <c r="B279" s="62" t="s">
        <v>40</v>
      </c>
      <c r="C279" s="1" t="s">
        <v>2</v>
      </c>
      <c r="D279" s="1" t="s">
        <v>13</v>
      </c>
      <c r="E279" s="1" t="s">
        <v>20</v>
      </c>
      <c r="F279" s="1" t="s">
        <v>111</v>
      </c>
      <c r="G279" s="1" t="s">
        <v>140</v>
      </c>
      <c r="H279" s="1" t="s">
        <v>215</v>
      </c>
      <c r="I279" s="13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>
        <f>S280</f>
        <v>60000</v>
      </c>
      <c r="T279" s="100">
        <f t="shared" ref="T279:T280" si="316">T280</f>
        <v>0</v>
      </c>
      <c r="U279" s="100">
        <f t="shared" ref="U279:U280" si="317">U280</f>
        <v>0</v>
      </c>
      <c r="V279" s="100">
        <f t="shared" si="313"/>
        <v>60000</v>
      </c>
      <c r="W279" s="100">
        <f t="shared" si="314"/>
        <v>0</v>
      </c>
      <c r="X279" s="100">
        <f t="shared" si="315"/>
        <v>0</v>
      </c>
    </row>
    <row r="280" spans="1:24" s="81" customFormat="1" ht="26.4">
      <c r="A280" s="7" t="s">
        <v>70</v>
      </c>
      <c r="B280" s="62" t="s">
        <v>40</v>
      </c>
      <c r="C280" s="1" t="s">
        <v>2</v>
      </c>
      <c r="D280" s="1" t="s">
        <v>13</v>
      </c>
      <c r="E280" s="1" t="s">
        <v>20</v>
      </c>
      <c r="F280" s="1" t="s">
        <v>111</v>
      </c>
      <c r="G280" s="1" t="s">
        <v>140</v>
      </c>
      <c r="H280" s="1" t="s">
        <v>215</v>
      </c>
      <c r="I280" s="13" t="s">
        <v>69</v>
      </c>
      <c r="J280" s="100"/>
      <c r="K280" s="100"/>
      <c r="L280" s="100"/>
      <c r="M280" s="100"/>
      <c r="N280" s="100"/>
      <c r="O280" s="100"/>
      <c r="P280" s="100"/>
      <c r="Q280" s="100"/>
      <c r="R280" s="100"/>
      <c r="S280" s="100">
        <f>S281</f>
        <v>60000</v>
      </c>
      <c r="T280" s="100">
        <f t="shared" si="316"/>
        <v>0</v>
      </c>
      <c r="U280" s="100">
        <f t="shared" si="317"/>
        <v>0</v>
      </c>
      <c r="V280" s="100">
        <f t="shared" si="313"/>
        <v>60000</v>
      </c>
      <c r="W280" s="100">
        <f t="shared" si="314"/>
        <v>0</v>
      </c>
      <c r="X280" s="100">
        <f t="shared" si="315"/>
        <v>0</v>
      </c>
    </row>
    <row r="281" spans="1:24" s="81" customFormat="1">
      <c r="A281" s="11" t="s">
        <v>73</v>
      </c>
      <c r="B281" s="62" t="s">
        <v>40</v>
      </c>
      <c r="C281" s="1" t="s">
        <v>2</v>
      </c>
      <c r="D281" s="1" t="s">
        <v>13</v>
      </c>
      <c r="E281" s="1" t="s">
        <v>20</v>
      </c>
      <c r="F281" s="1" t="s">
        <v>111</v>
      </c>
      <c r="G281" s="1" t="s">
        <v>140</v>
      </c>
      <c r="H281" s="1" t="s">
        <v>215</v>
      </c>
      <c r="I281" s="13" t="s">
        <v>72</v>
      </c>
      <c r="J281" s="100"/>
      <c r="K281" s="100"/>
      <c r="L281" s="100"/>
      <c r="M281" s="100"/>
      <c r="N281" s="100"/>
      <c r="O281" s="100"/>
      <c r="P281" s="100"/>
      <c r="Q281" s="100"/>
      <c r="R281" s="100"/>
      <c r="S281" s="100">
        <v>60000</v>
      </c>
      <c r="T281" s="100"/>
      <c r="U281" s="100"/>
      <c r="V281" s="100">
        <f t="shared" si="313"/>
        <v>60000</v>
      </c>
      <c r="W281" s="100">
        <f t="shared" si="314"/>
        <v>0</v>
      </c>
      <c r="X281" s="100">
        <f t="shared" si="315"/>
        <v>0</v>
      </c>
    </row>
    <row r="282" spans="1:24" ht="66">
      <c r="A282" s="11" t="s">
        <v>255</v>
      </c>
      <c r="B282" s="62" t="s">
        <v>40</v>
      </c>
      <c r="C282" s="1" t="s">
        <v>2</v>
      </c>
      <c r="D282" s="1" t="s">
        <v>13</v>
      </c>
      <c r="E282" s="1" t="s">
        <v>20</v>
      </c>
      <c r="F282" s="1" t="s">
        <v>111</v>
      </c>
      <c r="G282" s="62" t="s">
        <v>140</v>
      </c>
      <c r="H282" s="56" t="s">
        <v>380</v>
      </c>
      <c r="I282" s="88"/>
      <c r="J282" s="100">
        <f>J283</f>
        <v>170000</v>
      </c>
      <c r="K282" s="100">
        <f t="shared" ref="K282:O283" si="318">K283</f>
        <v>180000</v>
      </c>
      <c r="L282" s="100">
        <f t="shared" si="318"/>
        <v>180000</v>
      </c>
      <c r="M282" s="100">
        <f t="shared" si="318"/>
        <v>0</v>
      </c>
      <c r="N282" s="100">
        <f t="shared" si="318"/>
        <v>0</v>
      </c>
      <c r="O282" s="100">
        <f t="shared" si="318"/>
        <v>0</v>
      </c>
      <c r="P282" s="100">
        <f t="shared" si="211"/>
        <v>170000</v>
      </c>
      <c r="Q282" s="100">
        <f t="shared" si="212"/>
        <v>180000</v>
      </c>
      <c r="R282" s="100">
        <f t="shared" si="213"/>
        <v>180000</v>
      </c>
      <c r="S282" s="100">
        <f t="shared" ref="S282:U283" si="319">S283</f>
        <v>0</v>
      </c>
      <c r="T282" s="100">
        <f t="shared" si="319"/>
        <v>0</v>
      </c>
      <c r="U282" s="100">
        <f t="shared" si="319"/>
        <v>0</v>
      </c>
      <c r="V282" s="100">
        <f t="shared" si="294"/>
        <v>170000</v>
      </c>
      <c r="W282" s="100">
        <f t="shared" si="295"/>
        <v>180000</v>
      </c>
      <c r="X282" s="100">
        <f t="shared" si="296"/>
        <v>180000</v>
      </c>
    </row>
    <row r="283" spans="1:24" ht="26.4">
      <c r="A283" s="7" t="s">
        <v>70</v>
      </c>
      <c r="B283" s="62" t="s">
        <v>40</v>
      </c>
      <c r="C283" s="1" t="s">
        <v>2</v>
      </c>
      <c r="D283" s="1" t="s">
        <v>13</v>
      </c>
      <c r="E283" s="1" t="s">
        <v>20</v>
      </c>
      <c r="F283" s="1" t="s">
        <v>111</v>
      </c>
      <c r="G283" s="62" t="s">
        <v>140</v>
      </c>
      <c r="H283" s="56" t="s">
        <v>380</v>
      </c>
      <c r="I283" s="110" t="s">
        <v>69</v>
      </c>
      <c r="J283" s="100">
        <f>J284</f>
        <v>170000</v>
      </c>
      <c r="K283" s="100">
        <f t="shared" si="318"/>
        <v>180000</v>
      </c>
      <c r="L283" s="100">
        <f t="shared" si="318"/>
        <v>180000</v>
      </c>
      <c r="M283" s="100">
        <f t="shared" si="318"/>
        <v>0</v>
      </c>
      <c r="N283" s="100">
        <f t="shared" si="318"/>
        <v>0</v>
      </c>
      <c r="O283" s="100">
        <f t="shared" si="318"/>
        <v>0</v>
      </c>
      <c r="P283" s="100">
        <f t="shared" si="211"/>
        <v>170000</v>
      </c>
      <c r="Q283" s="100">
        <f t="shared" si="212"/>
        <v>180000</v>
      </c>
      <c r="R283" s="100">
        <f t="shared" si="213"/>
        <v>180000</v>
      </c>
      <c r="S283" s="100">
        <f t="shared" si="319"/>
        <v>0</v>
      </c>
      <c r="T283" s="100">
        <f t="shared" si="319"/>
        <v>0</v>
      </c>
      <c r="U283" s="100">
        <f t="shared" si="319"/>
        <v>0</v>
      </c>
      <c r="V283" s="100">
        <f t="shared" si="294"/>
        <v>170000</v>
      </c>
      <c r="W283" s="100">
        <f t="shared" si="295"/>
        <v>180000</v>
      </c>
      <c r="X283" s="100">
        <f t="shared" si="296"/>
        <v>180000</v>
      </c>
    </row>
    <row r="284" spans="1:24" s="81" customFormat="1">
      <c r="A284" s="11" t="s">
        <v>73</v>
      </c>
      <c r="B284" s="62" t="s">
        <v>40</v>
      </c>
      <c r="C284" s="1" t="s">
        <v>2</v>
      </c>
      <c r="D284" s="1" t="s">
        <v>13</v>
      </c>
      <c r="E284" s="1" t="s">
        <v>20</v>
      </c>
      <c r="F284" s="1" t="s">
        <v>111</v>
      </c>
      <c r="G284" s="62" t="s">
        <v>140</v>
      </c>
      <c r="H284" s="56" t="s">
        <v>380</v>
      </c>
      <c r="I284" s="110" t="s">
        <v>72</v>
      </c>
      <c r="J284" s="100">
        <v>170000</v>
      </c>
      <c r="K284" s="100">
        <v>180000</v>
      </c>
      <c r="L284" s="100">
        <v>180000</v>
      </c>
      <c r="M284" s="100"/>
      <c r="N284" s="100"/>
      <c r="O284" s="100"/>
      <c r="P284" s="100">
        <f t="shared" si="211"/>
        <v>170000</v>
      </c>
      <c r="Q284" s="100">
        <f t="shared" si="212"/>
        <v>180000</v>
      </c>
      <c r="R284" s="100">
        <f t="shared" si="213"/>
        <v>180000</v>
      </c>
      <c r="S284" s="100"/>
      <c r="T284" s="100"/>
      <c r="U284" s="100"/>
      <c r="V284" s="100">
        <f t="shared" si="294"/>
        <v>170000</v>
      </c>
      <c r="W284" s="100">
        <f t="shared" si="295"/>
        <v>180000</v>
      </c>
      <c r="X284" s="100">
        <f t="shared" si="296"/>
        <v>180000</v>
      </c>
    </row>
    <row r="285" spans="1:24" s="81" customFormat="1" ht="26.4">
      <c r="A285" s="7" t="s">
        <v>323</v>
      </c>
      <c r="B285" s="62" t="s">
        <v>40</v>
      </c>
      <c r="C285" s="1" t="s">
        <v>2</v>
      </c>
      <c r="D285" s="1" t="s">
        <v>13</v>
      </c>
      <c r="E285" s="1" t="s">
        <v>20</v>
      </c>
      <c r="F285" s="1" t="s">
        <v>111</v>
      </c>
      <c r="G285" s="1" t="s">
        <v>140</v>
      </c>
      <c r="H285" s="1" t="s">
        <v>373</v>
      </c>
      <c r="I285" s="13"/>
      <c r="J285" s="100">
        <f>J286</f>
        <v>4040000</v>
      </c>
      <c r="K285" s="100">
        <f t="shared" ref="K285:O286" si="320">K286</f>
        <v>4300000</v>
      </c>
      <c r="L285" s="100">
        <f t="shared" si="320"/>
        <v>4500000</v>
      </c>
      <c r="M285" s="100">
        <f t="shared" si="320"/>
        <v>0</v>
      </c>
      <c r="N285" s="100">
        <f t="shared" si="320"/>
        <v>0</v>
      </c>
      <c r="O285" s="100">
        <f t="shared" si="320"/>
        <v>0</v>
      </c>
      <c r="P285" s="100">
        <f t="shared" ref="P285:P373" si="321">J285+M285</f>
        <v>4040000</v>
      </c>
      <c r="Q285" s="100">
        <f t="shared" ref="Q285:Q373" si="322">K285+N285</f>
        <v>4300000</v>
      </c>
      <c r="R285" s="100">
        <f t="shared" ref="R285:R373" si="323">L285+O285</f>
        <v>4500000</v>
      </c>
      <c r="S285" s="100">
        <f t="shared" ref="S285:U286" si="324">S286</f>
        <v>0</v>
      </c>
      <c r="T285" s="100">
        <f t="shared" si="324"/>
        <v>0</v>
      </c>
      <c r="U285" s="100">
        <f t="shared" si="324"/>
        <v>0</v>
      </c>
      <c r="V285" s="100">
        <f t="shared" si="294"/>
        <v>4040000</v>
      </c>
      <c r="W285" s="100">
        <f t="shared" si="295"/>
        <v>4300000</v>
      </c>
      <c r="X285" s="100">
        <f t="shared" si="296"/>
        <v>4500000</v>
      </c>
    </row>
    <row r="286" spans="1:24" s="81" customFormat="1" ht="26.4">
      <c r="A286" s="7" t="s">
        <v>70</v>
      </c>
      <c r="B286" s="62" t="s">
        <v>40</v>
      </c>
      <c r="C286" s="1" t="s">
        <v>2</v>
      </c>
      <c r="D286" s="1" t="s">
        <v>13</v>
      </c>
      <c r="E286" s="1" t="s">
        <v>20</v>
      </c>
      <c r="F286" s="1" t="s">
        <v>111</v>
      </c>
      <c r="G286" s="1" t="s">
        <v>140</v>
      </c>
      <c r="H286" s="1" t="s">
        <v>373</v>
      </c>
      <c r="I286" s="13" t="s">
        <v>69</v>
      </c>
      <c r="J286" s="100">
        <f>J287</f>
        <v>4040000</v>
      </c>
      <c r="K286" s="100">
        <f t="shared" si="320"/>
        <v>4300000</v>
      </c>
      <c r="L286" s="100">
        <f t="shared" si="320"/>
        <v>4500000</v>
      </c>
      <c r="M286" s="100">
        <f t="shared" si="320"/>
        <v>0</v>
      </c>
      <c r="N286" s="100">
        <f t="shared" si="320"/>
        <v>0</v>
      </c>
      <c r="O286" s="100">
        <f t="shared" si="320"/>
        <v>0</v>
      </c>
      <c r="P286" s="100">
        <f t="shared" si="321"/>
        <v>4040000</v>
      </c>
      <c r="Q286" s="100">
        <f t="shared" si="322"/>
        <v>4300000</v>
      </c>
      <c r="R286" s="100">
        <f t="shared" si="323"/>
        <v>4500000</v>
      </c>
      <c r="S286" s="100">
        <f t="shared" si="324"/>
        <v>0</v>
      </c>
      <c r="T286" s="100">
        <f t="shared" si="324"/>
        <v>0</v>
      </c>
      <c r="U286" s="100">
        <f t="shared" si="324"/>
        <v>0</v>
      </c>
      <c r="V286" s="100">
        <f t="shared" si="294"/>
        <v>4040000</v>
      </c>
      <c r="W286" s="100">
        <f t="shared" si="295"/>
        <v>4300000</v>
      </c>
      <c r="X286" s="100">
        <f t="shared" si="296"/>
        <v>4500000</v>
      </c>
    </row>
    <row r="287" spans="1:24" s="81" customFormat="1">
      <c r="A287" s="11" t="s">
        <v>73</v>
      </c>
      <c r="B287" s="62" t="s">
        <v>40</v>
      </c>
      <c r="C287" s="1" t="s">
        <v>2</v>
      </c>
      <c r="D287" s="1" t="s">
        <v>13</v>
      </c>
      <c r="E287" s="1" t="s">
        <v>20</v>
      </c>
      <c r="F287" s="1" t="s">
        <v>111</v>
      </c>
      <c r="G287" s="1" t="s">
        <v>140</v>
      </c>
      <c r="H287" s="1" t="s">
        <v>373</v>
      </c>
      <c r="I287" s="13" t="s">
        <v>72</v>
      </c>
      <c r="J287" s="100">
        <v>4040000</v>
      </c>
      <c r="K287" s="100">
        <v>4300000</v>
      </c>
      <c r="L287" s="100">
        <v>4500000</v>
      </c>
      <c r="M287" s="100"/>
      <c r="N287" s="100"/>
      <c r="O287" s="100"/>
      <c r="P287" s="100">
        <f t="shared" si="321"/>
        <v>4040000</v>
      </c>
      <c r="Q287" s="100">
        <f t="shared" si="322"/>
        <v>4300000</v>
      </c>
      <c r="R287" s="100">
        <f t="shared" si="323"/>
        <v>4500000</v>
      </c>
      <c r="S287" s="100"/>
      <c r="T287" s="100"/>
      <c r="U287" s="100"/>
      <c r="V287" s="100">
        <f t="shared" si="294"/>
        <v>4040000</v>
      </c>
      <c r="W287" s="100">
        <f t="shared" si="295"/>
        <v>4300000</v>
      </c>
      <c r="X287" s="100">
        <f t="shared" si="296"/>
        <v>4500000</v>
      </c>
    </row>
    <row r="288" spans="1:24" s="81" customFormat="1" ht="26.4">
      <c r="A288" s="7" t="s">
        <v>324</v>
      </c>
      <c r="B288" s="62" t="s">
        <v>40</v>
      </c>
      <c r="C288" s="1" t="s">
        <v>2</v>
      </c>
      <c r="D288" s="1" t="s">
        <v>13</v>
      </c>
      <c r="E288" s="1" t="s">
        <v>20</v>
      </c>
      <c r="F288" s="1" t="s">
        <v>111</v>
      </c>
      <c r="G288" s="1" t="s">
        <v>140</v>
      </c>
      <c r="H288" s="1" t="s">
        <v>374</v>
      </c>
      <c r="I288" s="13"/>
      <c r="J288" s="100">
        <f>J289</f>
        <v>3300000</v>
      </c>
      <c r="K288" s="100">
        <f t="shared" ref="K288:O289" si="325">K289</f>
        <v>3500000</v>
      </c>
      <c r="L288" s="100">
        <f t="shared" si="325"/>
        <v>3600000</v>
      </c>
      <c r="M288" s="100">
        <f t="shared" si="325"/>
        <v>0</v>
      </c>
      <c r="N288" s="100">
        <f t="shared" si="325"/>
        <v>0</v>
      </c>
      <c r="O288" s="100">
        <f t="shared" si="325"/>
        <v>0</v>
      </c>
      <c r="P288" s="100">
        <f t="shared" si="321"/>
        <v>3300000</v>
      </c>
      <c r="Q288" s="100">
        <f t="shared" si="322"/>
        <v>3500000</v>
      </c>
      <c r="R288" s="100">
        <f t="shared" si="323"/>
        <v>3600000</v>
      </c>
      <c r="S288" s="100">
        <f t="shared" ref="S288:U289" si="326">S289</f>
        <v>0</v>
      </c>
      <c r="T288" s="100">
        <f t="shared" si="326"/>
        <v>0</v>
      </c>
      <c r="U288" s="100">
        <f t="shared" si="326"/>
        <v>0</v>
      </c>
      <c r="V288" s="100">
        <f t="shared" si="294"/>
        <v>3300000</v>
      </c>
      <c r="W288" s="100">
        <f t="shared" si="295"/>
        <v>3500000</v>
      </c>
      <c r="X288" s="100">
        <f t="shared" si="296"/>
        <v>3600000</v>
      </c>
    </row>
    <row r="289" spans="1:24" s="81" customFormat="1" ht="26.4">
      <c r="A289" s="7" t="s">
        <v>70</v>
      </c>
      <c r="B289" s="62" t="s">
        <v>40</v>
      </c>
      <c r="C289" s="1" t="s">
        <v>2</v>
      </c>
      <c r="D289" s="1" t="s">
        <v>13</v>
      </c>
      <c r="E289" s="1" t="s">
        <v>20</v>
      </c>
      <c r="F289" s="1" t="s">
        <v>111</v>
      </c>
      <c r="G289" s="1" t="s">
        <v>140</v>
      </c>
      <c r="H289" s="1" t="s">
        <v>374</v>
      </c>
      <c r="I289" s="13" t="s">
        <v>69</v>
      </c>
      <c r="J289" s="100">
        <f>J290</f>
        <v>3300000</v>
      </c>
      <c r="K289" s="100">
        <f t="shared" si="325"/>
        <v>3500000</v>
      </c>
      <c r="L289" s="100">
        <f t="shared" si="325"/>
        <v>3600000</v>
      </c>
      <c r="M289" s="100">
        <f t="shared" si="325"/>
        <v>0</v>
      </c>
      <c r="N289" s="100">
        <f t="shared" si="325"/>
        <v>0</v>
      </c>
      <c r="O289" s="100">
        <f t="shared" si="325"/>
        <v>0</v>
      </c>
      <c r="P289" s="100">
        <f t="shared" si="321"/>
        <v>3300000</v>
      </c>
      <c r="Q289" s="100">
        <f t="shared" si="322"/>
        <v>3500000</v>
      </c>
      <c r="R289" s="100">
        <f t="shared" si="323"/>
        <v>3600000</v>
      </c>
      <c r="S289" s="100">
        <f t="shared" si="326"/>
        <v>0</v>
      </c>
      <c r="T289" s="100">
        <f t="shared" si="326"/>
        <v>0</v>
      </c>
      <c r="U289" s="100">
        <f t="shared" si="326"/>
        <v>0</v>
      </c>
      <c r="V289" s="100">
        <f t="shared" si="294"/>
        <v>3300000</v>
      </c>
      <c r="W289" s="100">
        <f t="shared" si="295"/>
        <v>3500000</v>
      </c>
      <c r="X289" s="100">
        <f t="shared" si="296"/>
        <v>3600000</v>
      </c>
    </row>
    <row r="290" spans="1:24" s="81" customFormat="1">
      <c r="A290" s="11" t="s">
        <v>73</v>
      </c>
      <c r="B290" s="62" t="s">
        <v>40</v>
      </c>
      <c r="C290" s="1" t="s">
        <v>2</v>
      </c>
      <c r="D290" s="1" t="s">
        <v>13</v>
      </c>
      <c r="E290" s="1" t="s">
        <v>20</v>
      </c>
      <c r="F290" s="1" t="s">
        <v>111</v>
      </c>
      <c r="G290" s="1" t="s">
        <v>140</v>
      </c>
      <c r="H290" s="1" t="s">
        <v>374</v>
      </c>
      <c r="I290" s="13" t="s">
        <v>72</v>
      </c>
      <c r="J290" s="100">
        <v>3300000</v>
      </c>
      <c r="K290" s="100">
        <v>3500000</v>
      </c>
      <c r="L290" s="100">
        <v>3600000</v>
      </c>
      <c r="M290" s="100"/>
      <c r="N290" s="100"/>
      <c r="O290" s="100"/>
      <c r="P290" s="100">
        <f t="shared" si="321"/>
        <v>3300000</v>
      </c>
      <c r="Q290" s="100">
        <f t="shared" si="322"/>
        <v>3500000</v>
      </c>
      <c r="R290" s="100">
        <f t="shared" si="323"/>
        <v>3600000</v>
      </c>
      <c r="S290" s="100"/>
      <c r="T290" s="100"/>
      <c r="U290" s="100"/>
      <c r="V290" s="100">
        <f t="shared" si="294"/>
        <v>3300000</v>
      </c>
      <c r="W290" s="100">
        <f t="shared" si="295"/>
        <v>3500000</v>
      </c>
      <c r="X290" s="100">
        <f t="shared" si="296"/>
        <v>3600000</v>
      </c>
    </row>
    <row r="291" spans="1:24" s="81" customFormat="1" ht="106.5" customHeight="1">
      <c r="A291" s="11" t="s">
        <v>501</v>
      </c>
      <c r="B291" s="62" t="s">
        <v>40</v>
      </c>
      <c r="C291" s="1" t="s">
        <v>2</v>
      </c>
      <c r="D291" s="1" t="s">
        <v>13</v>
      </c>
      <c r="E291" s="1" t="s">
        <v>20</v>
      </c>
      <c r="F291" s="1" t="s">
        <v>111</v>
      </c>
      <c r="G291" s="283" t="s">
        <v>499</v>
      </c>
      <c r="H291" s="283" t="s">
        <v>500</v>
      </c>
      <c r="I291" s="284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>
        <f>S292</f>
        <v>31779.64</v>
      </c>
      <c r="T291" s="100">
        <f t="shared" ref="T291:T292" si="327">T292</f>
        <v>0</v>
      </c>
      <c r="U291" s="100">
        <f t="shared" ref="U291:U292" si="328">U292</f>
        <v>0</v>
      </c>
      <c r="V291" s="100">
        <f t="shared" si="294"/>
        <v>31779.64</v>
      </c>
      <c r="W291" s="100">
        <f t="shared" si="295"/>
        <v>0</v>
      </c>
      <c r="X291" s="100">
        <f t="shared" si="296"/>
        <v>0</v>
      </c>
    </row>
    <row r="292" spans="1:24" s="81" customFormat="1" ht="26.4">
      <c r="A292" s="7" t="s">
        <v>70</v>
      </c>
      <c r="B292" s="62" t="s">
        <v>40</v>
      </c>
      <c r="C292" s="1" t="s">
        <v>2</v>
      </c>
      <c r="D292" s="1" t="s">
        <v>13</v>
      </c>
      <c r="E292" s="1" t="s">
        <v>20</v>
      </c>
      <c r="F292" s="1" t="s">
        <v>111</v>
      </c>
      <c r="G292" s="283" t="s">
        <v>499</v>
      </c>
      <c r="H292" s="283" t="s">
        <v>500</v>
      </c>
      <c r="I292" s="284" t="s">
        <v>69</v>
      </c>
      <c r="J292" s="100"/>
      <c r="K292" s="100"/>
      <c r="L292" s="100"/>
      <c r="M292" s="100"/>
      <c r="N292" s="100"/>
      <c r="O292" s="100"/>
      <c r="P292" s="100"/>
      <c r="Q292" s="100"/>
      <c r="R292" s="100"/>
      <c r="S292" s="100">
        <f>S293</f>
        <v>31779.64</v>
      </c>
      <c r="T292" s="100">
        <f t="shared" si="327"/>
        <v>0</v>
      </c>
      <c r="U292" s="100">
        <f t="shared" si="328"/>
        <v>0</v>
      </c>
      <c r="V292" s="100">
        <f t="shared" si="294"/>
        <v>31779.64</v>
      </c>
      <c r="W292" s="100">
        <f t="shared" si="295"/>
        <v>0</v>
      </c>
      <c r="X292" s="100">
        <f t="shared" si="296"/>
        <v>0</v>
      </c>
    </row>
    <row r="293" spans="1:24" s="81" customFormat="1">
      <c r="A293" s="11" t="s">
        <v>73</v>
      </c>
      <c r="B293" s="62" t="s">
        <v>40</v>
      </c>
      <c r="C293" s="1" t="s">
        <v>2</v>
      </c>
      <c r="D293" s="1" t="s">
        <v>13</v>
      </c>
      <c r="E293" s="1" t="s">
        <v>20</v>
      </c>
      <c r="F293" s="1" t="s">
        <v>111</v>
      </c>
      <c r="G293" s="283" t="s">
        <v>499</v>
      </c>
      <c r="H293" s="283" t="s">
        <v>500</v>
      </c>
      <c r="I293" s="284" t="s">
        <v>72</v>
      </c>
      <c r="J293" s="100"/>
      <c r="K293" s="100"/>
      <c r="L293" s="100"/>
      <c r="M293" s="100"/>
      <c r="N293" s="100"/>
      <c r="O293" s="100"/>
      <c r="P293" s="100"/>
      <c r="Q293" s="100"/>
      <c r="R293" s="100"/>
      <c r="S293" s="100">
        <v>31779.64</v>
      </c>
      <c r="T293" s="100"/>
      <c r="U293" s="100"/>
      <c r="V293" s="100">
        <f t="shared" si="294"/>
        <v>31779.64</v>
      </c>
      <c r="W293" s="100">
        <f t="shared" si="295"/>
        <v>0</v>
      </c>
      <c r="X293" s="100">
        <f t="shared" si="296"/>
        <v>0</v>
      </c>
    </row>
    <row r="294" spans="1:24" s="81" customFormat="1" ht="26.4">
      <c r="A294" s="2" t="s">
        <v>133</v>
      </c>
      <c r="B294" s="62" t="s">
        <v>40</v>
      </c>
      <c r="C294" s="1" t="s">
        <v>2</v>
      </c>
      <c r="D294" s="1" t="s">
        <v>13</v>
      </c>
      <c r="E294" s="1" t="s">
        <v>20</v>
      </c>
      <c r="F294" s="1" t="s">
        <v>43</v>
      </c>
      <c r="G294" s="1" t="s">
        <v>140</v>
      </c>
      <c r="H294" s="1" t="s">
        <v>141</v>
      </c>
      <c r="I294" s="13"/>
      <c r="J294" s="100">
        <f>J295</f>
        <v>300000</v>
      </c>
      <c r="K294" s="100">
        <f t="shared" ref="K294:O296" si="329">K295</f>
        <v>300000</v>
      </c>
      <c r="L294" s="100">
        <f t="shared" si="329"/>
        <v>300000</v>
      </c>
      <c r="M294" s="100">
        <f t="shared" si="329"/>
        <v>0</v>
      </c>
      <c r="N294" s="100">
        <f t="shared" si="329"/>
        <v>0</v>
      </c>
      <c r="O294" s="100">
        <f t="shared" si="329"/>
        <v>0</v>
      </c>
      <c r="P294" s="100">
        <f t="shared" si="321"/>
        <v>300000</v>
      </c>
      <c r="Q294" s="100">
        <f t="shared" si="322"/>
        <v>300000</v>
      </c>
      <c r="R294" s="100">
        <f t="shared" si="323"/>
        <v>300000</v>
      </c>
      <c r="S294" s="100">
        <f t="shared" ref="S294:U296" si="330">S295</f>
        <v>0</v>
      </c>
      <c r="T294" s="100">
        <f t="shared" si="330"/>
        <v>0</v>
      </c>
      <c r="U294" s="100">
        <f t="shared" si="330"/>
        <v>0</v>
      </c>
      <c r="V294" s="100">
        <f t="shared" si="294"/>
        <v>300000</v>
      </c>
      <c r="W294" s="100">
        <f t="shared" si="295"/>
        <v>300000</v>
      </c>
      <c r="X294" s="100">
        <f t="shared" si="296"/>
        <v>300000</v>
      </c>
    </row>
    <row r="295" spans="1:24" s="81" customFormat="1">
      <c r="A295" s="2" t="s">
        <v>86</v>
      </c>
      <c r="B295" s="62" t="s">
        <v>40</v>
      </c>
      <c r="C295" s="1" t="s">
        <v>2</v>
      </c>
      <c r="D295" s="1" t="s">
        <v>13</v>
      </c>
      <c r="E295" s="1" t="s">
        <v>20</v>
      </c>
      <c r="F295" s="1" t="s">
        <v>43</v>
      </c>
      <c r="G295" s="1" t="s">
        <v>140</v>
      </c>
      <c r="H295" s="1" t="s">
        <v>154</v>
      </c>
      <c r="I295" s="13"/>
      <c r="J295" s="100">
        <f>J296</f>
        <v>300000</v>
      </c>
      <c r="K295" s="100">
        <f t="shared" si="329"/>
        <v>300000</v>
      </c>
      <c r="L295" s="100">
        <f t="shared" si="329"/>
        <v>300000</v>
      </c>
      <c r="M295" s="100">
        <f t="shared" si="329"/>
        <v>0</v>
      </c>
      <c r="N295" s="100">
        <f t="shared" si="329"/>
        <v>0</v>
      </c>
      <c r="O295" s="100">
        <f t="shared" si="329"/>
        <v>0</v>
      </c>
      <c r="P295" s="100">
        <f t="shared" si="321"/>
        <v>300000</v>
      </c>
      <c r="Q295" s="100">
        <f t="shared" si="322"/>
        <v>300000</v>
      </c>
      <c r="R295" s="100">
        <f t="shared" si="323"/>
        <v>300000</v>
      </c>
      <c r="S295" s="100">
        <f t="shared" si="330"/>
        <v>0</v>
      </c>
      <c r="T295" s="100">
        <f t="shared" si="330"/>
        <v>0</v>
      </c>
      <c r="U295" s="100">
        <f t="shared" si="330"/>
        <v>0</v>
      </c>
      <c r="V295" s="100">
        <f t="shared" si="294"/>
        <v>300000</v>
      </c>
      <c r="W295" s="100">
        <f t="shared" si="295"/>
        <v>300000</v>
      </c>
      <c r="X295" s="100">
        <f t="shared" si="296"/>
        <v>300000</v>
      </c>
    </row>
    <row r="296" spans="1:24" s="81" customFormat="1" ht="26.4">
      <c r="A296" s="7" t="s">
        <v>70</v>
      </c>
      <c r="B296" s="62" t="s">
        <v>40</v>
      </c>
      <c r="C296" s="1" t="s">
        <v>2</v>
      </c>
      <c r="D296" s="1" t="s">
        <v>13</v>
      </c>
      <c r="E296" s="1" t="s">
        <v>20</v>
      </c>
      <c r="F296" s="1" t="s">
        <v>43</v>
      </c>
      <c r="G296" s="1" t="s">
        <v>140</v>
      </c>
      <c r="H296" s="1" t="s">
        <v>154</v>
      </c>
      <c r="I296" s="13" t="s">
        <v>69</v>
      </c>
      <c r="J296" s="100">
        <f>J297</f>
        <v>300000</v>
      </c>
      <c r="K296" s="100">
        <f t="shared" si="329"/>
        <v>300000</v>
      </c>
      <c r="L296" s="100">
        <f t="shared" si="329"/>
        <v>300000</v>
      </c>
      <c r="M296" s="100">
        <f t="shared" si="329"/>
        <v>0</v>
      </c>
      <c r="N296" s="100">
        <f t="shared" si="329"/>
        <v>0</v>
      </c>
      <c r="O296" s="100">
        <f t="shared" si="329"/>
        <v>0</v>
      </c>
      <c r="P296" s="100">
        <f t="shared" si="321"/>
        <v>300000</v>
      </c>
      <c r="Q296" s="100">
        <f t="shared" si="322"/>
        <v>300000</v>
      </c>
      <c r="R296" s="100">
        <f t="shared" si="323"/>
        <v>300000</v>
      </c>
      <c r="S296" s="100">
        <f t="shared" si="330"/>
        <v>0</v>
      </c>
      <c r="T296" s="100">
        <f t="shared" si="330"/>
        <v>0</v>
      </c>
      <c r="U296" s="100">
        <f t="shared" si="330"/>
        <v>0</v>
      </c>
      <c r="V296" s="100">
        <f t="shared" si="294"/>
        <v>300000</v>
      </c>
      <c r="W296" s="100">
        <f t="shared" si="295"/>
        <v>300000</v>
      </c>
      <c r="X296" s="100">
        <f t="shared" si="296"/>
        <v>300000</v>
      </c>
    </row>
    <row r="297" spans="1:24" s="81" customFormat="1">
      <c r="A297" s="11" t="s">
        <v>73</v>
      </c>
      <c r="B297" s="62" t="s">
        <v>40</v>
      </c>
      <c r="C297" s="1" t="s">
        <v>2</v>
      </c>
      <c r="D297" s="1" t="s">
        <v>13</v>
      </c>
      <c r="E297" s="1" t="s">
        <v>20</v>
      </c>
      <c r="F297" s="1" t="s">
        <v>43</v>
      </c>
      <c r="G297" s="1" t="s">
        <v>140</v>
      </c>
      <c r="H297" s="1" t="s">
        <v>154</v>
      </c>
      <c r="I297" s="13" t="s">
        <v>72</v>
      </c>
      <c r="J297" s="100">
        <v>300000</v>
      </c>
      <c r="K297" s="100">
        <v>300000</v>
      </c>
      <c r="L297" s="100">
        <v>300000</v>
      </c>
      <c r="M297" s="100"/>
      <c r="N297" s="100"/>
      <c r="O297" s="100"/>
      <c r="P297" s="100">
        <f t="shared" si="321"/>
        <v>300000</v>
      </c>
      <c r="Q297" s="100">
        <f t="shared" si="322"/>
        <v>300000</v>
      </c>
      <c r="R297" s="100">
        <f t="shared" si="323"/>
        <v>300000</v>
      </c>
      <c r="S297" s="100"/>
      <c r="T297" s="100"/>
      <c r="U297" s="100"/>
      <c r="V297" s="100">
        <f t="shared" si="294"/>
        <v>300000</v>
      </c>
      <c r="W297" s="100">
        <f t="shared" si="295"/>
        <v>300000</v>
      </c>
      <c r="X297" s="100">
        <f t="shared" si="296"/>
        <v>300000</v>
      </c>
    </row>
    <row r="298" spans="1:24" s="47" customFormat="1" ht="26.4">
      <c r="A298" s="106" t="s">
        <v>389</v>
      </c>
      <c r="B298" s="62" t="s">
        <v>40</v>
      </c>
      <c r="C298" s="1" t="s">
        <v>2</v>
      </c>
      <c r="D298" s="1" t="s">
        <v>13</v>
      </c>
      <c r="E298" s="1" t="s">
        <v>3</v>
      </c>
      <c r="F298" s="1" t="s">
        <v>68</v>
      </c>
      <c r="G298" s="1" t="s">
        <v>140</v>
      </c>
      <c r="H298" s="1" t="s">
        <v>141</v>
      </c>
      <c r="I298" s="13"/>
      <c r="J298" s="100">
        <f>J299</f>
        <v>5000000</v>
      </c>
      <c r="K298" s="100">
        <f t="shared" ref="K298:O300" si="331">K299</f>
        <v>0</v>
      </c>
      <c r="L298" s="100">
        <f t="shared" si="331"/>
        <v>0</v>
      </c>
      <c r="M298" s="100">
        <f t="shared" si="331"/>
        <v>0</v>
      </c>
      <c r="N298" s="100">
        <f t="shared" si="331"/>
        <v>0</v>
      </c>
      <c r="O298" s="100">
        <f t="shared" si="331"/>
        <v>0</v>
      </c>
      <c r="P298" s="100">
        <f t="shared" si="321"/>
        <v>5000000</v>
      </c>
      <c r="Q298" s="100">
        <f t="shared" si="322"/>
        <v>0</v>
      </c>
      <c r="R298" s="100">
        <f t="shared" si="323"/>
        <v>0</v>
      </c>
      <c r="S298" s="100">
        <f t="shared" ref="S298:U300" si="332">S299</f>
        <v>0</v>
      </c>
      <c r="T298" s="100">
        <f t="shared" si="332"/>
        <v>0</v>
      </c>
      <c r="U298" s="100">
        <f t="shared" si="332"/>
        <v>0</v>
      </c>
      <c r="V298" s="100">
        <f t="shared" si="294"/>
        <v>5000000</v>
      </c>
      <c r="W298" s="100">
        <f t="shared" si="295"/>
        <v>0</v>
      </c>
      <c r="X298" s="100">
        <f t="shared" si="296"/>
        <v>0</v>
      </c>
    </row>
    <row r="299" spans="1:24" s="47" customFormat="1">
      <c r="A299" s="11" t="s">
        <v>214</v>
      </c>
      <c r="B299" s="62" t="s">
        <v>40</v>
      </c>
      <c r="C299" s="1" t="s">
        <v>2</v>
      </c>
      <c r="D299" s="1" t="s">
        <v>13</v>
      </c>
      <c r="E299" s="1" t="s">
        <v>3</v>
      </c>
      <c r="F299" s="1" t="s">
        <v>68</v>
      </c>
      <c r="G299" s="1" t="s">
        <v>140</v>
      </c>
      <c r="H299" s="1" t="s">
        <v>215</v>
      </c>
      <c r="I299" s="13"/>
      <c r="J299" s="98">
        <f>J300</f>
        <v>5000000</v>
      </c>
      <c r="K299" s="98">
        <f t="shared" si="331"/>
        <v>0</v>
      </c>
      <c r="L299" s="98">
        <f t="shared" si="331"/>
        <v>0</v>
      </c>
      <c r="M299" s="98">
        <f t="shared" si="331"/>
        <v>0</v>
      </c>
      <c r="N299" s="98">
        <f t="shared" si="331"/>
        <v>0</v>
      </c>
      <c r="O299" s="98">
        <f t="shared" si="331"/>
        <v>0</v>
      </c>
      <c r="P299" s="98">
        <f t="shared" si="321"/>
        <v>5000000</v>
      </c>
      <c r="Q299" s="98">
        <f t="shared" si="322"/>
        <v>0</v>
      </c>
      <c r="R299" s="98">
        <f t="shared" si="323"/>
        <v>0</v>
      </c>
      <c r="S299" s="98">
        <f t="shared" si="332"/>
        <v>0</v>
      </c>
      <c r="T299" s="98">
        <f t="shared" si="332"/>
        <v>0</v>
      </c>
      <c r="U299" s="98">
        <f t="shared" si="332"/>
        <v>0</v>
      </c>
      <c r="V299" s="98">
        <f t="shared" si="294"/>
        <v>5000000</v>
      </c>
      <c r="W299" s="98">
        <f t="shared" si="295"/>
        <v>0</v>
      </c>
      <c r="X299" s="98">
        <f t="shared" si="296"/>
        <v>0</v>
      </c>
    </row>
    <row r="300" spans="1:24" s="47" customFormat="1" ht="26.4">
      <c r="A300" s="7" t="s">
        <v>70</v>
      </c>
      <c r="B300" s="62" t="s">
        <v>40</v>
      </c>
      <c r="C300" s="1" t="s">
        <v>2</v>
      </c>
      <c r="D300" s="1" t="s">
        <v>13</v>
      </c>
      <c r="E300" s="1" t="s">
        <v>3</v>
      </c>
      <c r="F300" s="1" t="s">
        <v>68</v>
      </c>
      <c r="G300" s="1" t="s">
        <v>140</v>
      </c>
      <c r="H300" s="1" t="s">
        <v>215</v>
      </c>
      <c r="I300" s="13" t="s">
        <v>69</v>
      </c>
      <c r="J300" s="98">
        <f>J301</f>
        <v>5000000</v>
      </c>
      <c r="K300" s="98">
        <f t="shared" si="331"/>
        <v>0</v>
      </c>
      <c r="L300" s="98">
        <f t="shared" si="331"/>
        <v>0</v>
      </c>
      <c r="M300" s="98">
        <f t="shared" si="331"/>
        <v>0</v>
      </c>
      <c r="N300" s="98">
        <f t="shared" si="331"/>
        <v>0</v>
      </c>
      <c r="O300" s="98">
        <f t="shared" si="331"/>
        <v>0</v>
      </c>
      <c r="P300" s="98">
        <f t="shared" si="321"/>
        <v>5000000</v>
      </c>
      <c r="Q300" s="98">
        <f t="shared" si="322"/>
        <v>0</v>
      </c>
      <c r="R300" s="98">
        <f t="shared" si="323"/>
        <v>0</v>
      </c>
      <c r="S300" s="98">
        <f t="shared" si="332"/>
        <v>0</v>
      </c>
      <c r="T300" s="98">
        <f t="shared" si="332"/>
        <v>0</v>
      </c>
      <c r="U300" s="98">
        <f t="shared" si="332"/>
        <v>0</v>
      </c>
      <c r="V300" s="98">
        <f t="shared" si="294"/>
        <v>5000000</v>
      </c>
      <c r="W300" s="98">
        <f t="shared" si="295"/>
        <v>0</v>
      </c>
      <c r="X300" s="98">
        <f t="shared" si="296"/>
        <v>0</v>
      </c>
    </row>
    <row r="301" spans="1:24" s="81" customFormat="1">
      <c r="A301" s="11" t="s">
        <v>73</v>
      </c>
      <c r="B301" s="62" t="s">
        <v>40</v>
      </c>
      <c r="C301" s="1" t="s">
        <v>2</v>
      </c>
      <c r="D301" s="1" t="s">
        <v>13</v>
      </c>
      <c r="E301" s="1" t="s">
        <v>3</v>
      </c>
      <c r="F301" s="1" t="s">
        <v>68</v>
      </c>
      <c r="G301" s="1" t="s">
        <v>140</v>
      </c>
      <c r="H301" s="1" t="s">
        <v>215</v>
      </c>
      <c r="I301" s="13" t="s">
        <v>72</v>
      </c>
      <c r="J301" s="98">
        <v>5000000</v>
      </c>
      <c r="K301" s="98"/>
      <c r="L301" s="98"/>
      <c r="M301" s="98"/>
      <c r="N301" s="98"/>
      <c r="O301" s="98"/>
      <c r="P301" s="98">
        <f t="shared" si="321"/>
        <v>5000000</v>
      </c>
      <c r="Q301" s="98">
        <f t="shared" si="322"/>
        <v>0</v>
      </c>
      <c r="R301" s="98">
        <f t="shared" si="323"/>
        <v>0</v>
      </c>
      <c r="S301" s="98"/>
      <c r="T301" s="98"/>
      <c r="U301" s="98"/>
      <c r="V301" s="98">
        <f t="shared" si="294"/>
        <v>5000000</v>
      </c>
      <c r="W301" s="98">
        <f t="shared" si="295"/>
        <v>0</v>
      </c>
      <c r="X301" s="98">
        <f t="shared" si="296"/>
        <v>0</v>
      </c>
    </row>
    <row r="302" spans="1:24" s="338" customFormat="1" ht="27" customHeight="1">
      <c r="A302" s="335" t="s">
        <v>407</v>
      </c>
      <c r="B302" s="62" t="s">
        <v>40</v>
      </c>
      <c r="C302" s="1" t="s">
        <v>2</v>
      </c>
      <c r="D302" s="1" t="s">
        <v>13</v>
      </c>
      <c r="E302" s="319" t="s">
        <v>405</v>
      </c>
      <c r="F302" s="319" t="s">
        <v>68</v>
      </c>
      <c r="G302" s="319" t="s">
        <v>140</v>
      </c>
      <c r="H302" s="319" t="s">
        <v>141</v>
      </c>
      <c r="I302" s="336"/>
      <c r="J302" s="337">
        <f>J307+J303</f>
        <v>0</v>
      </c>
      <c r="K302" s="337">
        <f t="shared" ref="K302:O302" si="333">K307+K303</f>
        <v>0</v>
      </c>
      <c r="L302" s="337">
        <f t="shared" si="333"/>
        <v>0</v>
      </c>
      <c r="M302" s="337">
        <f t="shared" si="333"/>
        <v>1318000</v>
      </c>
      <c r="N302" s="337">
        <f t="shared" si="333"/>
        <v>0</v>
      </c>
      <c r="O302" s="337">
        <f t="shared" si="333"/>
        <v>0</v>
      </c>
      <c r="P302" s="292">
        <f t="shared" si="321"/>
        <v>1318000</v>
      </c>
      <c r="Q302" s="292">
        <f t="shared" si="322"/>
        <v>0</v>
      </c>
      <c r="R302" s="292">
        <f t="shared" si="323"/>
        <v>0</v>
      </c>
      <c r="S302" s="337">
        <f t="shared" ref="S302:U302" si="334">S307+S303</f>
        <v>0</v>
      </c>
      <c r="T302" s="337">
        <f t="shared" si="334"/>
        <v>0</v>
      </c>
      <c r="U302" s="337">
        <f t="shared" si="334"/>
        <v>0</v>
      </c>
      <c r="V302" s="292">
        <f t="shared" si="294"/>
        <v>1318000</v>
      </c>
      <c r="W302" s="292">
        <f t="shared" si="295"/>
        <v>0</v>
      </c>
      <c r="X302" s="292">
        <f t="shared" si="296"/>
        <v>0</v>
      </c>
    </row>
    <row r="303" spans="1:24" s="338" customFormat="1" ht="27" customHeight="1">
      <c r="A303" s="295" t="s">
        <v>408</v>
      </c>
      <c r="B303" s="62" t="s">
        <v>40</v>
      </c>
      <c r="C303" s="1" t="s">
        <v>2</v>
      </c>
      <c r="D303" s="1" t="s">
        <v>13</v>
      </c>
      <c r="E303" s="283" t="s">
        <v>405</v>
      </c>
      <c r="F303" s="283" t="s">
        <v>68</v>
      </c>
      <c r="G303" s="283" t="s">
        <v>140</v>
      </c>
      <c r="H303" s="283" t="s">
        <v>406</v>
      </c>
      <c r="I303" s="284"/>
      <c r="J303" s="337">
        <f>J304</f>
        <v>0</v>
      </c>
      <c r="K303" s="337">
        <f t="shared" ref="K303:K305" si="335">K304</f>
        <v>0</v>
      </c>
      <c r="L303" s="337">
        <f t="shared" ref="L303:L305" si="336">L304</f>
        <v>0</v>
      </c>
      <c r="M303" s="337">
        <f t="shared" ref="M303:M305" si="337">M304</f>
        <v>131800</v>
      </c>
      <c r="N303" s="337">
        <f t="shared" ref="N303:N305" si="338">N304</f>
        <v>0</v>
      </c>
      <c r="O303" s="337">
        <f t="shared" ref="O303:O305" si="339">O304</f>
        <v>0</v>
      </c>
      <c r="P303" s="292">
        <f t="shared" si="321"/>
        <v>131800</v>
      </c>
      <c r="Q303" s="292">
        <f t="shared" si="322"/>
        <v>0</v>
      </c>
      <c r="R303" s="292">
        <f t="shared" si="323"/>
        <v>0</v>
      </c>
      <c r="S303" s="337">
        <f t="shared" ref="S303:U305" si="340">S304</f>
        <v>0</v>
      </c>
      <c r="T303" s="337">
        <f t="shared" si="340"/>
        <v>0</v>
      </c>
      <c r="U303" s="337">
        <f t="shared" si="340"/>
        <v>0</v>
      </c>
      <c r="V303" s="292">
        <f t="shared" si="294"/>
        <v>131800</v>
      </c>
      <c r="W303" s="292">
        <f t="shared" si="295"/>
        <v>0</v>
      </c>
      <c r="X303" s="292">
        <f t="shared" si="296"/>
        <v>0</v>
      </c>
    </row>
    <row r="304" spans="1:24" s="338" customFormat="1">
      <c r="A304" s="335" t="s">
        <v>444</v>
      </c>
      <c r="B304" s="62" t="s">
        <v>40</v>
      </c>
      <c r="C304" s="1" t="s">
        <v>2</v>
      </c>
      <c r="D304" s="1" t="s">
        <v>13</v>
      </c>
      <c r="E304" s="283" t="s">
        <v>405</v>
      </c>
      <c r="F304" s="283" t="s">
        <v>68</v>
      </c>
      <c r="G304" s="283" t="s">
        <v>140</v>
      </c>
      <c r="H304" s="283" t="s">
        <v>459</v>
      </c>
      <c r="I304" s="284"/>
      <c r="J304" s="337">
        <f>J305</f>
        <v>0</v>
      </c>
      <c r="K304" s="337">
        <f t="shared" si="335"/>
        <v>0</v>
      </c>
      <c r="L304" s="337">
        <f t="shared" si="336"/>
        <v>0</v>
      </c>
      <c r="M304" s="337">
        <f t="shared" si="337"/>
        <v>131800</v>
      </c>
      <c r="N304" s="337">
        <f t="shared" si="338"/>
        <v>0</v>
      </c>
      <c r="O304" s="337">
        <f t="shared" si="339"/>
        <v>0</v>
      </c>
      <c r="P304" s="292">
        <f t="shared" si="321"/>
        <v>131800</v>
      </c>
      <c r="Q304" s="292">
        <f t="shared" si="322"/>
        <v>0</v>
      </c>
      <c r="R304" s="292">
        <f t="shared" si="323"/>
        <v>0</v>
      </c>
      <c r="S304" s="337">
        <f t="shared" si="340"/>
        <v>0</v>
      </c>
      <c r="T304" s="337">
        <f t="shared" si="340"/>
        <v>0</v>
      </c>
      <c r="U304" s="337">
        <f t="shared" si="340"/>
        <v>0</v>
      </c>
      <c r="V304" s="292">
        <f t="shared" si="294"/>
        <v>131800</v>
      </c>
      <c r="W304" s="292">
        <f t="shared" si="295"/>
        <v>0</v>
      </c>
      <c r="X304" s="292">
        <f t="shared" si="296"/>
        <v>0</v>
      </c>
    </row>
    <row r="305" spans="1:24" s="338" customFormat="1" ht="27" customHeight="1">
      <c r="A305" s="7" t="s">
        <v>70</v>
      </c>
      <c r="B305" s="62" t="s">
        <v>40</v>
      </c>
      <c r="C305" s="1" t="s">
        <v>2</v>
      </c>
      <c r="D305" s="1" t="s">
        <v>13</v>
      </c>
      <c r="E305" s="283" t="s">
        <v>405</v>
      </c>
      <c r="F305" s="283" t="s">
        <v>68</v>
      </c>
      <c r="G305" s="283" t="s">
        <v>140</v>
      </c>
      <c r="H305" s="283" t="s">
        <v>459</v>
      </c>
      <c r="I305" s="284" t="s">
        <v>69</v>
      </c>
      <c r="J305" s="337">
        <f>J306</f>
        <v>0</v>
      </c>
      <c r="K305" s="337">
        <f t="shared" si="335"/>
        <v>0</v>
      </c>
      <c r="L305" s="337">
        <f t="shared" si="336"/>
        <v>0</v>
      </c>
      <c r="M305" s="337">
        <f t="shared" si="337"/>
        <v>131800</v>
      </c>
      <c r="N305" s="337">
        <f t="shared" si="338"/>
        <v>0</v>
      </c>
      <c r="O305" s="337">
        <f t="shared" si="339"/>
        <v>0</v>
      </c>
      <c r="P305" s="292">
        <f t="shared" si="321"/>
        <v>131800</v>
      </c>
      <c r="Q305" s="292">
        <f t="shared" si="322"/>
        <v>0</v>
      </c>
      <c r="R305" s="292">
        <f t="shared" si="323"/>
        <v>0</v>
      </c>
      <c r="S305" s="337">
        <f t="shared" si="340"/>
        <v>0</v>
      </c>
      <c r="T305" s="337">
        <f t="shared" si="340"/>
        <v>0</v>
      </c>
      <c r="U305" s="337">
        <f t="shared" si="340"/>
        <v>0</v>
      </c>
      <c r="V305" s="292">
        <f t="shared" si="294"/>
        <v>131800</v>
      </c>
      <c r="W305" s="292">
        <f t="shared" si="295"/>
        <v>0</v>
      </c>
      <c r="X305" s="292">
        <f t="shared" si="296"/>
        <v>0</v>
      </c>
    </row>
    <row r="306" spans="1:24" s="338" customFormat="1" ht="27" customHeight="1">
      <c r="A306" s="11" t="s">
        <v>73</v>
      </c>
      <c r="B306" s="62" t="s">
        <v>40</v>
      </c>
      <c r="C306" s="1" t="s">
        <v>2</v>
      </c>
      <c r="D306" s="1" t="s">
        <v>13</v>
      </c>
      <c r="E306" s="283" t="s">
        <v>405</v>
      </c>
      <c r="F306" s="283" t="s">
        <v>68</v>
      </c>
      <c r="G306" s="283" t="s">
        <v>140</v>
      </c>
      <c r="H306" s="283" t="s">
        <v>459</v>
      </c>
      <c r="I306" s="284" t="s">
        <v>72</v>
      </c>
      <c r="J306" s="337"/>
      <c r="K306" s="337"/>
      <c r="L306" s="337"/>
      <c r="M306" s="337">
        <f>65900+65900</f>
        <v>131800</v>
      </c>
      <c r="N306" s="337"/>
      <c r="O306" s="337"/>
      <c r="P306" s="292">
        <f t="shared" si="321"/>
        <v>131800</v>
      </c>
      <c r="Q306" s="292">
        <f t="shared" si="322"/>
        <v>0</v>
      </c>
      <c r="R306" s="292">
        <f t="shared" si="323"/>
        <v>0</v>
      </c>
      <c r="S306" s="337"/>
      <c r="T306" s="337"/>
      <c r="U306" s="337"/>
      <c r="V306" s="292">
        <f t="shared" si="294"/>
        <v>131800</v>
      </c>
      <c r="W306" s="292">
        <f t="shared" si="295"/>
        <v>0</v>
      </c>
      <c r="X306" s="292">
        <f t="shared" si="296"/>
        <v>0</v>
      </c>
    </row>
    <row r="307" spans="1:24" s="338" customFormat="1" ht="26.4">
      <c r="A307" s="335" t="s">
        <v>441</v>
      </c>
      <c r="B307" s="62" t="s">
        <v>40</v>
      </c>
      <c r="C307" s="1" t="s">
        <v>2</v>
      </c>
      <c r="D307" s="1" t="s">
        <v>13</v>
      </c>
      <c r="E307" s="319" t="s">
        <v>405</v>
      </c>
      <c r="F307" s="319" t="s">
        <v>68</v>
      </c>
      <c r="G307" s="319" t="s">
        <v>140</v>
      </c>
      <c r="H307" s="319" t="s">
        <v>466</v>
      </c>
      <c r="I307" s="336"/>
      <c r="J307" s="337">
        <f>J308+J311</f>
        <v>0</v>
      </c>
      <c r="K307" s="337">
        <f t="shared" ref="K307" si="341">K308+K311</f>
        <v>0</v>
      </c>
      <c r="L307" s="337">
        <f t="shared" ref="L307" si="342">L308+L311</f>
        <v>0</v>
      </c>
      <c r="M307" s="337">
        <f t="shared" ref="M307" si="343">M308+M311</f>
        <v>1186200</v>
      </c>
      <c r="N307" s="337">
        <f t="shared" ref="N307" si="344">N308+N311</f>
        <v>0</v>
      </c>
      <c r="O307" s="337">
        <f t="shared" ref="O307" si="345">O308+O311</f>
        <v>0</v>
      </c>
      <c r="P307" s="292">
        <f t="shared" si="321"/>
        <v>1186200</v>
      </c>
      <c r="Q307" s="292">
        <f t="shared" si="322"/>
        <v>0</v>
      </c>
      <c r="R307" s="292">
        <f t="shared" si="323"/>
        <v>0</v>
      </c>
      <c r="S307" s="337">
        <f t="shared" ref="S307:U307" si="346">S308+S311</f>
        <v>0</v>
      </c>
      <c r="T307" s="337">
        <f t="shared" si="346"/>
        <v>0</v>
      </c>
      <c r="U307" s="337">
        <f t="shared" si="346"/>
        <v>0</v>
      </c>
      <c r="V307" s="292">
        <f t="shared" si="294"/>
        <v>1186200</v>
      </c>
      <c r="W307" s="292">
        <f t="shared" si="295"/>
        <v>0</v>
      </c>
      <c r="X307" s="292">
        <f t="shared" si="296"/>
        <v>0</v>
      </c>
    </row>
    <row r="308" spans="1:24" s="338" customFormat="1">
      <c r="A308" s="335" t="s">
        <v>444</v>
      </c>
      <c r="B308" s="62" t="s">
        <v>40</v>
      </c>
      <c r="C308" s="1" t="s">
        <v>2</v>
      </c>
      <c r="D308" s="1" t="s">
        <v>13</v>
      </c>
      <c r="E308" s="319" t="s">
        <v>405</v>
      </c>
      <c r="F308" s="319" t="s">
        <v>68</v>
      </c>
      <c r="G308" s="319" t="s">
        <v>140</v>
      </c>
      <c r="H308" s="319" t="s">
        <v>469</v>
      </c>
      <c r="I308" s="336"/>
      <c r="J308" s="337">
        <f>J309</f>
        <v>0</v>
      </c>
      <c r="K308" s="337">
        <f t="shared" ref="K308:K309" si="347">K309</f>
        <v>0</v>
      </c>
      <c r="L308" s="337">
        <f t="shared" ref="L308:L309" si="348">L309</f>
        <v>0</v>
      </c>
      <c r="M308" s="337">
        <f t="shared" ref="M308:M309" si="349">M309</f>
        <v>1186200</v>
      </c>
      <c r="N308" s="337">
        <f t="shared" ref="N308:N309" si="350">N309</f>
        <v>0</v>
      </c>
      <c r="O308" s="337">
        <f t="shared" ref="O308:O309" si="351">O309</f>
        <v>0</v>
      </c>
      <c r="P308" s="292">
        <f t="shared" si="321"/>
        <v>1186200</v>
      </c>
      <c r="Q308" s="292">
        <f t="shared" si="322"/>
        <v>0</v>
      </c>
      <c r="R308" s="292">
        <f t="shared" si="323"/>
        <v>0</v>
      </c>
      <c r="S308" s="337">
        <f t="shared" ref="S308:U309" si="352">S309</f>
        <v>0</v>
      </c>
      <c r="T308" s="337">
        <f t="shared" si="352"/>
        <v>0</v>
      </c>
      <c r="U308" s="337">
        <f t="shared" si="352"/>
        <v>0</v>
      </c>
      <c r="V308" s="292">
        <f t="shared" si="294"/>
        <v>1186200</v>
      </c>
      <c r="W308" s="292">
        <f t="shared" si="295"/>
        <v>0</v>
      </c>
      <c r="X308" s="292">
        <f t="shared" si="296"/>
        <v>0</v>
      </c>
    </row>
    <row r="309" spans="1:24" s="338" customFormat="1" ht="27.75" customHeight="1">
      <c r="A309" s="7" t="s">
        <v>70</v>
      </c>
      <c r="B309" s="62" t="s">
        <v>40</v>
      </c>
      <c r="C309" s="1" t="s">
        <v>2</v>
      </c>
      <c r="D309" s="1" t="s">
        <v>13</v>
      </c>
      <c r="E309" s="319" t="s">
        <v>405</v>
      </c>
      <c r="F309" s="319" t="s">
        <v>68</v>
      </c>
      <c r="G309" s="319" t="s">
        <v>140</v>
      </c>
      <c r="H309" s="319" t="s">
        <v>469</v>
      </c>
      <c r="I309" s="336" t="s">
        <v>69</v>
      </c>
      <c r="J309" s="337">
        <f>J310</f>
        <v>0</v>
      </c>
      <c r="K309" s="337">
        <f t="shared" si="347"/>
        <v>0</v>
      </c>
      <c r="L309" s="337">
        <f t="shared" si="348"/>
        <v>0</v>
      </c>
      <c r="M309" s="337">
        <f t="shared" si="349"/>
        <v>1186200</v>
      </c>
      <c r="N309" s="337">
        <f t="shared" si="350"/>
        <v>0</v>
      </c>
      <c r="O309" s="337">
        <f t="shared" si="351"/>
        <v>0</v>
      </c>
      <c r="P309" s="292">
        <f t="shared" si="321"/>
        <v>1186200</v>
      </c>
      <c r="Q309" s="292">
        <f t="shared" si="322"/>
        <v>0</v>
      </c>
      <c r="R309" s="292">
        <f t="shared" si="323"/>
        <v>0</v>
      </c>
      <c r="S309" s="337">
        <f t="shared" si="352"/>
        <v>0</v>
      </c>
      <c r="T309" s="337">
        <f t="shared" si="352"/>
        <v>0</v>
      </c>
      <c r="U309" s="337">
        <f t="shared" si="352"/>
        <v>0</v>
      </c>
      <c r="V309" s="292">
        <f t="shared" si="294"/>
        <v>1186200</v>
      </c>
      <c r="W309" s="292">
        <f t="shared" si="295"/>
        <v>0</v>
      </c>
      <c r="X309" s="292">
        <f t="shared" si="296"/>
        <v>0</v>
      </c>
    </row>
    <row r="310" spans="1:24" s="338" customFormat="1">
      <c r="A310" s="11" t="s">
        <v>73</v>
      </c>
      <c r="B310" s="62" t="s">
        <v>40</v>
      </c>
      <c r="C310" s="1" t="s">
        <v>2</v>
      </c>
      <c r="D310" s="1" t="s">
        <v>13</v>
      </c>
      <c r="E310" s="319" t="s">
        <v>405</v>
      </c>
      <c r="F310" s="319" t="s">
        <v>68</v>
      </c>
      <c r="G310" s="319" t="s">
        <v>140</v>
      </c>
      <c r="H310" s="319" t="s">
        <v>469</v>
      </c>
      <c r="I310" s="336" t="s">
        <v>72</v>
      </c>
      <c r="J310" s="337"/>
      <c r="K310" s="337"/>
      <c r="L310" s="337"/>
      <c r="M310" s="337">
        <f>1186200</f>
        <v>1186200</v>
      </c>
      <c r="N310" s="337"/>
      <c r="O310" s="337"/>
      <c r="P310" s="292">
        <f t="shared" si="321"/>
        <v>1186200</v>
      </c>
      <c r="Q310" s="292">
        <f t="shared" si="322"/>
        <v>0</v>
      </c>
      <c r="R310" s="292">
        <f t="shared" si="323"/>
        <v>0</v>
      </c>
      <c r="S310" s="337"/>
      <c r="T310" s="337"/>
      <c r="U310" s="337"/>
      <c r="V310" s="292">
        <f t="shared" si="294"/>
        <v>1186200</v>
      </c>
      <c r="W310" s="292">
        <f t="shared" si="295"/>
        <v>0</v>
      </c>
      <c r="X310" s="292">
        <f t="shared" si="296"/>
        <v>0</v>
      </c>
    </row>
    <row r="311" spans="1:24">
      <c r="A311" s="11"/>
      <c r="B311" s="111"/>
      <c r="C311" s="1"/>
      <c r="D311" s="1"/>
      <c r="E311" s="1"/>
      <c r="F311" s="1"/>
      <c r="G311" s="1"/>
      <c r="H311" s="1"/>
      <c r="I311" s="13"/>
      <c r="J311" s="100"/>
      <c r="K311" s="100"/>
      <c r="L311" s="100"/>
      <c r="M311" s="100"/>
      <c r="N311" s="100"/>
      <c r="O311" s="100"/>
      <c r="P311" s="100"/>
      <c r="Q311" s="100"/>
      <c r="R311" s="100"/>
      <c r="S311" s="100"/>
      <c r="T311" s="100"/>
      <c r="U311" s="100"/>
      <c r="V311" s="100"/>
      <c r="W311" s="100"/>
      <c r="X311" s="100"/>
    </row>
    <row r="312" spans="1:24" s="115" customFormat="1">
      <c r="A312" s="4" t="s">
        <v>185</v>
      </c>
      <c r="B312" s="330" t="s">
        <v>40</v>
      </c>
      <c r="C312" s="15" t="s">
        <v>2</v>
      </c>
      <c r="D312" s="15" t="s">
        <v>2</v>
      </c>
      <c r="E312" s="15"/>
      <c r="F312" s="15"/>
      <c r="G312" s="15"/>
      <c r="H312" s="15"/>
      <c r="I312" s="25"/>
      <c r="J312" s="97">
        <f>J313</f>
        <v>0</v>
      </c>
      <c r="K312" s="97">
        <f t="shared" ref="K312:O316" si="353">K313</f>
        <v>0</v>
      </c>
      <c r="L312" s="97">
        <f t="shared" si="353"/>
        <v>0</v>
      </c>
      <c r="M312" s="97">
        <f t="shared" si="353"/>
        <v>1598897.66</v>
      </c>
      <c r="N312" s="97">
        <f t="shared" si="353"/>
        <v>1598897.66</v>
      </c>
      <c r="O312" s="97">
        <f t="shared" si="353"/>
        <v>1932907.54</v>
      </c>
      <c r="P312" s="97">
        <f t="shared" ref="P312:P317" si="354">J312+M312</f>
        <v>1598897.66</v>
      </c>
      <c r="Q312" s="97">
        <f t="shared" ref="Q312:Q317" si="355">K312+N312</f>
        <v>1598897.66</v>
      </c>
      <c r="R312" s="97">
        <f t="shared" ref="R312:R317" si="356">L312+O312</f>
        <v>1932907.54</v>
      </c>
      <c r="S312" s="97">
        <f t="shared" ref="S312:U316" si="357">S313</f>
        <v>0</v>
      </c>
      <c r="T312" s="97">
        <f t="shared" si="357"/>
        <v>0</v>
      </c>
      <c r="U312" s="97">
        <f t="shared" si="357"/>
        <v>0</v>
      </c>
      <c r="V312" s="97">
        <f t="shared" ref="V312:V317" si="358">P312+S312</f>
        <v>1598897.66</v>
      </c>
      <c r="W312" s="97">
        <f t="shared" ref="W312:W317" si="359">Q312+T312</f>
        <v>1598897.66</v>
      </c>
      <c r="X312" s="97">
        <f t="shared" ref="X312:X317" si="360">R312+U312</f>
        <v>1932907.54</v>
      </c>
    </row>
    <row r="313" spans="1:24" ht="26.4">
      <c r="A313" s="2" t="s">
        <v>388</v>
      </c>
      <c r="B313" s="329" t="s">
        <v>40</v>
      </c>
      <c r="C313" s="1" t="s">
        <v>2</v>
      </c>
      <c r="D313" s="1" t="s">
        <v>2</v>
      </c>
      <c r="E313" s="1" t="s">
        <v>20</v>
      </c>
      <c r="F313" s="1" t="s">
        <v>68</v>
      </c>
      <c r="G313" s="1" t="s">
        <v>140</v>
      </c>
      <c r="H313" s="1" t="s">
        <v>141</v>
      </c>
      <c r="I313" s="13"/>
      <c r="J313" s="100">
        <f>J314</f>
        <v>0</v>
      </c>
      <c r="K313" s="100">
        <f t="shared" si="353"/>
        <v>0</v>
      </c>
      <c r="L313" s="100">
        <f t="shared" si="353"/>
        <v>0</v>
      </c>
      <c r="M313" s="100">
        <f t="shared" si="353"/>
        <v>1598897.66</v>
      </c>
      <c r="N313" s="100">
        <f t="shared" si="353"/>
        <v>1598897.66</v>
      </c>
      <c r="O313" s="100">
        <f t="shared" si="353"/>
        <v>1932907.54</v>
      </c>
      <c r="P313" s="100">
        <f t="shared" si="354"/>
        <v>1598897.66</v>
      </c>
      <c r="Q313" s="100">
        <f t="shared" si="355"/>
        <v>1598897.66</v>
      </c>
      <c r="R313" s="100">
        <f t="shared" si="356"/>
        <v>1932907.54</v>
      </c>
      <c r="S313" s="100">
        <f t="shared" si="357"/>
        <v>0</v>
      </c>
      <c r="T313" s="100">
        <f t="shared" si="357"/>
        <v>0</v>
      </c>
      <c r="U313" s="100">
        <f t="shared" si="357"/>
        <v>0</v>
      </c>
      <c r="V313" s="100">
        <f t="shared" si="358"/>
        <v>1598897.66</v>
      </c>
      <c r="W313" s="100">
        <f t="shared" si="359"/>
        <v>1598897.66</v>
      </c>
      <c r="X313" s="100">
        <f t="shared" si="360"/>
        <v>1932907.54</v>
      </c>
    </row>
    <row r="314" spans="1:24">
      <c r="A314" s="2" t="s">
        <v>134</v>
      </c>
      <c r="B314" s="329" t="s">
        <v>40</v>
      </c>
      <c r="C314" s="1" t="s">
        <v>2</v>
      </c>
      <c r="D314" s="1" t="s">
        <v>2</v>
      </c>
      <c r="E314" s="1" t="s">
        <v>20</v>
      </c>
      <c r="F314" s="1" t="s">
        <v>126</v>
      </c>
      <c r="G314" s="1" t="s">
        <v>140</v>
      </c>
      <c r="H314" s="1" t="s">
        <v>141</v>
      </c>
      <c r="I314" s="13"/>
      <c r="J314" s="100">
        <f>J315</f>
        <v>0</v>
      </c>
      <c r="K314" s="100">
        <f t="shared" si="353"/>
        <v>0</v>
      </c>
      <c r="L314" s="100">
        <f t="shared" si="353"/>
        <v>0</v>
      </c>
      <c r="M314" s="100">
        <f t="shared" si="353"/>
        <v>1598897.66</v>
      </c>
      <c r="N314" s="100">
        <f t="shared" si="353"/>
        <v>1598897.66</v>
      </c>
      <c r="O314" s="100">
        <f t="shared" si="353"/>
        <v>1932907.54</v>
      </c>
      <c r="P314" s="100">
        <f t="shared" si="354"/>
        <v>1598897.66</v>
      </c>
      <c r="Q314" s="100">
        <f t="shared" si="355"/>
        <v>1598897.66</v>
      </c>
      <c r="R314" s="100">
        <f t="shared" si="356"/>
        <v>1932907.54</v>
      </c>
      <c r="S314" s="100">
        <f t="shared" si="357"/>
        <v>0</v>
      </c>
      <c r="T314" s="100">
        <f t="shared" si="357"/>
        <v>0</v>
      </c>
      <c r="U314" s="100">
        <f t="shared" si="357"/>
        <v>0</v>
      </c>
      <c r="V314" s="100">
        <f t="shared" si="358"/>
        <v>1598897.66</v>
      </c>
      <c r="W314" s="100">
        <f t="shared" si="359"/>
        <v>1598897.66</v>
      </c>
      <c r="X314" s="100">
        <f t="shared" si="360"/>
        <v>1932907.54</v>
      </c>
    </row>
    <row r="315" spans="1:24" ht="52.8">
      <c r="A315" s="11" t="s">
        <v>439</v>
      </c>
      <c r="B315" s="329" t="s">
        <v>40</v>
      </c>
      <c r="C315" s="1" t="s">
        <v>2</v>
      </c>
      <c r="D315" s="1" t="s">
        <v>2</v>
      </c>
      <c r="E315" s="1" t="s">
        <v>20</v>
      </c>
      <c r="F315" s="1" t="s">
        <v>126</v>
      </c>
      <c r="G315" s="1" t="s">
        <v>437</v>
      </c>
      <c r="H315" s="1" t="s">
        <v>438</v>
      </c>
      <c r="I315" s="13"/>
      <c r="J315" s="100">
        <f>J316</f>
        <v>0</v>
      </c>
      <c r="K315" s="100">
        <f t="shared" si="353"/>
        <v>0</v>
      </c>
      <c r="L315" s="100">
        <f t="shared" si="353"/>
        <v>0</v>
      </c>
      <c r="M315" s="100">
        <f t="shared" si="353"/>
        <v>1598897.66</v>
      </c>
      <c r="N315" s="100">
        <f t="shared" si="353"/>
        <v>1598897.66</v>
      </c>
      <c r="O315" s="100">
        <f t="shared" si="353"/>
        <v>1932907.54</v>
      </c>
      <c r="P315" s="100">
        <f t="shared" si="354"/>
        <v>1598897.66</v>
      </c>
      <c r="Q315" s="100">
        <f t="shared" si="355"/>
        <v>1598897.66</v>
      </c>
      <c r="R315" s="100">
        <f t="shared" si="356"/>
        <v>1932907.54</v>
      </c>
      <c r="S315" s="100">
        <f t="shared" si="357"/>
        <v>0</v>
      </c>
      <c r="T315" s="100">
        <f t="shared" si="357"/>
        <v>0</v>
      </c>
      <c r="U315" s="100">
        <f t="shared" si="357"/>
        <v>0</v>
      </c>
      <c r="V315" s="100">
        <f t="shared" si="358"/>
        <v>1598897.66</v>
      </c>
      <c r="W315" s="100">
        <f t="shared" si="359"/>
        <v>1598897.66</v>
      </c>
      <c r="X315" s="100">
        <f t="shared" si="360"/>
        <v>1932907.54</v>
      </c>
    </row>
    <row r="316" spans="1:24" ht="26.4">
      <c r="A316" s="7" t="s">
        <v>70</v>
      </c>
      <c r="B316" s="329" t="s">
        <v>40</v>
      </c>
      <c r="C316" s="1" t="s">
        <v>2</v>
      </c>
      <c r="D316" s="1" t="s">
        <v>2</v>
      </c>
      <c r="E316" s="1" t="s">
        <v>20</v>
      </c>
      <c r="F316" s="1" t="s">
        <v>126</v>
      </c>
      <c r="G316" s="1" t="s">
        <v>437</v>
      </c>
      <c r="H316" s="1" t="s">
        <v>438</v>
      </c>
      <c r="I316" s="13" t="s">
        <v>69</v>
      </c>
      <c r="J316" s="100">
        <f>J317</f>
        <v>0</v>
      </c>
      <c r="K316" s="100">
        <f t="shared" si="353"/>
        <v>0</v>
      </c>
      <c r="L316" s="100">
        <f t="shared" si="353"/>
        <v>0</v>
      </c>
      <c r="M316" s="100">
        <f t="shared" si="353"/>
        <v>1598897.66</v>
      </c>
      <c r="N316" s="100">
        <f t="shared" si="353"/>
        <v>1598897.66</v>
      </c>
      <c r="O316" s="100">
        <f t="shared" si="353"/>
        <v>1932907.54</v>
      </c>
      <c r="P316" s="100">
        <f t="shared" si="354"/>
        <v>1598897.66</v>
      </c>
      <c r="Q316" s="100">
        <f t="shared" si="355"/>
        <v>1598897.66</v>
      </c>
      <c r="R316" s="100">
        <f t="shared" si="356"/>
        <v>1932907.54</v>
      </c>
      <c r="S316" s="100">
        <f t="shared" si="357"/>
        <v>0</v>
      </c>
      <c r="T316" s="100">
        <f t="shared" si="357"/>
        <v>0</v>
      </c>
      <c r="U316" s="100">
        <f t="shared" si="357"/>
        <v>0</v>
      </c>
      <c r="V316" s="100">
        <f t="shared" si="358"/>
        <v>1598897.66</v>
      </c>
      <c r="W316" s="100">
        <f t="shared" si="359"/>
        <v>1598897.66</v>
      </c>
      <c r="X316" s="100">
        <f t="shared" si="360"/>
        <v>1932907.54</v>
      </c>
    </row>
    <row r="317" spans="1:24">
      <c r="A317" s="11" t="s">
        <v>73</v>
      </c>
      <c r="B317" s="329" t="s">
        <v>40</v>
      </c>
      <c r="C317" s="1" t="s">
        <v>2</v>
      </c>
      <c r="D317" s="1" t="s">
        <v>2</v>
      </c>
      <c r="E317" s="1" t="s">
        <v>20</v>
      </c>
      <c r="F317" s="1" t="s">
        <v>126</v>
      </c>
      <c r="G317" s="1" t="s">
        <v>437</v>
      </c>
      <c r="H317" s="1" t="s">
        <v>438</v>
      </c>
      <c r="I317" s="13" t="s">
        <v>72</v>
      </c>
      <c r="J317" s="100"/>
      <c r="K317" s="100"/>
      <c r="L317" s="100"/>
      <c r="M317" s="100">
        <v>1598897.66</v>
      </c>
      <c r="N317" s="100">
        <v>1598897.66</v>
      </c>
      <c r="O317" s="100">
        <v>1932907.54</v>
      </c>
      <c r="P317" s="100">
        <f t="shared" si="354"/>
        <v>1598897.66</v>
      </c>
      <c r="Q317" s="100">
        <f t="shared" si="355"/>
        <v>1598897.66</v>
      </c>
      <c r="R317" s="100">
        <f t="shared" si="356"/>
        <v>1932907.54</v>
      </c>
      <c r="S317" s="100"/>
      <c r="T317" s="100"/>
      <c r="U317" s="100"/>
      <c r="V317" s="100">
        <f t="shared" si="358"/>
        <v>1598897.66</v>
      </c>
      <c r="W317" s="100">
        <f t="shared" si="359"/>
        <v>1598897.66</v>
      </c>
      <c r="X317" s="100">
        <f t="shared" si="360"/>
        <v>1932907.54</v>
      </c>
    </row>
    <row r="318" spans="1:24">
      <c r="A318" s="11"/>
      <c r="B318" s="111"/>
      <c r="C318" s="1"/>
      <c r="D318" s="1"/>
      <c r="E318" s="1"/>
      <c r="F318" s="1"/>
      <c r="G318" s="1"/>
      <c r="H318" s="1"/>
      <c r="I318" s="13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0"/>
      <c r="V318" s="100"/>
      <c r="W318" s="100"/>
      <c r="X318" s="100"/>
    </row>
    <row r="319" spans="1:24">
      <c r="A319" s="4" t="s">
        <v>35</v>
      </c>
      <c r="B319" s="14" t="s">
        <v>40</v>
      </c>
      <c r="C319" s="15" t="s">
        <v>2</v>
      </c>
      <c r="D319" s="15" t="s">
        <v>14</v>
      </c>
      <c r="E319" s="15"/>
      <c r="F319" s="15"/>
      <c r="G319" s="15"/>
      <c r="H319" s="15"/>
      <c r="I319" s="25"/>
      <c r="J319" s="97">
        <f>J320</f>
        <v>24720997.719999999</v>
      </c>
      <c r="K319" s="97">
        <f t="shared" ref="K319:O319" si="361">K320</f>
        <v>24680243.41</v>
      </c>
      <c r="L319" s="97">
        <f t="shared" si="361"/>
        <v>24375219.649999999</v>
      </c>
      <c r="M319" s="97">
        <f t="shared" si="361"/>
        <v>0</v>
      </c>
      <c r="N319" s="97">
        <f t="shared" si="361"/>
        <v>0</v>
      </c>
      <c r="O319" s="97">
        <f t="shared" si="361"/>
        <v>0</v>
      </c>
      <c r="P319" s="97">
        <f t="shared" si="321"/>
        <v>24720997.719999999</v>
      </c>
      <c r="Q319" s="97">
        <f t="shared" si="322"/>
        <v>24680243.41</v>
      </c>
      <c r="R319" s="97">
        <f t="shared" si="323"/>
        <v>24375219.649999999</v>
      </c>
      <c r="S319" s="97">
        <f t="shared" ref="S319:U319" si="362">S320</f>
        <v>140459.82</v>
      </c>
      <c r="T319" s="97">
        <f t="shared" si="362"/>
        <v>43231.06</v>
      </c>
      <c r="U319" s="97">
        <f t="shared" si="362"/>
        <v>43231.06</v>
      </c>
      <c r="V319" s="97">
        <f t="shared" ref="V319:V368" si="363">P319+S319</f>
        <v>24861457.539999999</v>
      </c>
      <c r="W319" s="97">
        <f t="shared" ref="W319:W368" si="364">Q319+T319</f>
        <v>24723474.469999999</v>
      </c>
      <c r="X319" s="97">
        <f t="shared" ref="X319:X368" si="365">R319+U319</f>
        <v>24418450.709999997</v>
      </c>
    </row>
    <row r="320" spans="1:24" ht="26.4">
      <c r="A320" s="2" t="s">
        <v>388</v>
      </c>
      <c r="B320" s="62" t="s">
        <v>40</v>
      </c>
      <c r="C320" s="1" t="s">
        <v>2</v>
      </c>
      <c r="D320" s="1" t="s">
        <v>14</v>
      </c>
      <c r="E320" s="1" t="s">
        <v>20</v>
      </c>
      <c r="F320" s="1" t="s">
        <v>68</v>
      </c>
      <c r="G320" s="1" t="s">
        <v>140</v>
      </c>
      <c r="H320" s="1" t="s">
        <v>141</v>
      </c>
      <c r="I320" s="13"/>
      <c r="J320" s="100">
        <f>J321+J331+J341+J363</f>
        <v>24720997.719999999</v>
      </c>
      <c r="K320" s="100">
        <f t="shared" ref="K320:L320" si="366">K321+K331+K341+K363</f>
        <v>24680243.41</v>
      </c>
      <c r="L320" s="100">
        <f t="shared" si="366"/>
        <v>24375219.649999999</v>
      </c>
      <c r="M320" s="100">
        <f t="shared" ref="M320:O320" si="367">M321+M331+M341+M363</f>
        <v>0</v>
      </c>
      <c r="N320" s="100">
        <f t="shared" si="367"/>
        <v>0</v>
      </c>
      <c r="O320" s="100">
        <f t="shared" si="367"/>
        <v>0</v>
      </c>
      <c r="P320" s="100">
        <f t="shared" si="321"/>
        <v>24720997.719999999</v>
      </c>
      <c r="Q320" s="100">
        <f t="shared" si="322"/>
        <v>24680243.41</v>
      </c>
      <c r="R320" s="100">
        <f t="shared" si="323"/>
        <v>24375219.649999999</v>
      </c>
      <c r="S320" s="100">
        <f t="shared" ref="S320:U320" si="368">S321+S331+S341+S363</f>
        <v>140459.82</v>
      </c>
      <c r="T320" s="100">
        <f t="shared" si="368"/>
        <v>43231.06</v>
      </c>
      <c r="U320" s="100">
        <f t="shared" si="368"/>
        <v>43231.06</v>
      </c>
      <c r="V320" s="100">
        <f t="shared" si="363"/>
        <v>24861457.539999999</v>
      </c>
      <c r="W320" s="100">
        <f t="shared" si="364"/>
        <v>24723474.469999999</v>
      </c>
      <c r="X320" s="100">
        <f t="shared" si="365"/>
        <v>24418450.709999997</v>
      </c>
    </row>
    <row r="321" spans="1:24" ht="26.4">
      <c r="A321" s="2" t="s">
        <v>133</v>
      </c>
      <c r="B321" s="62" t="s">
        <v>40</v>
      </c>
      <c r="C321" s="1" t="s">
        <v>2</v>
      </c>
      <c r="D321" s="1" t="s">
        <v>14</v>
      </c>
      <c r="E321" s="1" t="s">
        <v>20</v>
      </c>
      <c r="F321" s="1" t="s">
        <v>43</v>
      </c>
      <c r="G321" s="1" t="s">
        <v>140</v>
      </c>
      <c r="H321" s="1" t="s">
        <v>141</v>
      </c>
      <c r="I321" s="13"/>
      <c r="J321" s="100">
        <f>J322</f>
        <v>150000</v>
      </c>
      <c r="K321" s="100">
        <f t="shared" ref="K321:O321" si="369">K322</f>
        <v>150000</v>
      </c>
      <c r="L321" s="100">
        <f t="shared" si="369"/>
        <v>150000</v>
      </c>
      <c r="M321" s="100">
        <f t="shared" si="369"/>
        <v>0</v>
      </c>
      <c r="N321" s="100">
        <f t="shared" si="369"/>
        <v>0</v>
      </c>
      <c r="O321" s="100">
        <f t="shared" si="369"/>
        <v>0</v>
      </c>
      <c r="P321" s="100">
        <f t="shared" si="321"/>
        <v>150000</v>
      </c>
      <c r="Q321" s="100">
        <f t="shared" si="322"/>
        <v>150000</v>
      </c>
      <c r="R321" s="100">
        <f t="shared" si="323"/>
        <v>150000</v>
      </c>
      <c r="S321" s="100">
        <f>S322+S328</f>
        <v>48394</v>
      </c>
      <c r="T321" s="100">
        <f t="shared" ref="T321:U321" si="370">T322+T328</f>
        <v>0</v>
      </c>
      <c r="U321" s="100">
        <f t="shared" si="370"/>
        <v>0</v>
      </c>
      <c r="V321" s="100">
        <f t="shared" si="363"/>
        <v>198394</v>
      </c>
      <c r="W321" s="100">
        <f t="shared" si="364"/>
        <v>150000</v>
      </c>
      <c r="X321" s="100">
        <f t="shared" si="365"/>
        <v>150000</v>
      </c>
    </row>
    <row r="322" spans="1:24">
      <c r="A322" s="2" t="s">
        <v>86</v>
      </c>
      <c r="B322" s="62" t="s">
        <v>40</v>
      </c>
      <c r="C322" s="1" t="s">
        <v>2</v>
      </c>
      <c r="D322" s="1" t="s">
        <v>14</v>
      </c>
      <c r="E322" s="1" t="s">
        <v>20</v>
      </c>
      <c r="F322" s="1" t="s">
        <v>43</v>
      </c>
      <c r="G322" s="1" t="s">
        <v>140</v>
      </c>
      <c r="H322" s="1" t="s">
        <v>154</v>
      </c>
      <c r="I322" s="13"/>
      <c r="J322" s="100">
        <f>J323+J325</f>
        <v>150000</v>
      </c>
      <c r="K322" s="100">
        <f t="shared" ref="K322:L322" si="371">K323+K325</f>
        <v>150000</v>
      </c>
      <c r="L322" s="100">
        <f t="shared" si="371"/>
        <v>150000</v>
      </c>
      <c r="M322" s="100">
        <f t="shared" ref="M322:O322" si="372">M323+M325</f>
        <v>0</v>
      </c>
      <c r="N322" s="100">
        <f t="shared" si="372"/>
        <v>0</v>
      </c>
      <c r="O322" s="100">
        <f t="shared" si="372"/>
        <v>0</v>
      </c>
      <c r="P322" s="100">
        <f t="shared" si="321"/>
        <v>150000</v>
      </c>
      <c r="Q322" s="100">
        <f t="shared" si="322"/>
        <v>150000</v>
      </c>
      <c r="R322" s="100">
        <f t="shared" si="323"/>
        <v>150000</v>
      </c>
      <c r="S322" s="100">
        <f t="shared" ref="S322:U322" si="373">S323+S325</f>
        <v>-11606</v>
      </c>
      <c r="T322" s="100">
        <f t="shared" si="373"/>
        <v>0</v>
      </c>
      <c r="U322" s="100">
        <f t="shared" si="373"/>
        <v>0</v>
      </c>
      <c r="V322" s="100">
        <f t="shared" si="363"/>
        <v>138394</v>
      </c>
      <c r="W322" s="100">
        <f t="shared" si="364"/>
        <v>150000</v>
      </c>
      <c r="X322" s="100">
        <f t="shared" si="365"/>
        <v>150000</v>
      </c>
    </row>
    <row r="323" spans="1:24" ht="26.4">
      <c r="A323" s="75" t="s">
        <v>229</v>
      </c>
      <c r="B323" s="62" t="s">
        <v>40</v>
      </c>
      <c r="C323" s="1" t="s">
        <v>2</v>
      </c>
      <c r="D323" s="1" t="s">
        <v>14</v>
      </c>
      <c r="E323" s="1" t="s">
        <v>20</v>
      </c>
      <c r="F323" s="1" t="s">
        <v>43</v>
      </c>
      <c r="G323" s="1" t="s">
        <v>140</v>
      </c>
      <c r="H323" s="1" t="s">
        <v>154</v>
      </c>
      <c r="I323" s="13" t="s">
        <v>92</v>
      </c>
      <c r="J323" s="100">
        <f>J324</f>
        <v>50000</v>
      </c>
      <c r="K323" s="100">
        <f t="shared" ref="K323:O323" si="374">K324</f>
        <v>50000</v>
      </c>
      <c r="L323" s="100">
        <f t="shared" si="374"/>
        <v>50000</v>
      </c>
      <c r="M323" s="100">
        <f t="shared" si="374"/>
        <v>0</v>
      </c>
      <c r="N323" s="100">
        <f t="shared" si="374"/>
        <v>0</v>
      </c>
      <c r="O323" s="100">
        <f t="shared" si="374"/>
        <v>0</v>
      </c>
      <c r="P323" s="100">
        <f t="shared" si="321"/>
        <v>50000</v>
      </c>
      <c r="Q323" s="100">
        <f t="shared" si="322"/>
        <v>50000</v>
      </c>
      <c r="R323" s="100">
        <f t="shared" si="323"/>
        <v>50000</v>
      </c>
      <c r="S323" s="100">
        <f t="shared" ref="S323:U323" si="375">S324</f>
        <v>0</v>
      </c>
      <c r="T323" s="100">
        <f t="shared" si="375"/>
        <v>0</v>
      </c>
      <c r="U323" s="100">
        <f t="shared" si="375"/>
        <v>0</v>
      </c>
      <c r="V323" s="100">
        <f t="shared" si="363"/>
        <v>50000</v>
      </c>
      <c r="W323" s="100">
        <f t="shared" si="364"/>
        <v>50000</v>
      </c>
      <c r="X323" s="100">
        <f t="shared" si="365"/>
        <v>50000</v>
      </c>
    </row>
    <row r="324" spans="1:24" ht="26.4">
      <c r="A324" s="74" t="s">
        <v>96</v>
      </c>
      <c r="B324" s="62" t="s">
        <v>40</v>
      </c>
      <c r="C324" s="1" t="s">
        <v>2</v>
      </c>
      <c r="D324" s="1" t="s">
        <v>14</v>
      </c>
      <c r="E324" s="1" t="s">
        <v>20</v>
      </c>
      <c r="F324" s="1" t="s">
        <v>43</v>
      </c>
      <c r="G324" s="1" t="s">
        <v>140</v>
      </c>
      <c r="H324" s="1" t="s">
        <v>154</v>
      </c>
      <c r="I324" s="13" t="s">
        <v>93</v>
      </c>
      <c r="J324" s="100">
        <v>50000</v>
      </c>
      <c r="K324" s="100">
        <v>50000</v>
      </c>
      <c r="L324" s="100">
        <v>50000</v>
      </c>
      <c r="M324" s="100"/>
      <c r="N324" s="100"/>
      <c r="O324" s="100"/>
      <c r="P324" s="100">
        <f t="shared" si="321"/>
        <v>50000</v>
      </c>
      <c r="Q324" s="100">
        <f t="shared" si="322"/>
        <v>50000</v>
      </c>
      <c r="R324" s="100">
        <f t="shared" si="323"/>
        <v>50000</v>
      </c>
      <c r="S324" s="100"/>
      <c r="T324" s="100"/>
      <c r="U324" s="100"/>
      <c r="V324" s="100">
        <f t="shared" si="363"/>
        <v>50000</v>
      </c>
      <c r="W324" s="100">
        <f t="shared" si="364"/>
        <v>50000</v>
      </c>
      <c r="X324" s="100">
        <f t="shared" si="365"/>
        <v>50000</v>
      </c>
    </row>
    <row r="325" spans="1:24">
      <c r="A325" s="9" t="s">
        <v>98</v>
      </c>
      <c r="B325" s="62" t="s">
        <v>40</v>
      </c>
      <c r="C325" s="1" t="s">
        <v>2</v>
      </c>
      <c r="D325" s="1" t="s">
        <v>14</v>
      </c>
      <c r="E325" s="1" t="s">
        <v>20</v>
      </c>
      <c r="F325" s="1" t="s">
        <v>43</v>
      </c>
      <c r="G325" s="1" t="s">
        <v>140</v>
      </c>
      <c r="H325" s="1" t="s">
        <v>154</v>
      </c>
      <c r="I325" s="13" t="s">
        <v>97</v>
      </c>
      <c r="J325" s="100">
        <f>J326+J327</f>
        <v>100000</v>
      </c>
      <c r="K325" s="100">
        <f t="shared" ref="K325:O325" si="376">K326+K327</f>
        <v>100000</v>
      </c>
      <c r="L325" s="100">
        <f t="shared" si="376"/>
        <v>100000</v>
      </c>
      <c r="M325" s="100">
        <f t="shared" si="376"/>
        <v>0</v>
      </c>
      <c r="N325" s="100">
        <f t="shared" si="376"/>
        <v>0</v>
      </c>
      <c r="O325" s="100">
        <f t="shared" si="376"/>
        <v>0</v>
      </c>
      <c r="P325" s="100">
        <f t="shared" si="321"/>
        <v>100000</v>
      </c>
      <c r="Q325" s="100">
        <f t="shared" si="322"/>
        <v>100000</v>
      </c>
      <c r="R325" s="100">
        <f t="shared" si="323"/>
        <v>100000</v>
      </c>
      <c r="S325" s="100">
        <f t="shared" ref="S325:U325" si="377">S326+S327</f>
        <v>-11606</v>
      </c>
      <c r="T325" s="100">
        <f t="shared" si="377"/>
        <v>0</v>
      </c>
      <c r="U325" s="100">
        <f t="shared" si="377"/>
        <v>0</v>
      </c>
      <c r="V325" s="100">
        <f t="shared" si="363"/>
        <v>88394</v>
      </c>
      <c r="W325" s="100">
        <f t="shared" si="364"/>
        <v>100000</v>
      </c>
      <c r="X325" s="100">
        <f t="shared" si="365"/>
        <v>100000</v>
      </c>
    </row>
    <row r="326" spans="1:24">
      <c r="A326" s="55" t="s">
        <v>202</v>
      </c>
      <c r="B326" s="62" t="s">
        <v>40</v>
      </c>
      <c r="C326" s="1" t="s">
        <v>2</v>
      </c>
      <c r="D326" s="1" t="s">
        <v>14</v>
      </c>
      <c r="E326" s="1" t="s">
        <v>20</v>
      </c>
      <c r="F326" s="1" t="s">
        <v>43</v>
      </c>
      <c r="G326" s="1" t="s">
        <v>140</v>
      </c>
      <c r="H326" s="1" t="s">
        <v>154</v>
      </c>
      <c r="I326" s="13" t="s">
        <v>201</v>
      </c>
      <c r="J326" s="100">
        <v>50000</v>
      </c>
      <c r="K326" s="100">
        <v>50000</v>
      </c>
      <c r="L326" s="100">
        <v>50000</v>
      </c>
      <c r="M326" s="100"/>
      <c r="N326" s="100"/>
      <c r="O326" s="100"/>
      <c r="P326" s="100">
        <f t="shared" si="321"/>
        <v>50000</v>
      </c>
      <c r="Q326" s="100">
        <f t="shared" si="322"/>
        <v>50000</v>
      </c>
      <c r="R326" s="100">
        <f t="shared" si="323"/>
        <v>50000</v>
      </c>
      <c r="S326" s="100">
        <v>-11606</v>
      </c>
      <c r="T326" s="100"/>
      <c r="U326" s="100"/>
      <c r="V326" s="100">
        <f t="shared" si="363"/>
        <v>38394</v>
      </c>
      <c r="W326" s="100">
        <f t="shared" si="364"/>
        <v>50000</v>
      </c>
      <c r="X326" s="100">
        <f t="shared" si="365"/>
        <v>50000</v>
      </c>
    </row>
    <row r="327" spans="1:24">
      <c r="A327" s="74" t="s">
        <v>114</v>
      </c>
      <c r="B327" s="62" t="s">
        <v>40</v>
      </c>
      <c r="C327" s="1" t="s">
        <v>2</v>
      </c>
      <c r="D327" s="1" t="s">
        <v>14</v>
      </c>
      <c r="E327" s="1" t="s">
        <v>20</v>
      </c>
      <c r="F327" s="1" t="s">
        <v>43</v>
      </c>
      <c r="G327" s="1" t="s">
        <v>140</v>
      </c>
      <c r="H327" s="1" t="s">
        <v>154</v>
      </c>
      <c r="I327" s="13" t="s">
        <v>113</v>
      </c>
      <c r="J327" s="100">
        <v>50000</v>
      </c>
      <c r="K327" s="100">
        <v>50000</v>
      </c>
      <c r="L327" s="100">
        <v>50000</v>
      </c>
      <c r="M327" s="100"/>
      <c r="N327" s="100"/>
      <c r="O327" s="100"/>
      <c r="P327" s="100">
        <f t="shared" si="321"/>
        <v>50000</v>
      </c>
      <c r="Q327" s="100">
        <f t="shared" si="322"/>
        <v>50000</v>
      </c>
      <c r="R327" s="100">
        <f t="shared" si="323"/>
        <v>50000</v>
      </c>
      <c r="S327" s="100"/>
      <c r="T327" s="100"/>
      <c r="U327" s="100"/>
      <c r="V327" s="100">
        <f t="shared" si="363"/>
        <v>50000</v>
      </c>
      <c r="W327" s="100">
        <f t="shared" si="364"/>
        <v>50000</v>
      </c>
      <c r="X327" s="100">
        <f t="shared" si="365"/>
        <v>50000</v>
      </c>
    </row>
    <row r="328" spans="1:24" s="81" customFormat="1">
      <c r="A328" s="11" t="s">
        <v>214</v>
      </c>
      <c r="B328" s="62" t="s">
        <v>40</v>
      </c>
      <c r="C328" s="1" t="s">
        <v>2</v>
      </c>
      <c r="D328" s="1" t="s">
        <v>14</v>
      </c>
      <c r="E328" s="1" t="s">
        <v>20</v>
      </c>
      <c r="F328" s="1" t="s">
        <v>43</v>
      </c>
      <c r="G328" s="1" t="s">
        <v>140</v>
      </c>
      <c r="H328" s="1" t="s">
        <v>215</v>
      </c>
      <c r="I328" s="13"/>
      <c r="J328" s="100"/>
      <c r="K328" s="100"/>
      <c r="L328" s="100"/>
      <c r="M328" s="100"/>
      <c r="N328" s="100"/>
      <c r="O328" s="100"/>
      <c r="P328" s="100"/>
      <c r="Q328" s="100"/>
      <c r="R328" s="100"/>
      <c r="S328" s="100">
        <f>S329</f>
        <v>60000</v>
      </c>
      <c r="T328" s="100">
        <f t="shared" ref="T328:T329" si="378">T329</f>
        <v>0</v>
      </c>
      <c r="U328" s="100">
        <f t="shared" ref="U328:U329" si="379">U329</f>
        <v>0</v>
      </c>
      <c r="V328" s="100">
        <f t="shared" si="363"/>
        <v>60000</v>
      </c>
      <c r="W328" s="100">
        <f t="shared" si="364"/>
        <v>0</v>
      </c>
      <c r="X328" s="100">
        <f t="shared" si="365"/>
        <v>0</v>
      </c>
    </row>
    <row r="329" spans="1:24" s="81" customFormat="1">
      <c r="A329" s="9" t="s">
        <v>98</v>
      </c>
      <c r="B329" s="62" t="s">
        <v>40</v>
      </c>
      <c r="C329" s="1" t="s">
        <v>2</v>
      </c>
      <c r="D329" s="1" t="s">
        <v>14</v>
      </c>
      <c r="E329" s="1" t="s">
        <v>20</v>
      </c>
      <c r="F329" s="1" t="s">
        <v>43</v>
      </c>
      <c r="G329" s="1" t="s">
        <v>140</v>
      </c>
      <c r="H329" s="1" t="s">
        <v>215</v>
      </c>
      <c r="I329" s="13" t="s">
        <v>97</v>
      </c>
      <c r="J329" s="100"/>
      <c r="K329" s="100"/>
      <c r="L329" s="100"/>
      <c r="M329" s="100"/>
      <c r="N329" s="100"/>
      <c r="O329" s="100"/>
      <c r="P329" s="100"/>
      <c r="Q329" s="100"/>
      <c r="R329" s="100"/>
      <c r="S329" s="100">
        <f>S330</f>
        <v>60000</v>
      </c>
      <c r="T329" s="100">
        <f t="shared" si="378"/>
        <v>0</v>
      </c>
      <c r="U329" s="100">
        <f t="shared" si="379"/>
        <v>0</v>
      </c>
      <c r="V329" s="100">
        <f t="shared" si="363"/>
        <v>60000</v>
      </c>
      <c r="W329" s="100">
        <f t="shared" si="364"/>
        <v>0</v>
      </c>
      <c r="X329" s="100">
        <f t="shared" si="365"/>
        <v>0</v>
      </c>
    </row>
    <row r="330" spans="1:24" s="81" customFormat="1">
      <c r="A330" s="55" t="s">
        <v>202</v>
      </c>
      <c r="B330" s="62" t="s">
        <v>40</v>
      </c>
      <c r="C330" s="1" t="s">
        <v>2</v>
      </c>
      <c r="D330" s="1" t="s">
        <v>14</v>
      </c>
      <c r="E330" s="1" t="s">
        <v>20</v>
      </c>
      <c r="F330" s="1" t="s">
        <v>43</v>
      </c>
      <c r="G330" s="1" t="s">
        <v>140</v>
      </c>
      <c r="H330" s="1" t="s">
        <v>215</v>
      </c>
      <c r="I330" s="13" t="s">
        <v>201</v>
      </c>
      <c r="J330" s="100"/>
      <c r="K330" s="100"/>
      <c r="L330" s="100"/>
      <c r="M330" s="100"/>
      <c r="N330" s="100"/>
      <c r="O330" s="100"/>
      <c r="P330" s="100"/>
      <c r="Q330" s="100"/>
      <c r="R330" s="100"/>
      <c r="S330" s="100">
        <v>60000</v>
      </c>
      <c r="T330" s="100"/>
      <c r="U330" s="100"/>
      <c r="V330" s="100">
        <f t="shared" si="363"/>
        <v>60000</v>
      </c>
      <c r="W330" s="100">
        <f t="shared" si="364"/>
        <v>0</v>
      </c>
      <c r="X330" s="100">
        <f t="shared" si="365"/>
        <v>0</v>
      </c>
    </row>
    <row r="331" spans="1:24" ht="26.4">
      <c r="A331" s="2" t="s">
        <v>138</v>
      </c>
      <c r="B331" s="62" t="s">
        <v>40</v>
      </c>
      <c r="C331" s="1" t="s">
        <v>2</v>
      </c>
      <c r="D331" s="1" t="s">
        <v>14</v>
      </c>
      <c r="E331" s="1" t="s">
        <v>20</v>
      </c>
      <c r="F331" s="1" t="s">
        <v>112</v>
      </c>
      <c r="G331" s="1" t="s">
        <v>140</v>
      </c>
      <c r="H331" s="1" t="s">
        <v>141</v>
      </c>
      <c r="I331" s="13"/>
      <c r="J331" s="100">
        <f>J332</f>
        <v>160000</v>
      </c>
      <c r="K331" s="100">
        <f t="shared" ref="K331:O331" si="380">K332</f>
        <v>160000</v>
      </c>
      <c r="L331" s="100">
        <f t="shared" si="380"/>
        <v>160000</v>
      </c>
      <c r="M331" s="100">
        <f t="shared" si="380"/>
        <v>0</v>
      </c>
      <c r="N331" s="100">
        <f t="shared" si="380"/>
        <v>0</v>
      </c>
      <c r="O331" s="100">
        <f t="shared" si="380"/>
        <v>0</v>
      </c>
      <c r="P331" s="100">
        <f t="shared" si="321"/>
        <v>160000</v>
      </c>
      <c r="Q331" s="100">
        <f t="shared" si="322"/>
        <v>160000</v>
      </c>
      <c r="R331" s="100">
        <f t="shared" si="323"/>
        <v>160000</v>
      </c>
      <c r="S331" s="100">
        <f>S332+S338</f>
        <v>92065.82</v>
      </c>
      <c r="T331" s="100">
        <f t="shared" ref="T331:U331" si="381">T332+T338</f>
        <v>43231.06</v>
      </c>
      <c r="U331" s="100">
        <f t="shared" si="381"/>
        <v>43231.06</v>
      </c>
      <c r="V331" s="100">
        <f t="shared" si="363"/>
        <v>252065.82</v>
      </c>
      <c r="W331" s="100">
        <f t="shared" si="364"/>
        <v>203231.06</v>
      </c>
      <c r="X331" s="100">
        <f t="shared" si="365"/>
        <v>203231.06</v>
      </c>
    </row>
    <row r="332" spans="1:24">
      <c r="A332" s="2" t="s">
        <v>86</v>
      </c>
      <c r="B332" s="62" t="s">
        <v>40</v>
      </c>
      <c r="C332" s="1" t="s">
        <v>2</v>
      </c>
      <c r="D332" s="1" t="s">
        <v>14</v>
      </c>
      <c r="E332" s="1" t="s">
        <v>20</v>
      </c>
      <c r="F332" s="1" t="s">
        <v>112</v>
      </c>
      <c r="G332" s="1" t="s">
        <v>140</v>
      </c>
      <c r="H332" s="1" t="s">
        <v>154</v>
      </c>
      <c r="I332" s="13"/>
      <c r="J332" s="100">
        <f>J333+J335</f>
        <v>160000</v>
      </c>
      <c r="K332" s="100">
        <f t="shared" ref="K332:L332" si="382">K333+K335</f>
        <v>160000</v>
      </c>
      <c r="L332" s="100">
        <f t="shared" si="382"/>
        <v>160000</v>
      </c>
      <c r="M332" s="100">
        <f t="shared" ref="M332:O332" si="383">M333+M335</f>
        <v>0</v>
      </c>
      <c r="N332" s="100">
        <f t="shared" si="383"/>
        <v>0</v>
      </c>
      <c r="O332" s="100">
        <f t="shared" si="383"/>
        <v>0</v>
      </c>
      <c r="P332" s="100">
        <f t="shared" si="321"/>
        <v>160000</v>
      </c>
      <c r="Q332" s="100">
        <f t="shared" si="322"/>
        <v>160000</v>
      </c>
      <c r="R332" s="100">
        <f t="shared" si="323"/>
        <v>160000</v>
      </c>
      <c r="S332" s="100">
        <f t="shared" ref="S332:U332" si="384">S333+S335</f>
        <v>11606</v>
      </c>
      <c r="T332" s="100">
        <f t="shared" si="384"/>
        <v>0</v>
      </c>
      <c r="U332" s="100">
        <f t="shared" si="384"/>
        <v>0</v>
      </c>
      <c r="V332" s="100">
        <f t="shared" si="363"/>
        <v>171606</v>
      </c>
      <c r="W332" s="100">
        <f t="shared" si="364"/>
        <v>160000</v>
      </c>
      <c r="X332" s="100">
        <f t="shared" si="365"/>
        <v>160000</v>
      </c>
    </row>
    <row r="333" spans="1:24" ht="26.4">
      <c r="A333" s="75" t="s">
        <v>229</v>
      </c>
      <c r="B333" s="62" t="s">
        <v>40</v>
      </c>
      <c r="C333" s="1" t="s">
        <v>2</v>
      </c>
      <c r="D333" s="1" t="s">
        <v>14</v>
      </c>
      <c r="E333" s="1" t="s">
        <v>20</v>
      </c>
      <c r="F333" s="1" t="s">
        <v>112</v>
      </c>
      <c r="G333" s="1" t="s">
        <v>140</v>
      </c>
      <c r="H333" s="1" t="s">
        <v>154</v>
      </c>
      <c r="I333" s="13" t="s">
        <v>92</v>
      </c>
      <c r="J333" s="100">
        <f>J334</f>
        <v>30000</v>
      </c>
      <c r="K333" s="100">
        <f t="shared" ref="K333:O333" si="385">K334</f>
        <v>30000</v>
      </c>
      <c r="L333" s="100">
        <f t="shared" si="385"/>
        <v>30000</v>
      </c>
      <c r="M333" s="100">
        <f t="shared" si="385"/>
        <v>22000</v>
      </c>
      <c r="N333" s="100">
        <f t="shared" si="385"/>
        <v>0</v>
      </c>
      <c r="O333" s="100">
        <f t="shared" si="385"/>
        <v>0</v>
      </c>
      <c r="P333" s="100">
        <f t="shared" si="321"/>
        <v>52000</v>
      </c>
      <c r="Q333" s="100">
        <f t="shared" si="322"/>
        <v>30000</v>
      </c>
      <c r="R333" s="100">
        <f t="shared" si="323"/>
        <v>30000</v>
      </c>
      <c r="S333" s="100">
        <f t="shared" ref="S333:U333" si="386">S334</f>
        <v>3606</v>
      </c>
      <c r="T333" s="100">
        <f t="shared" si="386"/>
        <v>0</v>
      </c>
      <c r="U333" s="100">
        <f t="shared" si="386"/>
        <v>0</v>
      </c>
      <c r="V333" s="100">
        <f t="shared" si="363"/>
        <v>55606</v>
      </c>
      <c r="W333" s="100">
        <f t="shared" si="364"/>
        <v>30000</v>
      </c>
      <c r="X333" s="100">
        <f t="shared" si="365"/>
        <v>30000</v>
      </c>
    </row>
    <row r="334" spans="1:24" ht="26.4">
      <c r="A334" s="74" t="s">
        <v>96</v>
      </c>
      <c r="B334" s="62" t="s">
        <v>40</v>
      </c>
      <c r="C334" s="1" t="s">
        <v>2</v>
      </c>
      <c r="D334" s="1" t="s">
        <v>14</v>
      </c>
      <c r="E334" s="1" t="s">
        <v>20</v>
      </c>
      <c r="F334" s="1" t="s">
        <v>112</v>
      </c>
      <c r="G334" s="1" t="s">
        <v>140</v>
      </c>
      <c r="H334" s="1" t="s">
        <v>154</v>
      </c>
      <c r="I334" s="13" t="s">
        <v>93</v>
      </c>
      <c r="J334" s="100">
        <v>30000</v>
      </c>
      <c r="K334" s="100">
        <v>30000</v>
      </c>
      <c r="L334" s="100">
        <v>30000</v>
      </c>
      <c r="M334" s="100">
        <v>22000</v>
      </c>
      <c r="N334" s="100"/>
      <c r="O334" s="100"/>
      <c r="P334" s="100">
        <f t="shared" si="321"/>
        <v>52000</v>
      </c>
      <c r="Q334" s="100">
        <f t="shared" si="322"/>
        <v>30000</v>
      </c>
      <c r="R334" s="100">
        <f t="shared" si="323"/>
        <v>30000</v>
      </c>
      <c r="S334" s="100">
        <f>-8000+11606</f>
        <v>3606</v>
      </c>
      <c r="T334" s="100"/>
      <c r="U334" s="100"/>
      <c r="V334" s="100">
        <f t="shared" si="363"/>
        <v>55606</v>
      </c>
      <c r="W334" s="100">
        <f t="shared" si="364"/>
        <v>30000</v>
      </c>
      <c r="X334" s="100">
        <f t="shared" si="365"/>
        <v>30000</v>
      </c>
    </row>
    <row r="335" spans="1:24">
      <c r="A335" s="9" t="s">
        <v>98</v>
      </c>
      <c r="B335" s="62" t="s">
        <v>40</v>
      </c>
      <c r="C335" s="1" t="s">
        <v>2</v>
      </c>
      <c r="D335" s="1" t="s">
        <v>14</v>
      </c>
      <c r="E335" s="1" t="s">
        <v>20</v>
      </c>
      <c r="F335" s="1" t="s">
        <v>112</v>
      </c>
      <c r="G335" s="1" t="s">
        <v>140</v>
      </c>
      <c r="H335" s="1" t="s">
        <v>154</v>
      </c>
      <c r="I335" s="13" t="s">
        <v>97</v>
      </c>
      <c r="J335" s="100">
        <f>J336+J337</f>
        <v>130000</v>
      </c>
      <c r="K335" s="100">
        <f t="shared" ref="K335:O335" si="387">K336+K337</f>
        <v>130000</v>
      </c>
      <c r="L335" s="100">
        <f t="shared" si="387"/>
        <v>130000</v>
      </c>
      <c r="M335" s="100">
        <f t="shared" si="387"/>
        <v>-22000</v>
      </c>
      <c r="N335" s="100">
        <f t="shared" si="387"/>
        <v>0</v>
      </c>
      <c r="O335" s="100">
        <f t="shared" si="387"/>
        <v>0</v>
      </c>
      <c r="P335" s="100">
        <f t="shared" si="321"/>
        <v>108000</v>
      </c>
      <c r="Q335" s="100">
        <f t="shared" si="322"/>
        <v>130000</v>
      </c>
      <c r="R335" s="100">
        <f t="shared" si="323"/>
        <v>130000</v>
      </c>
      <c r="S335" s="100">
        <f t="shared" ref="S335:U335" si="388">S336+S337</f>
        <v>8000</v>
      </c>
      <c r="T335" s="100">
        <f t="shared" si="388"/>
        <v>0</v>
      </c>
      <c r="U335" s="100">
        <f t="shared" si="388"/>
        <v>0</v>
      </c>
      <c r="V335" s="100">
        <f t="shared" si="363"/>
        <v>116000</v>
      </c>
      <c r="W335" s="100">
        <f t="shared" si="364"/>
        <v>130000</v>
      </c>
      <c r="X335" s="100">
        <f t="shared" si="365"/>
        <v>130000</v>
      </c>
    </row>
    <row r="336" spans="1:24">
      <c r="A336" s="55" t="s">
        <v>202</v>
      </c>
      <c r="B336" s="62" t="s">
        <v>40</v>
      </c>
      <c r="C336" s="1" t="s">
        <v>2</v>
      </c>
      <c r="D336" s="1" t="s">
        <v>14</v>
      </c>
      <c r="E336" s="1" t="s">
        <v>20</v>
      </c>
      <c r="F336" s="1" t="s">
        <v>112</v>
      </c>
      <c r="G336" s="1" t="s">
        <v>140</v>
      </c>
      <c r="H336" s="1" t="s">
        <v>154</v>
      </c>
      <c r="I336" s="13" t="s">
        <v>201</v>
      </c>
      <c r="J336" s="100">
        <v>50000</v>
      </c>
      <c r="K336" s="100">
        <v>50000</v>
      </c>
      <c r="L336" s="100">
        <v>50000</v>
      </c>
      <c r="M336" s="100">
        <v>-22000</v>
      </c>
      <c r="N336" s="100"/>
      <c r="O336" s="100"/>
      <c r="P336" s="100">
        <f t="shared" si="321"/>
        <v>28000</v>
      </c>
      <c r="Q336" s="100">
        <f t="shared" si="322"/>
        <v>50000</v>
      </c>
      <c r="R336" s="100">
        <f t="shared" si="323"/>
        <v>50000</v>
      </c>
      <c r="S336" s="100">
        <v>8000</v>
      </c>
      <c r="T336" s="100"/>
      <c r="U336" s="100"/>
      <c r="V336" s="100">
        <f t="shared" si="363"/>
        <v>36000</v>
      </c>
      <c r="W336" s="100">
        <f t="shared" si="364"/>
        <v>50000</v>
      </c>
      <c r="X336" s="100">
        <f t="shared" si="365"/>
        <v>50000</v>
      </c>
    </row>
    <row r="337" spans="1:24">
      <c r="A337" s="74" t="s">
        <v>114</v>
      </c>
      <c r="B337" s="62" t="s">
        <v>40</v>
      </c>
      <c r="C337" s="1" t="s">
        <v>2</v>
      </c>
      <c r="D337" s="1" t="s">
        <v>14</v>
      </c>
      <c r="E337" s="1" t="s">
        <v>20</v>
      </c>
      <c r="F337" s="1" t="s">
        <v>112</v>
      </c>
      <c r="G337" s="1" t="s">
        <v>140</v>
      </c>
      <c r="H337" s="1" t="s">
        <v>154</v>
      </c>
      <c r="I337" s="13" t="s">
        <v>113</v>
      </c>
      <c r="J337" s="100">
        <v>80000</v>
      </c>
      <c r="K337" s="100">
        <v>80000</v>
      </c>
      <c r="L337" s="100">
        <v>80000</v>
      </c>
      <c r="M337" s="100"/>
      <c r="N337" s="100"/>
      <c r="O337" s="100"/>
      <c r="P337" s="100">
        <f t="shared" si="321"/>
        <v>80000</v>
      </c>
      <c r="Q337" s="100">
        <f t="shared" si="322"/>
        <v>80000</v>
      </c>
      <c r="R337" s="100">
        <f t="shared" si="323"/>
        <v>80000</v>
      </c>
      <c r="S337" s="100">
        <f>-8000+8000</f>
        <v>0</v>
      </c>
      <c r="T337" s="100"/>
      <c r="U337" s="100"/>
      <c r="V337" s="100">
        <f t="shared" si="363"/>
        <v>80000</v>
      </c>
      <c r="W337" s="100">
        <f t="shared" si="364"/>
        <v>80000</v>
      </c>
      <c r="X337" s="100">
        <f t="shared" si="365"/>
        <v>80000</v>
      </c>
    </row>
    <row r="338" spans="1:24" ht="26.4">
      <c r="A338" s="74" t="s">
        <v>486</v>
      </c>
      <c r="B338" s="62" t="s">
        <v>40</v>
      </c>
      <c r="C338" s="1" t="s">
        <v>2</v>
      </c>
      <c r="D338" s="1" t="s">
        <v>14</v>
      </c>
      <c r="E338" s="1" t="s">
        <v>20</v>
      </c>
      <c r="F338" s="1" t="s">
        <v>112</v>
      </c>
      <c r="G338" s="1" t="s">
        <v>140</v>
      </c>
      <c r="H338" s="1" t="s">
        <v>485</v>
      </c>
      <c r="I338" s="13"/>
      <c r="J338" s="100"/>
      <c r="K338" s="100"/>
      <c r="L338" s="100"/>
      <c r="M338" s="100"/>
      <c r="N338" s="100"/>
      <c r="O338" s="100"/>
      <c r="P338" s="100"/>
      <c r="Q338" s="100"/>
      <c r="R338" s="100"/>
      <c r="S338" s="100">
        <f>S339</f>
        <v>80459.820000000007</v>
      </c>
      <c r="T338" s="100">
        <f t="shared" ref="T338:U339" si="389">T339</f>
        <v>43231.06</v>
      </c>
      <c r="U338" s="100">
        <f t="shared" si="389"/>
        <v>43231.06</v>
      </c>
      <c r="V338" s="100">
        <f t="shared" ref="V338:V340" si="390">P338+S338</f>
        <v>80459.820000000007</v>
      </c>
      <c r="W338" s="100">
        <f t="shared" ref="W338:W340" si="391">Q338+T338</f>
        <v>43231.06</v>
      </c>
      <c r="X338" s="100">
        <f t="shared" ref="X338:X340" si="392">R338+U338</f>
        <v>43231.06</v>
      </c>
    </row>
    <row r="339" spans="1:24" ht="26.4">
      <c r="A339" s="7" t="s">
        <v>70</v>
      </c>
      <c r="B339" s="62" t="s">
        <v>40</v>
      </c>
      <c r="C339" s="1" t="s">
        <v>2</v>
      </c>
      <c r="D339" s="1" t="s">
        <v>14</v>
      </c>
      <c r="E339" s="1" t="s">
        <v>20</v>
      </c>
      <c r="F339" s="1" t="s">
        <v>112</v>
      </c>
      <c r="G339" s="1" t="s">
        <v>140</v>
      </c>
      <c r="H339" s="1" t="s">
        <v>485</v>
      </c>
      <c r="I339" s="13" t="s">
        <v>69</v>
      </c>
      <c r="J339" s="100"/>
      <c r="K339" s="100"/>
      <c r="L339" s="100"/>
      <c r="M339" s="100"/>
      <c r="N339" s="100"/>
      <c r="O339" s="100"/>
      <c r="P339" s="100"/>
      <c r="Q339" s="100"/>
      <c r="R339" s="100"/>
      <c r="S339" s="100">
        <f>S340</f>
        <v>80459.820000000007</v>
      </c>
      <c r="T339" s="100">
        <f t="shared" si="389"/>
        <v>43231.06</v>
      </c>
      <c r="U339" s="100">
        <f t="shared" si="389"/>
        <v>43231.06</v>
      </c>
      <c r="V339" s="100">
        <f t="shared" si="390"/>
        <v>80459.820000000007</v>
      </c>
      <c r="W339" s="100">
        <f t="shared" si="391"/>
        <v>43231.06</v>
      </c>
      <c r="X339" s="100">
        <f t="shared" si="392"/>
        <v>43231.06</v>
      </c>
    </row>
    <row r="340" spans="1:24">
      <c r="A340" s="11" t="s">
        <v>73</v>
      </c>
      <c r="B340" s="62" t="s">
        <v>40</v>
      </c>
      <c r="C340" s="1" t="s">
        <v>2</v>
      </c>
      <c r="D340" s="1" t="s">
        <v>14</v>
      </c>
      <c r="E340" s="1" t="s">
        <v>20</v>
      </c>
      <c r="F340" s="1" t="s">
        <v>112</v>
      </c>
      <c r="G340" s="1" t="s">
        <v>140</v>
      </c>
      <c r="H340" s="1" t="s">
        <v>485</v>
      </c>
      <c r="I340" s="13" t="s">
        <v>72</v>
      </c>
      <c r="J340" s="100"/>
      <c r="K340" s="100"/>
      <c r="L340" s="100"/>
      <c r="M340" s="100"/>
      <c r="N340" s="100"/>
      <c r="O340" s="100"/>
      <c r="P340" s="100"/>
      <c r="Q340" s="100"/>
      <c r="R340" s="100"/>
      <c r="S340" s="100">
        <f>56321.87+24137.95</f>
        <v>80459.820000000007</v>
      </c>
      <c r="T340" s="100">
        <v>43231.06</v>
      </c>
      <c r="U340" s="100">
        <v>43231.06</v>
      </c>
      <c r="V340" s="100">
        <f t="shared" si="390"/>
        <v>80459.820000000007</v>
      </c>
      <c r="W340" s="100">
        <f t="shared" si="391"/>
        <v>43231.06</v>
      </c>
      <c r="X340" s="100">
        <f t="shared" si="392"/>
        <v>43231.06</v>
      </c>
    </row>
    <row r="341" spans="1:24" ht="26.4">
      <c r="A341" s="2" t="s">
        <v>139</v>
      </c>
      <c r="B341" s="62" t="s">
        <v>40</v>
      </c>
      <c r="C341" s="1" t="s">
        <v>2</v>
      </c>
      <c r="D341" s="1" t="s">
        <v>14</v>
      </c>
      <c r="E341" s="1" t="s">
        <v>20</v>
      </c>
      <c r="F341" s="1" t="s">
        <v>65</v>
      </c>
      <c r="G341" s="1" t="s">
        <v>140</v>
      </c>
      <c r="H341" s="1" t="s">
        <v>141</v>
      </c>
      <c r="I341" s="13"/>
      <c r="J341" s="100">
        <f>J342+J345+J348+J351+J354+J357+J360</f>
        <v>5330989.72</v>
      </c>
      <c r="K341" s="100">
        <f t="shared" ref="K341:L341" si="393">K342+K345+K348+K351+K354+K357+K360</f>
        <v>5440235.4100000001</v>
      </c>
      <c r="L341" s="100">
        <f t="shared" si="393"/>
        <v>5235211.6500000004</v>
      </c>
      <c r="M341" s="100">
        <f t="shared" ref="M341:O341" si="394">M342+M345+M348+M351+M354+M357+M360</f>
        <v>0</v>
      </c>
      <c r="N341" s="100">
        <f t="shared" si="394"/>
        <v>0</v>
      </c>
      <c r="O341" s="100">
        <f t="shared" si="394"/>
        <v>0</v>
      </c>
      <c r="P341" s="100">
        <f t="shared" si="321"/>
        <v>5330989.72</v>
      </c>
      <c r="Q341" s="100">
        <f t="shared" si="322"/>
        <v>5440235.4100000001</v>
      </c>
      <c r="R341" s="100">
        <f t="shared" si="323"/>
        <v>5235211.6500000004</v>
      </c>
      <c r="S341" s="100">
        <f t="shared" ref="S341:U341" si="395">S342+S345+S348+S351+S354+S357+S360</f>
        <v>0</v>
      </c>
      <c r="T341" s="100">
        <f t="shared" si="395"/>
        <v>0</v>
      </c>
      <c r="U341" s="100">
        <f t="shared" si="395"/>
        <v>0</v>
      </c>
      <c r="V341" s="100">
        <f t="shared" si="363"/>
        <v>5330989.72</v>
      </c>
      <c r="W341" s="100">
        <f t="shared" si="364"/>
        <v>5440235.4100000001</v>
      </c>
      <c r="X341" s="100">
        <f t="shared" si="365"/>
        <v>5235211.6500000004</v>
      </c>
    </row>
    <row r="342" spans="1:24" s="81" customFormat="1" ht="26.4">
      <c r="A342" s="11" t="s">
        <v>191</v>
      </c>
      <c r="B342" s="62" t="s">
        <v>40</v>
      </c>
      <c r="C342" s="1" t="s">
        <v>2</v>
      </c>
      <c r="D342" s="1" t="s">
        <v>14</v>
      </c>
      <c r="E342" s="1" t="s">
        <v>20</v>
      </c>
      <c r="F342" s="1" t="s">
        <v>65</v>
      </c>
      <c r="G342" s="1" t="s">
        <v>140</v>
      </c>
      <c r="H342" s="1" t="s">
        <v>190</v>
      </c>
      <c r="I342" s="13"/>
      <c r="J342" s="100">
        <f>J343</f>
        <v>150000</v>
      </c>
      <c r="K342" s="100">
        <f t="shared" ref="K342:O343" si="396">K343</f>
        <v>150000</v>
      </c>
      <c r="L342" s="100">
        <f t="shared" si="396"/>
        <v>150000</v>
      </c>
      <c r="M342" s="100">
        <f t="shared" si="396"/>
        <v>0</v>
      </c>
      <c r="N342" s="100">
        <f t="shared" si="396"/>
        <v>0</v>
      </c>
      <c r="O342" s="100">
        <f t="shared" si="396"/>
        <v>0</v>
      </c>
      <c r="P342" s="100">
        <f t="shared" si="321"/>
        <v>150000</v>
      </c>
      <c r="Q342" s="100">
        <f t="shared" si="322"/>
        <v>150000</v>
      </c>
      <c r="R342" s="100">
        <f t="shared" si="323"/>
        <v>150000</v>
      </c>
      <c r="S342" s="100">
        <f t="shared" ref="S342:U343" si="397">S343</f>
        <v>0</v>
      </c>
      <c r="T342" s="100">
        <f t="shared" si="397"/>
        <v>0</v>
      </c>
      <c r="U342" s="100">
        <f t="shared" si="397"/>
        <v>0</v>
      </c>
      <c r="V342" s="100">
        <f t="shared" si="363"/>
        <v>150000</v>
      </c>
      <c r="W342" s="100">
        <f t="shared" si="364"/>
        <v>150000</v>
      </c>
      <c r="X342" s="100">
        <f t="shared" si="365"/>
        <v>150000</v>
      </c>
    </row>
    <row r="343" spans="1:24" s="81" customFormat="1" ht="26.4">
      <c r="A343" s="7" t="s">
        <v>70</v>
      </c>
      <c r="B343" s="62" t="s">
        <v>40</v>
      </c>
      <c r="C343" s="1" t="s">
        <v>2</v>
      </c>
      <c r="D343" s="1" t="s">
        <v>14</v>
      </c>
      <c r="E343" s="1" t="s">
        <v>20</v>
      </c>
      <c r="F343" s="1" t="s">
        <v>65</v>
      </c>
      <c r="G343" s="1" t="s">
        <v>140</v>
      </c>
      <c r="H343" s="1" t="s">
        <v>190</v>
      </c>
      <c r="I343" s="13" t="s">
        <v>69</v>
      </c>
      <c r="J343" s="100">
        <f>J344</f>
        <v>150000</v>
      </c>
      <c r="K343" s="100">
        <f t="shared" si="396"/>
        <v>150000</v>
      </c>
      <c r="L343" s="100">
        <f t="shared" si="396"/>
        <v>150000</v>
      </c>
      <c r="M343" s="100">
        <f t="shared" si="396"/>
        <v>0</v>
      </c>
      <c r="N343" s="100">
        <f t="shared" si="396"/>
        <v>0</v>
      </c>
      <c r="O343" s="100">
        <f t="shared" si="396"/>
        <v>0</v>
      </c>
      <c r="P343" s="100">
        <f t="shared" si="321"/>
        <v>150000</v>
      </c>
      <c r="Q343" s="100">
        <f t="shared" si="322"/>
        <v>150000</v>
      </c>
      <c r="R343" s="100">
        <f t="shared" si="323"/>
        <v>150000</v>
      </c>
      <c r="S343" s="100">
        <f t="shared" si="397"/>
        <v>0</v>
      </c>
      <c r="T343" s="100">
        <f t="shared" si="397"/>
        <v>0</v>
      </c>
      <c r="U343" s="100">
        <f t="shared" si="397"/>
        <v>0</v>
      </c>
      <c r="V343" s="100">
        <f t="shared" si="363"/>
        <v>150000</v>
      </c>
      <c r="W343" s="100">
        <f t="shared" si="364"/>
        <v>150000</v>
      </c>
      <c r="X343" s="100">
        <f t="shared" si="365"/>
        <v>150000</v>
      </c>
    </row>
    <row r="344" spans="1:24">
      <c r="A344" s="11" t="s">
        <v>73</v>
      </c>
      <c r="B344" s="62" t="s">
        <v>40</v>
      </c>
      <c r="C344" s="1" t="s">
        <v>2</v>
      </c>
      <c r="D344" s="1" t="s">
        <v>14</v>
      </c>
      <c r="E344" s="1" t="s">
        <v>20</v>
      </c>
      <c r="F344" s="1" t="s">
        <v>65</v>
      </c>
      <c r="G344" s="1" t="s">
        <v>140</v>
      </c>
      <c r="H344" s="1" t="s">
        <v>190</v>
      </c>
      <c r="I344" s="13" t="s">
        <v>72</v>
      </c>
      <c r="J344" s="100">
        <v>150000</v>
      </c>
      <c r="K344" s="100">
        <v>150000</v>
      </c>
      <c r="L344" s="100">
        <v>150000</v>
      </c>
      <c r="M344" s="100"/>
      <c r="N344" s="100"/>
      <c r="O344" s="100"/>
      <c r="P344" s="100">
        <f t="shared" si="321"/>
        <v>150000</v>
      </c>
      <c r="Q344" s="100">
        <f t="shared" si="322"/>
        <v>150000</v>
      </c>
      <c r="R344" s="100">
        <f t="shared" si="323"/>
        <v>150000</v>
      </c>
      <c r="S344" s="100"/>
      <c r="T344" s="100"/>
      <c r="U344" s="100"/>
      <c r="V344" s="100">
        <f t="shared" si="363"/>
        <v>150000</v>
      </c>
      <c r="W344" s="100">
        <f t="shared" si="364"/>
        <v>150000</v>
      </c>
      <c r="X344" s="100">
        <f t="shared" si="365"/>
        <v>150000</v>
      </c>
    </row>
    <row r="345" spans="1:24" ht="26.4">
      <c r="A345" s="2" t="s">
        <v>87</v>
      </c>
      <c r="B345" s="62" t="s">
        <v>40</v>
      </c>
      <c r="C345" s="1" t="s">
        <v>2</v>
      </c>
      <c r="D345" s="1" t="s">
        <v>14</v>
      </c>
      <c r="E345" s="62" t="s">
        <v>20</v>
      </c>
      <c r="F345" s="56" t="s">
        <v>65</v>
      </c>
      <c r="G345" s="62" t="s">
        <v>140</v>
      </c>
      <c r="H345" s="62" t="s">
        <v>157</v>
      </c>
      <c r="I345" s="88"/>
      <c r="J345" s="100">
        <f>J346</f>
        <v>3129941</v>
      </c>
      <c r="K345" s="100">
        <f t="shared" ref="K345:O346" si="398">K346</f>
        <v>3165540.9</v>
      </c>
      <c r="L345" s="100">
        <f t="shared" si="398"/>
        <v>3194352.57</v>
      </c>
      <c r="M345" s="100">
        <f t="shared" si="398"/>
        <v>0</v>
      </c>
      <c r="N345" s="100">
        <f t="shared" si="398"/>
        <v>0</v>
      </c>
      <c r="O345" s="100">
        <f t="shared" si="398"/>
        <v>0</v>
      </c>
      <c r="P345" s="100">
        <f t="shared" si="321"/>
        <v>3129941</v>
      </c>
      <c r="Q345" s="100">
        <f t="shared" si="322"/>
        <v>3165540.9</v>
      </c>
      <c r="R345" s="100">
        <f t="shared" si="323"/>
        <v>3194352.57</v>
      </c>
      <c r="S345" s="100">
        <f t="shared" ref="S345:U346" si="399">S346</f>
        <v>0</v>
      </c>
      <c r="T345" s="100">
        <f t="shared" si="399"/>
        <v>0</v>
      </c>
      <c r="U345" s="100">
        <f t="shared" si="399"/>
        <v>0</v>
      </c>
      <c r="V345" s="100">
        <f t="shared" si="363"/>
        <v>3129941</v>
      </c>
      <c r="W345" s="100">
        <f t="shared" si="364"/>
        <v>3165540.9</v>
      </c>
      <c r="X345" s="100">
        <f t="shared" si="365"/>
        <v>3194352.57</v>
      </c>
    </row>
    <row r="346" spans="1:24" ht="26.4">
      <c r="A346" s="7" t="s">
        <v>70</v>
      </c>
      <c r="B346" s="62" t="s">
        <v>40</v>
      </c>
      <c r="C346" s="1" t="s">
        <v>2</v>
      </c>
      <c r="D346" s="1" t="s">
        <v>14</v>
      </c>
      <c r="E346" s="62" t="s">
        <v>20</v>
      </c>
      <c r="F346" s="56" t="s">
        <v>65</v>
      </c>
      <c r="G346" s="62" t="s">
        <v>140</v>
      </c>
      <c r="H346" s="62" t="s">
        <v>157</v>
      </c>
      <c r="I346" s="88" t="s">
        <v>69</v>
      </c>
      <c r="J346" s="100">
        <f>J347</f>
        <v>3129941</v>
      </c>
      <c r="K346" s="100">
        <f t="shared" si="398"/>
        <v>3165540.9</v>
      </c>
      <c r="L346" s="100">
        <f t="shared" si="398"/>
        <v>3194352.57</v>
      </c>
      <c r="M346" s="100">
        <f t="shared" si="398"/>
        <v>0</v>
      </c>
      <c r="N346" s="100">
        <f t="shared" si="398"/>
        <v>0</v>
      </c>
      <c r="O346" s="100">
        <f t="shared" si="398"/>
        <v>0</v>
      </c>
      <c r="P346" s="100">
        <f t="shared" si="321"/>
        <v>3129941</v>
      </c>
      <c r="Q346" s="100">
        <f t="shared" si="322"/>
        <v>3165540.9</v>
      </c>
      <c r="R346" s="100">
        <f t="shared" si="323"/>
        <v>3194352.57</v>
      </c>
      <c r="S346" s="100">
        <f t="shared" si="399"/>
        <v>0</v>
      </c>
      <c r="T346" s="100">
        <f t="shared" si="399"/>
        <v>0</v>
      </c>
      <c r="U346" s="100">
        <f t="shared" si="399"/>
        <v>0</v>
      </c>
      <c r="V346" s="100">
        <f t="shared" si="363"/>
        <v>3129941</v>
      </c>
      <c r="W346" s="100">
        <f t="shared" si="364"/>
        <v>3165540.9</v>
      </c>
      <c r="X346" s="100">
        <f t="shared" si="365"/>
        <v>3194352.57</v>
      </c>
    </row>
    <row r="347" spans="1:24">
      <c r="A347" s="11" t="s">
        <v>73</v>
      </c>
      <c r="B347" s="62" t="s">
        <v>40</v>
      </c>
      <c r="C347" s="1" t="s">
        <v>2</v>
      </c>
      <c r="D347" s="1" t="s">
        <v>14</v>
      </c>
      <c r="E347" s="62" t="s">
        <v>20</v>
      </c>
      <c r="F347" s="56" t="s">
        <v>65</v>
      </c>
      <c r="G347" s="62" t="s">
        <v>140</v>
      </c>
      <c r="H347" s="62" t="s">
        <v>157</v>
      </c>
      <c r="I347" s="88" t="s">
        <v>72</v>
      </c>
      <c r="J347" s="100">
        <v>3129941</v>
      </c>
      <c r="K347" s="100">
        <v>3165540.9</v>
      </c>
      <c r="L347" s="309">
        <v>3194352.57</v>
      </c>
      <c r="M347" s="100"/>
      <c r="N347" s="100"/>
      <c r="O347" s="309"/>
      <c r="P347" s="100">
        <f t="shared" si="321"/>
        <v>3129941</v>
      </c>
      <c r="Q347" s="100">
        <f t="shared" si="322"/>
        <v>3165540.9</v>
      </c>
      <c r="R347" s="309">
        <f t="shared" si="323"/>
        <v>3194352.57</v>
      </c>
      <c r="S347" s="100"/>
      <c r="T347" s="100"/>
      <c r="U347" s="309"/>
      <c r="V347" s="100">
        <f t="shared" si="363"/>
        <v>3129941</v>
      </c>
      <c r="W347" s="100">
        <f t="shared" si="364"/>
        <v>3165540.9</v>
      </c>
      <c r="X347" s="309">
        <f t="shared" si="365"/>
        <v>3194352.57</v>
      </c>
    </row>
    <row r="348" spans="1:24" ht="15.75" customHeight="1">
      <c r="A348" s="2" t="s">
        <v>86</v>
      </c>
      <c r="B348" s="62" t="s">
        <v>40</v>
      </c>
      <c r="C348" s="1" t="s">
        <v>2</v>
      </c>
      <c r="D348" s="1" t="s">
        <v>14</v>
      </c>
      <c r="E348" s="62" t="s">
        <v>20</v>
      </c>
      <c r="F348" s="56" t="s">
        <v>65</v>
      </c>
      <c r="G348" s="62" t="s">
        <v>140</v>
      </c>
      <c r="H348" s="62" t="s">
        <v>154</v>
      </c>
      <c r="I348" s="88"/>
      <c r="J348" s="100">
        <f>J349</f>
        <v>20000</v>
      </c>
      <c r="K348" s="100">
        <f t="shared" ref="K348:O349" si="400">K349</f>
        <v>20000</v>
      </c>
      <c r="L348" s="100">
        <f t="shared" si="400"/>
        <v>20000</v>
      </c>
      <c r="M348" s="100">
        <f t="shared" si="400"/>
        <v>0</v>
      </c>
      <c r="N348" s="100">
        <f t="shared" si="400"/>
        <v>0</v>
      </c>
      <c r="O348" s="100">
        <f t="shared" si="400"/>
        <v>0</v>
      </c>
      <c r="P348" s="100">
        <f t="shared" si="321"/>
        <v>20000</v>
      </c>
      <c r="Q348" s="100">
        <f t="shared" si="322"/>
        <v>20000</v>
      </c>
      <c r="R348" s="100">
        <f t="shared" si="323"/>
        <v>20000</v>
      </c>
      <c r="S348" s="100">
        <f t="shared" ref="S348:U349" si="401">S349</f>
        <v>0</v>
      </c>
      <c r="T348" s="100">
        <f t="shared" si="401"/>
        <v>0</v>
      </c>
      <c r="U348" s="100">
        <f t="shared" si="401"/>
        <v>0</v>
      </c>
      <c r="V348" s="100">
        <f t="shared" si="363"/>
        <v>20000</v>
      </c>
      <c r="W348" s="100">
        <f t="shared" si="364"/>
        <v>20000</v>
      </c>
      <c r="X348" s="100">
        <f t="shared" si="365"/>
        <v>20000</v>
      </c>
    </row>
    <row r="349" spans="1:24">
      <c r="A349" s="11" t="s">
        <v>98</v>
      </c>
      <c r="B349" s="62" t="s">
        <v>40</v>
      </c>
      <c r="C349" s="1" t="s">
        <v>2</v>
      </c>
      <c r="D349" s="1" t="s">
        <v>14</v>
      </c>
      <c r="E349" s="62" t="s">
        <v>20</v>
      </c>
      <c r="F349" s="56" t="s">
        <v>65</v>
      </c>
      <c r="G349" s="62" t="s">
        <v>140</v>
      </c>
      <c r="H349" s="62" t="s">
        <v>154</v>
      </c>
      <c r="I349" s="110" t="s">
        <v>97</v>
      </c>
      <c r="J349" s="100">
        <f>J350</f>
        <v>20000</v>
      </c>
      <c r="K349" s="100">
        <f t="shared" si="400"/>
        <v>20000</v>
      </c>
      <c r="L349" s="100">
        <f t="shared" si="400"/>
        <v>20000</v>
      </c>
      <c r="M349" s="100">
        <f t="shared" si="400"/>
        <v>0</v>
      </c>
      <c r="N349" s="100">
        <f t="shared" si="400"/>
        <v>0</v>
      </c>
      <c r="O349" s="100">
        <f t="shared" si="400"/>
        <v>0</v>
      </c>
      <c r="P349" s="100">
        <f t="shared" si="321"/>
        <v>20000</v>
      </c>
      <c r="Q349" s="100">
        <f t="shared" si="322"/>
        <v>20000</v>
      </c>
      <c r="R349" s="100">
        <f t="shared" si="323"/>
        <v>20000</v>
      </c>
      <c r="S349" s="100">
        <f t="shared" si="401"/>
        <v>0</v>
      </c>
      <c r="T349" s="100">
        <f t="shared" si="401"/>
        <v>0</v>
      </c>
      <c r="U349" s="100">
        <f t="shared" si="401"/>
        <v>0</v>
      </c>
      <c r="V349" s="100">
        <f t="shared" si="363"/>
        <v>20000</v>
      </c>
      <c r="W349" s="100">
        <f t="shared" si="364"/>
        <v>20000</v>
      </c>
      <c r="X349" s="100">
        <f t="shared" si="365"/>
        <v>20000</v>
      </c>
    </row>
    <row r="350" spans="1:24" ht="26.4">
      <c r="A350" s="69" t="s">
        <v>104</v>
      </c>
      <c r="B350" s="62" t="s">
        <v>40</v>
      </c>
      <c r="C350" s="1" t="s">
        <v>2</v>
      </c>
      <c r="D350" s="1" t="s">
        <v>14</v>
      </c>
      <c r="E350" s="62" t="s">
        <v>20</v>
      </c>
      <c r="F350" s="56" t="s">
        <v>65</v>
      </c>
      <c r="G350" s="62" t="s">
        <v>140</v>
      </c>
      <c r="H350" s="62" t="s">
        <v>154</v>
      </c>
      <c r="I350" s="110" t="s">
        <v>105</v>
      </c>
      <c r="J350" s="100">
        <v>20000</v>
      </c>
      <c r="K350" s="100">
        <v>20000</v>
      </c>
      <c r="L350" s="100">
        <v>20000</v>
      </c>
      <c r="M350" s="100"/>
      <c r="N350" s="100"/>
      <c r="O350" s="100"/>
      <c r="P350" s="100">
        <f t="shared" si="321"/>
        <v>20000</v>
      </c>
      <c r="Q350" s="100">
        <f t="shared" si="322"/>
        <v>20000</v>
      </c>
      <c r="R350" s="100">
        <f t="shared" si="323"/>
        <v>20000</v>
      </c>
      <c r="S350" s="100"/>
      <c r="T350" s="100"/>
      <c r="U350" s="100"/>
      <c r="V350" s="100">
        <f t="shared" si="363"/>
        <v>20000</v>
      </c>
      <c r="W350" s="100">
        <f t="shared" si="364"/>
        <v>20000</v>
      </c>
      <c r="X350" s="100">
        <f t="shared" si="365"/>
        <v>20000</v>
      </c>
    </row>
    <row r="351" spans="1:24">
      <c r="A351" s="2" t="s">
        <v>99</v>
      </c>
      <c r="B351" s="62" t="s">
        <v>40</v>
      </c>
      <c r="C351" s="1" t="s">
        <v>2</v>
      </c>
      <c r="D351" s="1" t="s">
        <v>14</v>
      </c>
      <c r="E351" s="62" t="s">
        <v>20</v>
      </c>
      <c r="F351" s="56" t="s">
        <v>65</v>
      </c>
      <c r="G351" s="62" t="s">
        <v>140</v>
      </c>
      <c r="H351" s="62" t="s">
        <v>158</v>
      </c>
      <c r="I351" s="88"/>
      <c r="J351" s="100">
        <f>J352</f>
        <v>100000</v>
      </c>
      <c r="K351" s="100">
        <f t="shared" ref="K351:O352" si="402">K352</f>
        <v>100000</v>
      </c>
      <c r="L351" s="100">
        <f t="shared" si="402"/>
        <v>100000</v>
      </c>
      <c r="M351" s="100">
        <f t="shared" si="402"/>
        <v>0</v>
      </c>
      <c r="N351" s="100">
        <f t="shared" si="402"/>
        <v>0</v>
      </c>
      <c r="O351" s="100">
        <f t="shared" si="402"/>
        <v>0</v>
      </c>
      <c r="P351" s="100">
        <f t="shared" si="321"/>
        <v>100000</v>
      </c>
      <c r="Q351" s="100">
        <f t="shared" si="322"/>
        <v>100000</v>
      </c>
      <c r="R351" s="100">
        <f t="shared" si="323"/>
        <v>100000</v>
      </c>
      <c r="S351" s="100">
        <f t="shared" ref="S351:U352" si="403">S352</f>
        <v>0</v>
      </c>
      <c r="T351" s="100">
        <f t="shared" si="403"/>
        <v>0</v>
      </c>
      <c r="U351" s="100">
        <f t="shared" si="403"/>
        <v>0</v>
      </c>
      <c r="V351" s="100">
        <f t="shared" si="363"/>
        <v>100000</v>
      </c>
      <c r="W351" s="100">
        <f t="shared" si="364"/>
        <v>100000</v>
      </c>
      <c r="X351" s="100">
        <f t="shared" si="365"/>
        <v>100000</v>
      </c>
    </row>
    <row r="352" spans="1:24" ht="26.4">
      <c r="A352" s="7" t="s">
        <v>70</v>
      </c>
      <c r="B352" s="62" t="s">
        <v>40</v>
      </c>
      <c r="C352" s="1" t="s">
        <v>2</v>
      </c>
      <c r="D352" s="1" t="s">
        <v>14</v>
      </c>
      <c r="E352" s="62" t="s">
        <v>20</v>
      </c>
      <c r="F352" s="56" t="s">
        <v>65</v>
      </c>
      <c r="G352" s="62" t="s">
        <v>140</v>
      </c>
      <c r="H352" s="62" t="s">
        <v>158</v>
      </c>
      <c r="I352" s="88" t="s">
        <v>69</v>
      </c>
      <c r="J352" s="100">
        <f>J353</f>
        <v>100000</v>
      </c>
      <c r="K352" s="100">
        <f t="shared" si="402"/>
        <v>100000</v>
      </c>
      <c r="L352" s="100">
        <f t="shared" si="402"/>
        <v>100000</v>
      </c>
      <c r="M352" s="100">
        <f t="shared" si="402"/>
        <v>0</v>
      </c>
      <c r="N352" s="100">
        <f t="shared" si="402"/>
        <v>0</v>
      </c>
      <c r="O352" s="100">
        <f t="shared" si="402"/>
        <v>0</v>
      </c>
      <c r="P352" s="100">
        <f t="shared" si="321"/>
        <v>100000</v>
      </c>
      <c r="Q352" s="100">
        <f t="shared" si="322"/>
        <v>100000</v>
      </c>
      <c r="R352" s="100">
        <f t="shared" si="323"/>
        <v>100000</v>
      </c>
      <c r="S352" s="100">
        <f t="shared" si="403"/>
        <v>0</v>
      </c>
      <c r="T352" s="100">
        <f t="shared" si="403"/>
        <v>0</v>
      </c>
      <c r="U352" s="100">
        <f t="shared" si="403"/>
        <v>0</v>
      </c>
      <c r="V352" s="100">
        <f t="shared" si="363"/>
        <v>100000</v>
      </c>
      <c r="W352" s="100">
        <f t="shared" si="364"/>
        <v>100000</v>
      </c>
      <c r="X352" s="100">
        <f t="shared" si="365"/>
        <v>100000</v>
      </c>
    </row>
    <row r="353" spans="1:24">
      <c r="A353" s="11" t="s">
        <v>73</v>
      </c>
      <c r="B353" s="62" t="s">
        <v>40</v>
      </c>
      <c r="C353" s="1" t="s">
        <v>2</v>
      </c>
      <c r="D353" s="1" t="s">
        <v>14</v>
      </c>
      <c r="E353" s="62" t="s">
        <v>20</v>
      </c>
      <c r="F353" s="56" t="s">
        <v>65</v>
      </c>
      <c r="G353" s="62" t="s">
        <v>140</v>
      </c>
      <c r="H353" s="62" t="s">
        <v>158</v>
      </c>
      <c r="I353" s="88" t="s">
        <v>72</v>
      </c>
      <c r="J353" s="100">
        <v>100000</v>
      </c>
      <c r="K353" s="100">
        <v>100000</v>
      </c>
      <c r="L353" s="100">
        <v>100000</v>
      </c>
      <c r="M353" s="100"/>
      <c r="N353" s="100"/>
      <c r="O353" s="100"/>
      <c r="P353" s="100">
        <f t="shared" si="321"/>
        <v>100000</v>
      </c>
      <c r="Q353" s="100">
        <f t="shared" si="322"/>
        <v>100000</v>
      </c>
      <c r="R353" s="100">
        <f t="shared" si="323"/>
        <v>100000</v>
      </c>
      <c r="S353" s="100"/>
      <c r="T353" s="100"/>
      <c r="U353" s="100"/>
      <c r="V353" s="100">
        <f t="shared" si="363"/>
        <v>100000</v>
      </c>
      <c r="W353" s="100">
        <f t="shared" si="364"/>
        <v>100000</v>
      </c>
      <c r="X353" s="100">
        <f t="shared" si="365"/>
        <v>100000</v>
      </c>
    </row>
    <row r="354" spans="1:24" ht="26.4">
      <c r="A354" s="2" t="s">
        <v>308</v>
      </c>
      <c r="B354" s="62" t="s">
        <v>40</v>
      </c>
      <c r="C354" s="1" t="s">
        <v>2</v>
      </c>
      <c r="D354" s="1" t="s">
        <v>14</v>
      </c>
      <c r="E354" s="62" t="s">
        <v>20</v>
      </c>
      <c r="F354" s="56" t="s">
        <v>65</v>
      </c>
      <c r="G354" s="62" t="s">
        <v>140</v>
      </c>
      <c r="H354" s="56" t="s">
        <v>203</v>
      </c>
      <c r="I354" s="110"/>
      <c r="J354" s="100">
        <f>J355</f>
        <v>300000</v>
      </c>
      <c r="K354" s="100">
        <f t="shared" ref="K354:O355" si="404">K355</f>
        <v>300000</v>
      </c>
      <c r="L354" s="100">
        <f t="shared" si="404"/>
        <v>0</v>
      </c>
      <c r="M354" s="100">
        <f t="shared" si="404"/>
        <v>0</v>
      </c>
      <c r="N354" s="100">
        <f t="shared" si="404"/>
        <v>0</v>
      </c>
      <c r="O354" s="100">
        <f t="shared" si="404"/>
        <v>0</v>
      </c>
      <c r="P354" s="100">
        <f t="shared" si="321"/>
        <v>300000</v>
      </c>
      <c r="Q354" s="100">
        <f t="shared" si="322"/>
        <v>300000</v>
      </c>
      <c r="R354" s="100">
        <f t="shared" si="323"/>
        <v>0</v>
      </c>
      <c r="S354" s="100">
        <f t="shared" ref="S354:U355" si="405">S355</f>
        <v>0</v>
      </c>
      <c r="T354" s="100">
        <f t="shared" si="405"/>
        <v>0</v>
      </c>
      <c r="U354" s="100">
        <f t="shared" si="405"/>
        <v>0</v>
      </c>
      <c r="V354" s="100">
        <f t="shared" si="363"/>
        <v>300000</v>
      </c>
      <c r="W354" s="100">
        <f t="shared" si="364"/>
        <v>300000</v>
      </c>
      <c r="X354" s="100">
        <f t="shared" si="365"/>
        <v>0</v>
      </c>
    </row>
    <row r="355" spans="1:24" ht="26.4">
      <c r="A355" s="7" t="s">
        <v>70</v>
      </c>
      <c r="B355" s="62" t="s">
        <v>40</v>
      </c>
      <c r="C355" s="1" t="s">
        <v>2</v>
      </c>
      <c r="D355" s="1" t="s">
        <v>14</v>
      </c>
      <c r="E355" s="62" t="s">
        <v>20</v>
      </c>
      <c r="F355" s="56" t="s">
        <v>65</v>
      </c>
      <c r="G355" s="62" t="s">
        <v>140</v>
      </c>
      <c r="H355" s="56" t="s">
        <v>203</v>
      </c>
      <c r="I355" s="110" t="s">
        <v>69</v>
      </c>
      <c r="J355" s="100">
        <f>J356</f>
        <v>300000</v>
      </c>
      <c r="K355" s="100">
        <f t="shared" si="404"/>
        <v>300000</v>
      </c>
      <c r="L355" s="100">
        <f t="shared" si="404"/>
        <v>0</v>
      </c>
      <c r="M355" s="100">
        <f t="shared" si="404"/>
        <v>0</v>
      </c>
      <c r="N355" s="100">
        <f t="shared" si="404"/>
        <v>0</v>
      </c>
      <c r="O355" s="100">
        <f t="shared" si="404"/>
        <v>0</v>
      </c>
      <c r="P355" s="100">
        <f t="shared" si="321"/>
        <v>300000</v>
      </c>
      <c r="Q355" s="100">
        <f t="shared" si="322"/>
        <v>300000</v>
      </c>
      <c r="R355" s="100">
        <f t="shared" si="323"/>
        <v>0</v>
      </c>
      <c r="S355" s="100">
        <f t="shared" si="405"/>
        <v>0</v>
      </c>
      <c r="T355" s="100">
        <f t="shared" si="405"/>
        <v>0</v>
      </c>
      <c r="U355" s="100">
        <f t="shared" si="405"/>
        <v>0</v>
      </c>
      <c r="V355" s="100">
        <f t="shared" si="363"/>
        <v>300000</v>
      </c>
      <c r="W355" s="100">
        <f t="shared" si="364"/>
        <v>300000</v>
      </c>
      <c r="X355" s="100">
        <f t="shared" si="365"/>
        <v>0</v>
      </c>
    </row>
    <row r="356" spans="1:24">
      <c r="A356" s="11" t="s">
        <v>73</v>
      </c>
      <c r="B356" s="62" t="s">
        <v>40</v>
      </c>
      <c r="C356" s="1" t="s">
        <v>2</v>
      </c>
      <c r="D356" s="1" t="s">
        <v>14</v>
      </c>
      <c r="E356" s="62" t="s">
        <v>20</v>
      </c>
      <c r="F356" s="56" t="s">
        <v>65</v>
      </c>
      <c r="G356" s="62" t="s">
        <v>140</v>
      </c>
      <c r="H356" s="56" t="s">
        <v>203</v>
      </c>
      <c r="I356" s="110" t="s">
        <v>72</v>
      </c>
      <c r="J356" s="100">
        <v>300000</v>
      </c>
      <c r="K356" s="100">
        <v>300000</v>
      </c>
      <c r="L356" s="100"/>
      <c r="M356" s="100"/>
      <c r="N356" s="100"/>
      <c r="O356" s="100"/>
      <c r="P356" s="100">
        <f t="shared" si="321"/>
        <v>300000</v>
      </c>
      <c r="Q356" s="100">
        <f t="shared" si="322"/>
        <v>300000</v>
      </c>
      <c r="R356" s="100">
        <f t="shared" si="323"/>
        <v>0</v>
      </c>
      <c r="S356" s="100"/>
      <c r="T356" s="100"/>
      <c r="U356" s="100"/>
      <c r="V356" s="100">
        <f t="shared" si="363"/>
        <v>300000</v>
      </c>
      <c r="W356" s="100">
        <f t="shared" si="364"/>
        <v>300000</v>
      </c>
      <c r="X356" s="100">
        <f t="shared" si="365"/>
        <v>0</v>
      </c>
    </row>
    <row r="357" spans="1:24" ht="39.6">
      <c r="A357" s="2" t="s">
        <v>325</v>
      </c>
      <c r="B357" s="62" t="s">
        <v>40</v>
      </c>
      <c r="C357" s="1" t="s">
        <v>2</v>
      </c>
      <c r="D357" s="1" t="s">
        <v>14</v>
      </c>
      <c r="E357" s="62" t="s">
        <v>20</v>
      </c>
      <c r="F357" s="56" t="s">
        <v>65</v>
      </c>
      <c r="G357" s="62" t="s">
        <v>140</v>
      </c>
      <c r="H357" s="271" t="s">
        <v>363</v>
      </c>
      <c r="I357" s="88"/>
      <c r="J357" s="100">
        <f>J358</f>
        <v>1591048.72</v>
      </c>
      <c r="K357" s="100">
        <f t="shared" ref="K357:O358" si="406">K358</f>
        <v>1654694.51</v>
      </c>
      <c r="L357" s="100">
        <f t="shared" si="406"/>
        <v>1720859.08</v>
      </c>
      <c r="M357" s="100">
        <f t="shared" si="406"/>
        <v>0</v>
      </c>
      <c r="N357" s="100">
        <f t="shared" si="406"/>
        <v>0</v>
      </c>
      <c r="O357" s="100">
        <f t="shared" si="406"/>
        <v>0</v>
      </c>
      <c r="P357" s="100">
        <f t="shared" si="321"/>
        <v>1591048.72</v>
      </c>
      <c r="Q357" s="100">
        <f t="shared" si="322"/>
        <v>1654694.51</v>
      </c>
      <c r="R357" s="100">
        <f t="shared" si="323"/>
        <v>1720859.08</v>
      </c>
      <c r="S357" s="100">
        <f t="shared" ref="S357:U358" si="407">S358</f>
        <v>0</v>
      </c>
      <c r="T357" s="100">
        <f t="shared" si="407"/>
        <v>0</v>
      </c>
      <c r="U357" s="100">
        <f t="shared" si="407"/>
        <v>0</v>
      </c>
      <c r="V357" s="100">
        <f t="shared" si="363"/>
        <v>1591048.72</v>
      </c>
      <c r="W357" s="100">
        <f t="shared" si="364"/>
        <v>1654694.51</v>
      </c>
      <c r="X357" s="100">
        <f t="shared" si="365"/>
        <v>1720859.08</v>
      </c>
    </row>
    <row r="358" spans="1:24" ht="26.4">
      <c r="A358" s="7" t="s">
        <v>70</v>
      </c>
      <c r="B358" s="62" t="s">
        <v>40</v>
      </c>
      <c r="C358" s="1" t="s">
        <v>2</v>
      </c>
      <c r="D358" s="1" t="s">
        <v>14</v>
      </c>
      <c r="E358" s="62" t="s">
        <v>20</v>
      </c>
      <c r="F358" s="56" t="s">
        <v>65</v>
      </c>
      <c r="G358" s="62" t="s">
        <v>140</v>
      </c>
      <c r="H358" s="271" t="s">
        <v>363</v>
      </c>
      <c r="I358" s="88" t="s">
        <v>69</v>
      </c>
      <c r="J358" s="100">
        <f>J359</f>
        <v>1591048.72</v>
      </c>
      <c r="K358" s="100">
        <f t="shared" si="406"/>
        <v>1654694.51</v>
      </c>
      <c r="L358" s="100">
        <f t="shared" si="406"/>
        <v>1720859.08</v>
      </c>
      <c r="M358" s="100">
        <f t="shared" si="406"/>
        <v>0</v>
      </c>
      <c r="N358" s="100">
        <f t="shared" si="406"/>
        <v>0</v>
      </c>
      <c r="O358" s="100">
        <f t="shared" si="406"/>
        <v>0</v>
      </c>
      <c r="P358" s="100">
        <f t="shared" si="321"/>
        <v>1591048.72</v>
      </c>
      <c r="Q358" s="100">
        <f t="shared" si="322"/>
        <v>1654694.51</v>
      </c>
      <c r="R358" s="100">
        <f t="shared" si="323"/>
        <v>1720859.08</v>
      </c>
      <c r="S358" s="100">
        <f t="shared" si="407"/>
        <v>0</v>
      </c>
      <c r="T358" s="100">
        <f t="shared" si="407"/>
        <v>0</v>
      </c>
      <c r="U358" s="100">
        <f t="shared" si="407"/>
        <v>0</v>
      </c>
      <c r="V358" s="100">
        <f t="shared" si="363"/>
        <v>1591048.72</v>
      </c>
      <c r="W358" s="100">
        <f t="shared" si="364"/>
        <v>1654694.51</v>
      </c>
      <c r="X358" s="100">
        <f t="shared" si="365"/>
        <v>1720859.08</v>
      </c>
    </row>
    <row r="359" spans="1:24">
      <c r="A359" s="11" t="s">
        <v>73</v>
      </c>
      <c r="B359" s="62" t="s">
        <v>40</v>
      </c>
      <c r="C359" s="1" t="s">
        <v>2</v>
      </c>
      <c r="D359" s="1" t="s">
        <v>14</v>
      </c>
      <c r="E359" s="62" t="s">
        <v>20</v>
      </c>
      <c r="F359" s="56" t="s">
        <v>65</v>
      </c>
      <c r="G359" s="62" t="s">
        <v>140</v>
      </c>
      <c r="H359" s="271" t="s">
        <v>363</v>
      </c>
      <c r="I359" s="88" t="s">
        <v>72</v>
      </c>
      <c r="J359" s="100">
        <v>1591048.72</v>
      </c>
      <c r="K359" s="100">
        <v>1654694.51</v>
      </c>
      <c r="L359" s="100">
        <v>1720859.08</v>
      </c>
      <c r="M359" s="100"/>
      <c r="N359" s="100"/>
      <c r="O359" s="100"/>
      <c r="P359" s="100">
        <f t="shared" si="321"/>
        <v>1591048.72</v>
      </c>
      <c r="Q359" s="100">
        <f t="shared" si="322"/>
        <v>1654694.51</v>
      </c>
      <c r="R359" s="100">
        <f t="shared" si="323"/>
        <v>1720859.08</v>
      </c>
      <c r="S359" s="100"/>
      <c r="T359" s="100"/>
      <c r="U359" s="100"/>
      <c r="V359" s="100">
        <f t="shared" si="363"/>
        <v>1591048.72</v>
      </c>
      <c r="W359" s="100">
        <f t="shared" si="364"/>
        <v>1654694.51</v>
      </c>
      <c r="X359" s="100">
        <f t="shared" si="365"/>
        <v>1720859.08</v>
      </c>
    </row>
    <row r="360" spans="1:24" ht="66">
      <c r="A360" s="11" t="s">
        <v>255</v>
      </c>
      <c r="B360" s="62" t="s">
        <v>40</v>
      </c>
      <c r="C360" s="1" t="s">
        <v>2</v>
      </c>
      <c r="D360" s="1" t="s">
        <v>14</v>
      </c>
      <c r="E360" s="62" t="s">
        <v>20</v>
      </c>
      <c r="F360" s="56" t="s">
        <v>65</v>
      </c>
      <c r="G360" s="62" t="s">
        <v>140</v>
      </c>
      <c r="H360" s="56" t="s">
        <v>380</v>
      </c>
      <c r="I360" s="88"/>
      <c r="J360" s="100">
        <f>J361</f>
        <v>40000</v>
      </c>
      <c r="K360" s="100">
        <f t="shared" ref="K360:O361" si="408">K361</f>
        <v>50000</v>
      </c>
      <c r="L360" s="100">
        <f t="shared" si="408"/>
        <v>50000</v>
      </c>
      <c r="M360" s="100">
        <f t="shared" si="408"/>
        <v>0</v>
      </c>
      <c r="N360" s="100">
        <f t="shared" si="408"/>
        <v>0</v>
      </c>
      <c r="O360" s="100">
        <f t="shared" si="408"/>
        <v>0</v>
      </c>
      <c r="P360" s="100">
        <f t="shared" si="321"/>
        <v>40000</v>
      </c>
      <c r="Q360" s="100">
        <f t="shared" si="322"/>
        <v>50000</v>
      </c>
      <c r="R360" s="100">
        <f t="shared" si="323"/>
        <v>50000</v>
      </c>
      <c r="S360" s="100">
        <f t="shared" ref="S360:U361" si="409">S361</f>
        <v>0</v>
      </c>
      <c r="T360" s="100">
        <f t="shared" si="409"/>
        <v>0</v>
      </c>
      <c r="U360" s="100">
        <f t="shared" si="409"/>
        <v>0</v>
      </c>
      <c r="V360" s="100">
        <f t="shared" si="363"/>
        <v>40000</v>
      </c>
      <c r="W360" s="100">
        <f t="shared" si="364"/>
        <v>50000</v>
      </c>
      <c r="X360" s="100">
        <f t="shared" si="365"/>
        <v>50000</v>
      </c>
    </row>
    <row r="361" spans="1:24" ht="26.4">
      <c r="A361" s="7" t="s">
        <v>70</v>
      </c>
      <c r="B361" s="62" t="s">
        <v>40</v>
      </c>
      <c r="C361" s="1" t="s">
        <v>2</v>
      </c>
      <c r="D361" s="1" t="s">
        <v>14</v>
      </c>
      <c r="E361" s="62" t="s">
        <v>20</v>
      </c>
      <c r="F361" s="56" t="s">
        <v>65</v>
      </c>
      <c r="G361" s="62" t="s">
        <v>140</v>
      </c>
      <c r="H361" s="56" t="s">
        <v>380</v>
      </c>
      <c r="I361" s="110" t="s">
        <v>69</v>
      </c>
      <c r="J361" s="100">
        <f>J362</f>
        <v>40000</v>
      </c>
      <c r="K361" s="100">
        <f t="shared" si="408"/>
        <v>50000</v>
      </c>
      <c r="L361" s="100">
        <f t="shared" si="408"/>
        <v>50000</v>
      </c>
      <c r="M361" s="100">
        <f t="shared" si="408"/>
        <v>0</v>
      </c>
      <c r="N361" s="100">
        <f t="shared" si="408"/>
        <v>0</v>
      </c>
      <c r="O361" s="100">
        <f t="shared" si="408"/>
        <v>0</v>
      </c>
      <c r="P361" s="100">
        <f t="shared" si="321"/>
        <v>40000</v>
      </c>
      <c r="Q361" s="100">
        <f t="shared" si="322"/>
        <v>50000</v>
      </c>
      <c r="R361" s="100">
        <f t="shared" si="323"/>
        <v>50000</v>
      </c>
      <c r="S361" s="100">
        <f t="shared" si="409"/>
        <v>0</v>
      </c>
      <c r="T361" s="100">
        <f t="shared" si="409"/>
        <v>0</v>
      </c>
      <c r="U361" s="100">
        <f t="shared" si="409"/>
        <v>0</v>
      </c>
      <c r="V361" s="100">
        <f t="shared" si="363"/>
        <v>40000</v>
      </c>
      <c r="W361" s="100">
        <f t="shared" si="364"/>
        <v>50000</v>
      </c>
      <c r="X361" s="100">
        <f t="shared" si="365"/>
        <v>50000</v>
      </c>
    </row>
    <row r="362" spans="1:24">
      <c r="A362" s="11" t="s">
        <v>73</v>
      </c>
      <c r="B362" s="62" t="s">
        <v>40</v>
      </c>
      <c r="C362" s="1" t="s">
        <v>2</v>
      </c>
      <c r="D362" s="1" t="s">
        <v>14</v>
      </c>
      <c r="E362" s="62" t="s">
        <v>20</v>
      </c>
      <c r="F362" s="56" t="s">
        <v>65</v>
      </c>
      <c r="G362" s="62" t="s">
        <v>140</v>
      </c>
      <c r="H362" s="56" t="s">
        <v>380</v>
      </c>
      <c r="I362" s="110" t="s">
        <v>72</v>
      </c>
      <c r="J362" s="100">
        <v>40000</v>
      </c>
      <c r="K362" s="100">
        <v>50000</v>
      </c>
      <c r="L362" s="100">
        <v>50000</v>
      </c>
      <c r="M362" s="100"/>
      <c r="N362" s="100"/>
      <c r="O362" s="100"/>
      <c r="P362" s="100">
        <f t="shared" si="321"/>
        <v>40000</v>
      </c>
      <c r="Q362" s="100">
        <f t="shared" si="322"/>
        <v>50000</v>
      </c>
      <c r="R362" s="100">
        <f t="shared" si="323"/>
        <v>50000</v>
      </c>
      <c r="S362" s="100"/>
      <c r="T362" s="100"/>
      <c r="U362" s="100"/>
      <c r="V362" s="100">
        <f t="shared" si="363"/>
        <v>40000</v>
      </c>
      <c r="W362" s="100">
        <f t="shared" si="364"/>
        <v>50000</v>
      </c>
      <c r="X362" s="100">
        <f t="shared" si="365"/>
        <v>50000</v>
      </c>
    </row>
    <row r="363" spans="1:24" ht="26.4">
      <c r="A363" s="7" t="s">
        <v>426</v>
      </c>
      <c r="B363" s="1" t="s">
        <v>40</v>
      </c>
      <c r="C363" s="1" t="s">
        <v>2</v>
      </c>
      <c r="D363" s="1" t="s">
        <v>14</v>
      </c>
      <c r="E363" s="62" t="s">
        <v>20</v>
      </c>
      <c r="F363" s="56" t="s">
        <v>425</v>
      </c>
      <c r="G363" s="1" t="s">
        <v>140</v>
      </c>
      <c r="H363" s="1" t="s">
        <v>141</v>
      </c>
      <c r="I363" s="13"/>
      <c r="J363" s="98">
        <f>J364</f>
        <v>19080008</v>
      </c>
      <c r="K363" s="98">
        <f t="shared" ref="K363:O363" si="410">K364</f>
        <v>18930008</v>
      </c>
      <c r="L363" s="98">
        <f t="shared" si="410"/>
        <v>18830008</v>
      </c>
      <c r="M363" s="98">
        <f t="shared" si="410"/>
        <v>0</v>
      </c>
      <c r="N363" s="98">
        <f t="shared" si="410"/>
        <v>0</v>
      </c>
      <c r="O363" s="98">
        <f t="shared" si="410"/>
        <v>0</v>
      </c>
      <c r="P363" s="98">
        <f t="shared" si="321"/>
        <v>19080008</v>
      </c>
      <c r="Q363" s="98">
        <f t="shared" si="322"/>
        <v>18930008</v>
      </c>
      <c r="R363" s="98">
        <f t="shared" si="323"/>
        <v>18830008</v>
      </c>
      <c r="S363" s="98">
        <f t="shared" ref="S363:U363" si="411">S364</f>
        <v>0</v>
      </c>
      <c r="T363" s="98">
        <f t="shared" si="411"/>
        <v>0</v>
      </c>
      <c r="U363" s="98">
        <f t="shared" si="411"/>
        <v>0</v>
      </c>
      <c r="V363" s="98">
        <f t="shared" si="363"/>
        <v>19080008</v>
      </c>
      <c r="W363" s="98">
        <f t="shared" si="364"/>
        <v>18930008</v>
      </c>
      <c r="X363" s="98">
        <f t="shared" si="365"/>
        <v>18830008</v>
      </c>
    </row>
    <row r="364" spans="1:24" ht="26.4">
      <c r="A364" s="2" t="s">
        <v>85</v>
      </c>
      <c r="B364" s="1" t="s">
        <v>40</v>
      </c>
      <c r="C364" s="1" t="s">
        <v>2</v>
      </c>
      <c r="D364" s="1" t="s">
        <v>14</v>
      </c>
      <c r="E364" s="62" t="s">
        <v>20</v>
      </c>
      <c r="F364" s="56" t="s">
        <v>425</v>
      </c>
      <c r="G364" s="1" t="s">
        <v>140</v>
      </c>
      <c r="H364" s="1" t="s">
        <v>150</v>
      </c>
      <c r="I364" s="13"/>
      <c r="J364" s="78">
        <f>J365+J367</f>
        <v>19080008</v>
      </c>
      <c r="K364" s="78">
        <f t="shared" ref="K364:L364" si="412">K365+K367</f>
        <v>18930008</v>
      </c>
      <c r="L364" s="78">
        <f t="shared" si="412"/>
        <v>18830008</v>
      </c>
      <c r="M364" s="78">
        <f t="shared" ref="M364:O364" si="413">M365+M367</f>
        <v>0</v>
      </c>
      <c r="N364" s="78">
        <f t="shared" si="413"/>
        <v>0</v>
      </c>
      <c r="O364" s="78">
        <f t="shared" si="413"/>
        <v>0</v>
      </c>
      <c r="P364" s="78">
        <f t="shared" si="321"/>
        <v>19080008</v>
      </c>
      <c r="Q364" s="78">
        <f t="shared" si="322"/>
        <v>18930008</v>
      </c>
      <c r="R364" s="78">
        <f t="shared" si="323"/>
        <v>18830008</v>
      </c>
      <c r="S364" s="78">
        <f t="shared" ref="S364:U364" si="414">S365+S367</f>
        <v>0</v>
      </c>
      <c r="T364" s="78">
        <f t="shared" si="414"/>
        <v>0</v>
      </c>
      <c r="U364" s="78">
        <f t="shared" si="414"/>
        <v>0</v>
      </c>
      <c r="V364" s="78">
        <f t="shared" si="363"/>
        <v>19080008</v>
      </c>
      <c r="W364" s="78">
        <f t="shared" si="364"/>
        <v>18930008</v>
      </c>
      <c r="X364" s="78">
        <f t="shared" si="365"/>
        <v>18830008</v>
      </c>
    </row>
    <row r="365" spans="1:24" ht="39.6">
      <c r="A365" s="74" t="s">
        <v>94</v>
      </c>
      <c r="B365" s="1" t="s">
        <v>40</v>
      </c>
      <c r="C365" s="1" t="s">
        <v>2</v>
      </c>
      <c r="D365" s="1" t="s">
        <v>14</v>
      </c>
      <c r="E365" s="62" t="s">
        <v>20</v>
      </c>
      <c r="F365" s="56" t="s">
        <v>425</v>
      </c>
      <c r="G365" s="1" t="s">
        <v>140</v>
      </c>
      <c r="H365" s="1" t="s">
        <v>150</v>
      </c>
      <c r="I365" s="13" t="s">
        <v>90</v>
      </c>
      <c r="J365" s="78">
        <f>J366</f>
        <v>18731008</v>
      </c>
      <c r="K365" s="78">
        <f t="shared" ref="K365:O365" si="415">K366</f>
        <v>18581008</v>
      </c>
      <c r="L365" s="78">
        <f t="shared" si="415"/>
        <v>18481008</v>
      </c>
      <c r="M365" s="78">
        <f t="shared" si="415"/>
        <v>0</v>
      </c>
      <c r="N365" s="78">
        <f t="shared" si="415"/>
        <v>0</v>
      </c>
      <c r="O365" s="78">
        <f t="shared" si="415"/>
        <v>0</v>
      </c>
      <c r="P365" s="78">
        <f t="shared" si="321"/>
        <v>18731008</v>
      </c>
      <c r="Q365" s="78">
        <f t="shared" si="322"/>
        <v>18581008</v>
      </c>
      <c r="R365" s="78">
        <f t="shared" si="323"/>
        <v>18481008</v>
      </c>
      <c r="S365" s="78">
        <f t="shared" ref="S365:U365" si="416">S366</f>
        <v>0</v>
      </c>
      <c r="T365" s="78">
        <f t="shared" si="416"/>
        <v>0</v>
      </c>
      <c r="U365" s="78">
        <f t="shared" si="416"/>
        <v>0</v>
      </c>
      <c r="V365" s="78">
        <f t="shared" si="363"/>
        <v>18731008</v>
      </c>
      <c r="W365" s="78">
        <f t="shared" si="364"/>
        <v>18581008</v>
      </c>
      <c r="X365" s="78">
        <f t="shared" si="365"/>
        <v>18481008</v>
      </c>
    </row>
    <row r="366" spans="1:24">
      <c r="A366" s="74" t="s">
        <v>101</v>
      </c>
      <c r="B366" s="1" t="s">
        <v>40</v>
      </c>
      <c r="C366" s="1" t="s">
        <v>2</v>
      </c>
      <c r="D366" s="1" t="s">
        <v>14</v>
      </c>
      <c r="E366" s="62" t="s">
        <v>20</v>
      </c>
      <c r="F366" s="56" t="s">
        <v>425</v>
      </c>
      <c r="G366" s="1" t="s">
        <v>140</v>
      </c>
      <c r="H366" s="1" t="s">
        <v>150</v>
      </c>
      <c r="I366" s="13" t="s">
        <v>100</v>
      </c>
      <c r="J366" s="78">
        <f>14163601+4277407+10000+250000+30000</f>
        <v>18731008</v>
      </c>
      <c r="K366" s="78">
        <f>18731008-150000</f>
        <v>18581008</v>
      </c>
      <c r="L366" s="78">
        <f>18581008-100000</f>
        <v>18481008</v>
      </c>
      <c r="M366" s="78"/>
      <c r="N366" s="78"/>
      <c r="O366" s="78"/>
      <c r="P366" s="78">
        <f t="shared" si="321"/>
        <v>18731008</v>
      </c>
      <c r="Q366" s="78">
        <f t="shared" si="322"/>
        <v>18581008</v>
      </c>
      <c r="R366" s="78">
        <f t="shared" si="323"/>
        <v>18481008</v>
      </c>
      <c r="S366" s="78"/>
      <c r="T366" s="78"/>
      <c r="U366" s="78"/>
      <c r="V366" s="78">
        <f t="shared" si="363"/>
        <v>18731008</v>
      </c>
      <c r="W366" s="78">
        <f t="shared" si="364"/>
        <v>18581008</v>
      </c>
      <c r="X366" s="78">
        <f t="shared" si="365"/>
        <v>18481008</v>
      </c>
    </row>
    <row r="367" spans="1:24" ht="26.4">
      <c r="A367" s="75" t="s">
        <v>229</v>
      </c>
      <c r="B367" s="1" t="s">
        <v>40</v>
      </c>
      <c r="C367" s="1" t="s">
        <v>2</v>
      </c>
      <c r="D367" s="1" t="s">
        <v>14</v>
      </c>
      <c r="E367" s="62" t="s">
        <v>20</v>
      </c>
      <c r="F367" s="56" t="s">
        <v>425</v>
      </c>
      <c r="G367" s="1" t="s">
        <v>140</v>
      </c>
      <c r="H367" s="1" t="s">
        <v>150</v>
      </c>
      <c r="I367" s="13" t="s">
        <v>92</v>
      </c>
      <c r="J367" s="78">
        <f>J368</f>
        <v>349000</v>
      </c>
      <c r="K367" s="78">
        <f t="shared" ref="K367:O367" si="417">K368</f>
        <v>349000</v>
      </c>
      <c r="L367" s="78">
        <f t="shared" si="417"/>
        <v>349000</v>
      </c>
      <c r="M367" s="78">
        <f t="shared" si="417"/>
        <v>0</v>
      </c>
      <c r="N367" s="78">
        <f t="shared" si="417"/>
        <v>0</v>
      </c>
      <c r="O367" s="78">
        <f t="shared" si="417"/>
        <v>0</v>
      </c>
      <c r="P367" s="78">
        <f t="shared" si="321"/>
        <v>349000</v>
      </c>
      <c r="Q367" s="78">
        <f t="shared" si="322"/>
        <v>349000</v>
      </c>
      <c r="R367" s="78">
        <f t="shared" si="323"/>
        <v>349000</v>
      </c>
      <c r="S367" s="78">
        <f t="shared" ref="S367:U367" si="418">S368</f>
        <v>0</v>
      </c>
      <c r="T367" s="78">
        <f t="shared" si="418"/>
        <v>0</v>
      </c>
      <c r="U367" s="78">
        <f t="shared" si="418"/>
        <v>0</v>
      </c>
      <c r="V367" s="78">
        <f t="shared" si="363"/>
        <v>349000</v>
      </c>
      <c r="W367" s="78">
        <f t="shared" si="364"/>
        <v>349000</v>
      </c>
      <c r="X367" s="78">
        <f t="shared" si="365"/>
        <v>349000</v>
      </c>
    </row>
    <row r="368" spans="1:24" ht="26.4">
      <c r="A368" s="74" t="s">
        <v>96</v>
      </c>
      <c r="B368" s="1" t="s">
        <v>40</v>
      </c>
      <c r="C368" s="1" t="s">
        <v>2</v>
      </c>
      <c r="D368" s="1" t="s">
        <v>14</v>
      </c>
      <c r="E368" s="62" t="s">
        <v>20</v>
      </c>
      <c r="F368" s="56" t="s">
        <v>425</v>
      </c>
      <c r="G368" s="1" t="s">
        <v>140</v>
      </c>
      <c r="H368" s="1" t="s">
        <v>150</v>
      </c>
      <c r="I368" s="13" t="s">
        <v>93</v>
      </c>
      <c r="J368" s="78">
        <v>349000</v>
      </c>
      <c r="K368" s="78">
        <v>349000</v>
      </c>
      <c r="L368" s="78">
        <v>349000</v>
      </c>
      <c r="M368" s="78"/>
      <c r="N368" s="78"/>
      <c r="O368" s="78"/>
      <c r="P368" s="78">
        <f t="shared" si="321"/>
        <v>349000</v>
      </c>
      <c r="Q368" s="78">
        <f t="shared" si="322"/>
        <v>349000</v>
      </c>
      <c r="R368" s="78">
        <f t="shared" si="323"/>
        <v>349000</v>
      </c>
      <c r="S368" s="78"/>
      <c r="T368" s="78"/>
      <c r="U368" s="78"/>
      <c r="V368" s="78">
        <f t="shared" si="363"/>
        <v>349000</v>
      </c>
      <c r="W368" s="78">
        <f t="shared" si="364"/>
        <v>349000</v>
      </c>
      <c r="X368" s="78">
        <f t="shared" si="365"/>
        <v>349000</v>
      </c>
    </row>
    <row r="369" spans="1:24">
      <c r="A369" s="2"/>
      <c r="B369" s="45"/>
      <c r="C369" s="1"/>
      <c r="D369" s="1"/>
      <c r="E369" s="1"/>
      <c r="F369" s="1"/>
      <c r="G369" s="1"/>
      <c r="H369" s="1"/>
      <c r="I369" s="13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</row>
    <row r="370" spans="1:24" ht="15.6">
      <c r="A370" s="23" t="s">
        <v>5</v>
      </c>
      <c r="B370" s="24" t="s">
        <v>40</v>
      </c>
      <c r="C370" s="28" t="s">
        <v>30</v>
      </c>
      <c r="D370" s="1"/>
      <c r="E370" s="1"/>
      <c r="F370" s="1"/>
      <c r="G370" s="1"/>
      <c r="H370" s="1"/>
      <c r="I370" s="13"/>
      <c r="J370" s="96">
        <f>J371+J391</f>
        <v>10581483.879999999</v>
      </c>
      <c r="K370" s="96">
        <f>K371+K391</f>
        <v>10286493.17</v>
      </c>
      <c r="L370" s="96">
        <f>L371+L391</f>
        <v>9987787.9100000001</v>
      </c>
      <c r="M370" s="96">
        <f t="shared" ref="M370:O370" si="419">M371+M391</f>
        <v>368976.89</v>
      </c>
      <c r="N370" s="96">
        <f t="shared" si="419"/>
        <v>-499500.77</v>
      </c>
      <c r="O370" s="96">
        <f t="shared" si="419"/>
        <v>-1346635.31</v>
      </c>
      <c r="P370" s="96">
        <f t="shared" si="321"/>
        <v>10950460.77</v>
      </c>
      <c r="Q370" s="96">
        <f t="shared" si="322"/>
        <v>9786992.4000000004</v>
      </c>
      <c r="R370" s="96">
        <f t="shared" si="323"/>
        <v>8641152.5999999996</v>
      </c>
      <c r="S370" s="96">
        <f t="shared" ref="S370:U370" si="420">S371+S391</f>
        <v>0</v>
      </c>
      <c r="T370" s="96">
        <f t="shared" si="420"/>
        <v>0</v>
      </c>
      <c r="U370" s="96">
        <f t="shared" si="420"/>
        <v>0</v>
      </c>
      <c r="V370" s="96">
        <f t="shared" ref="V370:V389" si="421">P370+S370</f>
        <v>10950460.77</v>
      </c>
      <c r="W370" s="96">
        <f t="shared" ref="W370:W389" si="422">Q370+T370</f>
        <v>9786992.4000000004</v>
      </c>
      <c r="X370" s="96">
        <f t="shared" ref="X370:X389" si="423">R370+U370</f>
        <v>8641152.5999999996</v>
      </c>
    </row>
    <row r="371" spans="1:24">
      <c r="A371" s="18" t="s">
        <v>21</v>
      </c>
      <c r="B371" s="14" t="s">
        <v>40</v>
      </c>
      <c r="C371" s="14" t="s">
        <v>30</v>
      </c>
      <c r="D371" s="14" t="s">
        <v>16</v>
      </c>
      <c r="E371" s="14"/>
      <c r="F371" s="14"/>
      <c r="G371" s="14"/>
      <c r="H371" s="1"/>
      <c r="I371" s="13"/>
      <c r="J371" s="97">
        <f>J372</f>
        <v>7639252.96</v>
      </c>
      <c r="K371" s="97">
        <f t="shared" ref="K371:O371" si="424">K372</f>
        <v>7333806.2999999998</v>
      </c>
      <c r="L371" s="97">
        <f t="shared" si="424"/>
        <v>6928913.8899999997</v>
      </c>
      <c r="M371" s="97">
        <f t="shared" si="424"/>
        <v>368976.89</v>
      </c>
      <c r="N371" s="97">
        <f t="shared" si="424"/>
        <v>-499500.77</v>
      </c>
      <c r="O371" s="97">
        <f t="shared" si="424"/>
        <v>-1346635.31</v>
      </c>
      <c r="P371" s="97">
        <f t="shared" si="321"/>
        <v>8008229.8499999996</v>
      </c>
      <c r="Q371" s="97">
        <f t="shared" si="322"/>
        <v>6834305.5299999993</v>
      </c>
      <c r="R371" s="97">
        <f t="shared" si="323"/>
        <v>5582278.5800000001</v>
      </c>
      <c r="S371" s="97">
        <f t="shared" ref="S371:U371" si="425">S372</f>
        <v>0</v>
      </c>
      <c r="T371" s="97">
        <f t="shared" si="425"/>
        <v>0</v>
      </c>
      <c r="U371" s="97">
        <f t="shared" si="425"/>
        <v>0</v>
      </c>
      <c r="V371" s="97">
        <f t="shared" si="421"/>
        <v>8008229.8499999996</v>
      </c>
      <c r="W371" s="97">
        <f t="shared" si="422"/>
        <v>6834305.5299999993</v>
      </c>
      <c r="X371" s="97">
        <f t="shared" si="423"/>
        <v>5582278.5800000001</v>
      </c>
    </row>
    <row r="372" spans="1:24" ht="26.4">
      <c r="A372" s="2" t="s">
        <v>388</v>
      </c>
      <c r="B372" s="1" t="s">
        <v>40</v>
      </c>
      <c r="C372" s="1" t="s">
        <v>30</v>
      </c>
      <c r="D372" s="1" t="s">
        <v>16</v>
      </c>
      <c r="E372" s="1" t="s">
        <v>20</v>
      </c>
      <c r="F372" s="1" t="s">
        <v>68</v>
      </c>
      <c r="G372" s="1" t="s">
        <v>140</v>
      </c>
      <c r="H372" s="1" t="s">
        <v>141</v>
      </c>
      <c r="I372" s="17"/>
      <c r="J372" s="98">
        <f>J373+J380</f>
        <v>7639252.96</v>
      </c>
      <c r="K372" s="98">
        <f>K373+K380</f>
        <v>7333806.2999999998</v>
      </c>
      <c r="L372" s="98">
        <f>L373+L380</f>
        <v>6928913.8899999997</v>
      </c>
      <c r="M372" s="98">
        <f t="shared" ref="M372:O372" si="426">M373+M380</f>
        <v>368976.89</v>
      </c>
      <c r="N372" s="98">
        <f t="shared" si="426"/>
        <v>-499500.77</v>
      </c>
      <c r="O372" s="98">
        <f t="shared" si="426"/>
        <v>-1346635.31</v>
      </c>
      <c r="P372" s="98">
        <f t="shared" si="321"/>
        <v>8008229.8499999996</v>
      </c>
      <c r="Q372" s="98">
        <f t="shared" si="322"/>
        <v>6834305.5299999993</v>
      </c>
      <c r="R372" s="98">
        <f t="shared" si="323"/>
        <v>5582278.5800000001</v>
      </c>
      <c r="S372" s="98">
        <f t="shared" ref="S372:U372" si="427">S373+S380</f>
        <v>0</v>
      </c>
      <c r="T372" s="98">
        <f t="shared" si="427"/>
        <v>0</v>
      </c>
      <c r="U372" s="98">
        <f t="shared" si="427"/>
        <v>0</v>
      </c>
      <c r="V372" s="98">
        <f t="shared" si="421"/>
        <v>8008229.8499999996</v>
      </c>
      <c r="W372" s="98">
        <f t="shared" si="422"/>
        <v>6834305.5299999993</v>
      </c>
      <c r="X372" s="98">
        <f t="shared" si="423"/>
        <v>5582278.5800000001</v>
      </c>
    </row>
    <row r="373" spans="1:24" ht="26.4">
      <c r="A373" s="2" t="s">
        <v>131</v>
      </c>
      <c r="B373" s="1" t="s">
        <v>40</v>
      </c>
      <c r="C373" s="1" t="s">
        <v>30</v>
      </c>
      <c r="D373" s="1" t="s">
        <v>16</v>
      </c>
      <c r="E373" s="1" t="s">
        <v>20</v>
      </c>
      <c r="F373" s="1" t="s">
        <v>120</v>
      </c>
      <c r="G373" s="1" t="s">
        <v>140</v>
      </c>
      <c r="H373" s="1" t="s">
        <v>141</v>
      </c>
      <c r="I373" s="17"/>
      <c r="J373" s="98">
        <f>+J374+J377</f>
        <v>2257519.7000000002</v>
      </c>
      <c r="K373" s="98">
        <f t="shared" ref="K373:O373" si="428">+K374+K377</f>
        <v>2303520</v>
      </c>
      <c r="L373" s="98">
        <f t="shared" si="428"/>
        <v>2259060</v>
      </c>
      <c r="M373" s="98">
        <f t="shared" si="428"/>
        <v>209131.8</v>
      </c>
      <c r="N373" s="98">
        <f t="shared" si="428"/>
        <v>-265640</v>
      </c>
      <c r="O373" s="98">
        <f t="shared" si="428"/>
        <v>-1022210</v>
      </c>
      <c r="P373" s="98">
        <f t="shared" si="321"/>
        <v>2466651.5</v>
      </c>
      <c r="Q373" s="98">
        <f t="shared" si="322"/>
        <v>2037880</v>
      </c>
      <c r="R373" s="98">
        <f t="shared" si="323"/>
        <v>1236850</v>
      </c>
      <c r="S373" s="98">
        <f t="shared" ref="S373:U373" si="429">+S374+S377</f>
        <v>0</v>
      </c>
      <c r="T373" s="98">
        <f t="shared" si="429"/>
        <v>0</v>
      </c>
      <c r="U373" s="98">
        <f t="shared" si="429"/>
        <v>0</v>
      </c>
      <c r="V373" s="98">
        <f t="shared" si="421"/>
        <v>2466651.5</v>
      </c>
      <c r="W373" s="98">
        <f t="shared" si="422"/>
        <v>2037880</v>
      </c>
      <c r="X373" s="98">
        <f t="shared" si="423"/>
        <v>1236850</v>
      </c>
    </row>
    <row r="374" spans="1:24" ht="39.6">
      <c r="A374" s="275" t="s">
        <v>71</v>
      </c>
      <c r="B374" s="1" t="s">
        <v>40</v>
      </c>
      <c r="C374" s="10" t="s">
        <v>30</v>
      </c>
      <c r="D374" s="10" t="s">
        <v>16</v>
      </c>
      <c r="E374" s="1" t="s">
        <v>20</v>
      </c>
      <c r="F374" s="1" t="s">
        <v>120</v>
      </c>
      <c r="G374" s="1" t="s">
        <v>140</v>
      </c>
      <c r="H374" s="271" t="s">
        <v>358</v>
      </c>
      <c r="I374" s="17"/>
      <c r="J374" s="98">
        <f>J375</f>
        <v>2257519.7000000002</v>
      </c>
      <c r="K374" s="98">
        <f t="shared" ref="K374:O375" si="430">K375</f>
        <v>2303520</v>
      </c>
      <c r="L374" s="98">
        <f t="shared" si="430"/>
        <v>2259060</v>
      </c>
      <c r="M374" s="98">
        <f t="shared" si="430"/>
        <v>-2768.2</v>
      </c>
      <c r="N374" s="98">
        <f t="shared" si="430"/>
        <v>-265640</v>
      </c>
      <c r="O374" s="98">
        <f t="shared" si="430"/>
        <v>-1022210</v>
      </c>
      <c r="P374" s="98">
        <f t="shared" ref="P374:P455" si="431">J374+M374</f>
        <v>2254751.5</v>
      </c>
      <c r="Q374" s="98">
        <f t="shared" ref="Q374:Q455" si="432">K374+N374</f>
        <v>2037880</v>
      </c>
      <c r="R374" s="98">
        <f t="shared" ref="R374:R455" si="433">L374+O374</f>
        <v>1236850</v>
      </c>
      <c r="S374" s="98">
        <f t="shared" ref="S374:U375" si="434">S375</f>
        <v>0</v>
      </c>
      <c r="T374" s="98">
        <f t="shared" si="434"/>
        <v>0</v>
      </c>
      <c r="U374" s="98">
        <f t="shared" si="434"/>
        <v>0</v>
      </c>
      <c r="V374" s="98">
        <f t="shared" si="421"/>
        <v>2254751.5</v>
      </c>
      <c r="W374" s="98">
        <f t="shared" si="422"/>
        <v>2037880</v>
      </c>
      <c r="X374" s="98">
        <f t="shared" si="423"/>
        <v>1236850</v>
      </c>
    </row>
    <row r="375" spans="1:24" ht="26.4">
      <c r="A375" s="9" t="s">
        <v>70</v>
      </c>
      <c r="B375" s="1" t="s">
        <v>40</v>
      </c>
      <c r="C375" s="10" t="s">
        <v>30</v>
      </c>
      <c r="D375" s="10" t="s">
        <v>16</v>
      </c>
      <c r="E375" s="1" t="s">
        <v>20</v>
      </c>
      <c r="F375" s="1" t="s">
        <v>120</v>
      </c>
      <c r="G375" s="1" t="s">
        <v>140</v>
      </c>
      <c r="H375" s="271" t="s">
        <v>358</v>
      </c>
      <c r="I375" s="17" t="s">
        <v>69</v>
      </c>
      <c r="J375" s="98">
        <f>J376</f>
        <v>2257519.7000000002</v>
      </c>
      <c r="K375" s="98">
        <f t="shared" si="430"/>
        <v>2303520</v>
      </c>
      <c r="L375" s="98">
        <f t="shared" si="430"/>
        <v>2259060</v>
      </c>
      <c r="M375" s="98">
        <f t="shared" si="430"/>
        <v>-2768.2</v>
      </c>
      <c r="N375" s="98">
        <f t="shared" si="430"/>
        <v>-265640</v>
      </c>
      <c r="O375" s="98">
        <f t="shared" si="430"/>
        <v>-1022210</v>
      </c>
      <c r="P375" s="98">
        <f t="shared" si="431"/>
        <v>2254751.5</v>
      </c>
      <c r="Q375" s="98">
        <f t="shared" si="432"/>
        <v>2037880</v>
      </c>
      <c r="R375" s="98">
        <f t="shared" si="433"/>
        <v>1236850</v>
      </c>
      <c r="S375" s="98">
        <f t="shared" si="434"/>
        <v>0</v>
      </c>
      <c r="T375" s="98">
        <f t="shared" si="434"/>
        <v>0</v>
      </c>
      <c r="U375" s="98">
        <f t="shared" si="434"/>
        <v>0</v>
      </c>
      <c r="V375" s="98">
        <f t="shared" si="421"/>
        <v>2254751.5</v>
      </c>
      <c r="W375" s="98">
        <f t="shared" si="422"/>
        <v>2037880</v>
      </c>
      <c r="X375" s="98">
        <f t="shared" si="423"/>
        <v>1236850</v>
      </c>
    </row>
    <row r="376" spans="1:24">
      <c r="A376" s="9" t="s">
        <v>73</v>
      </c>
      <c r="B376" s="1" t="s">
        <v>40</v>
      </c>
      <c r="C376" s="10" t="s">
        <v>30</v>
      </c>
      <c r="D376" s="10" t="s">
        <v>16</v>
      </c>
      <c r="E376" s="1" t="s">
        <v>20</v>
      </c>
      <c r="F376" s="1" t="s">
        <v>120</v>
      </c>
      <c r="G376" s="1" t="s">
        <v>140</v>
      </c>
      <c r="H376" s="271" t="s">
        <v>358</v>
      </c>
      <c r="I376" s="17" t="s">
        <v>72</v>
      </c>
      <c r="J376" s="98">
        <v>2257519.7000000002</v>
      </c>
      <c r="K376" s="98">
        <v>2303520</v>
      </c>
      <c r="L376" s="98">
        <v>2259060</v>
      </c>
      <c r="M376" s="98">
        <v>-2768.2</v>
      </c>
      <c r="N376" s="98">
        <v>-265640</v>
      </c>
      <c r="O376" s="98">
        <v>-1022210</v>
      </c>
      <c r="P376" s="98">
        <f t="shared" si="431"/>
        <v>2254751.5</v>
      </c>
      <c r="Q376" s="98">
        <f t="shared" si="432"/>
        <v>2037880</v>
      </c>
      <c r="R376" s="98">
        <f t="shared" si="433"/>
        <v>1236850</v>
      </c>
      <c r="S376" s="98"/>
      <c r="T376" s="98"/>
      <c r="U376" s="98"/>
      <c r="V376" s="98">
        <f t="shared" si="421"/>
        <v>2254751.5</v>
      </c>
      <c r="W376" s="98">
        <f t="shared" si="422"/>
        <v>2037880</v>
      </c>
      <c r="X376" s="98">
        <f t="shared" si="423"/>
        <v>1236850</v>
      </c>
    </row>
    <row r="377" spans="1:24" ht="158.4">
      <c r="A377" s="328" t="s">
        <v>434</v>
      </c>
      <c r="B377" s="1" t="s">
        <v>40</v>
      </c>
      <c r="C377" s="10" t="s">
        <v>30</v>
      </c>
      <c r="D377" s="10" t="s">
        <v>16</v>
      </c>
      <c r="E377" s="1" t="s">
        <v>20</v>
      </c>
      <c r="F377" s="1" t="s">
        <v>120</v>
      </c>
      <c r="G377" s="1" t="s">
        <v>140</v>
      </c>
      <c r="H377" s="326" t="s">
        <v>433</v>
      </c>
      <c r="I377" s="91"/>
      <c r="J377" s="101">
        <f>J378</f>
        <v>0</v>
      </c>
      <c r="K377" s="101">
        <f t="shared" ref="K377:O378" si="435">K378</f>
        <v>0</v>
      </c>
      <c r="L377" s="101">
        <f t="shared" si="435"/>
        <v>0</v>
      </c>
      <c r="M377" s="101">
        <f t="shared" si="435"/>
        <v>211900</v>
      </c>
      <c r="N377" s="101">
        <f t="shared" si="435"/>
        <v>0</v>
      </c>
      <c r="O377" s="101">
        <f t="shared" si="435"/>
        <v>0</v>
      </c>
      <c r="P377" s="98">
        <f t="shared" ref="P377:P379" si="436">J377+M377</f>
        <v>211900</v>
      </c>
      <c r="Q377" s="98">
        <f t="shared" ref="Q377:Q379" si="437">K377+N377</f>
        <v>0</v>
      </c>
      <c r="R377" s="98">
        <f t="shared" ref="R377:R379" si="438">L377+O377</f>
        <v>0</v>
      </c>
      <c r="S377" s="101">
        <f t="shared" ref="S377:U378" si="439">S378</f>
        <v>0</v>
      </c>
      <c r="T377" s="101">
        <f t="shared" si="439"/>
        <v>0</v>
      </c>
      <c r="U377" s="101">
        <f t="shared" si="439"/>
        <v>0</v>
      </c>
      <c r="V377" s="98">
        <f t="shared" si="421"/>
        <v>211900</v>
      </c>
      <c r="W377" s="98">
        <f t="shared" si="422"/>
        <v>0</v>
      </c>
      <c r="X377" s="98">
        <f t="shared" si="423"/>
        <v>0</v>
      </c>
    </row>
    <row r="378" spans="1:24" ht="26.4">
      <c r="A378" s="9" t="s">
        <v>70</v>
      </c>
      <c r="B378" s="1" t="s">
        <v>40</v>
      </c>
      <c r="C378" s="10" t="s">
        <v>30</v>
      </c>
      <c r="D378" s="10" t="s">
        <v>16</v>
      </c>
      <c r="E378" s="1" t="s">
        <v>20</v>
      </c>
      <c r="F378" s="1" t="s">
        <v>120</v>
      </c>
      <c r="G378" s="1" t="s">
        <v>140</v>
      </c>
      <c r="H378" s="326" t="s">
        <v>433</v>
      </c>
      <c r="I378" s="327" t="s">
        <v>69</v>
      </c>
      <c r="J378" s="101">
        <f>J379</f>
        <v>0</v>
      </c>
      <c r="K378" s="101">
        <f t="shared" si="435"/>
        <v>0</v>
      </c>
      <c r="L378" s="101">
        <f t="shared" si="435"/>
        <v>0</v>
      </c>
      <c r="M378" s="101">
        <f t="shared" si="435"/>
        <v>211900</v>
      </c>
      <c r="N378" s="101">
        <f t="shared" si="435"/>
        <v>0</v>
      </c>
      <c r="O378" s="101">
        <f t="shared" si="435"/>
        <v>0</v>
      </c>
      <c r="P378" s="98">
        <f t="shared" si="436"/>
        <v>211900</v>
      </c>
      <c r="Q378" s="98">
        <f t="shared" si="437"/>
        <v>0</v>
      </c>
      <c r="R378" s="98">
        <f t="shared" si="438"/>
        <v>0</v>
      </c>
      <c r="S378" s="101">
        <f t="shared" si="439"/>
        <v>0</v>
      </c>
      <c r="T378" s="101">
        <f t="shared" si="439"/>
        <v>0</v>
      </c>
      <c r="U378" s="101">
        <f t="shared" si="439"/>
        <v>0</v>
      </c>
      <c r="V378" s="98">
        <f t="shared" si="421"/>
        <v>211900</v>
      </c>
      <c r="W378" s="98">
        <f t="shared" si="422"/>
        <v>0</v>
      </c>
      <c r="X378" s="98">
        <f t="shared" si="423"/>
        <v>0</v>
      </c>
    </row>
    <row r="379" spans="1:24">
      <c r="A379" s="9" t="s">
        <v>73</v>
      </c>
      <c r="B379" s="1" t="s">
        <v>40</v>
      </c>
      <c r="C379" s="10" t="s">
        <v>30</v>
      </c>
      <c r="D379" s="10" t="s">
        <v>16</v>
      </c>
      <c r="E379" s="1" t="s">
        <v>20</v>
      </c>
      <c r="F379" s="1" t="s">
        <v>120</v>
      </c>
      <c r="G379" s="1" t="s">
        <v>140</v>
      </c>
      <c r="H379" s="326" t="s">
        <v>433</v>
      </c>
      <c r="I379" s="327" t="s">
        <v>72</v>
      </c>
      <c r="J379" s="101"/>
      <c r="K379" s="101"/>
      <c r="L379" s="101"/>
      <c r="M379" s="101">
        <v>211900</v>
      </c>
      <c r="N379" s="101"/>
      <c r="O379" s="101"/>
      <c r="P379" s="98">
        <f t="shared" si="436"/>
        <v>211900</v>
      </c>
      <c r="Q379" s="98">
        <f t="shared" si="437"/>
        <v>0</v>
      </c>
      <c r="R379" s="98">
        <f t="shared" si="438"/>
        <v>0</v>
      </c>
      <c r="S379" s="101"/>
      <c r="T379" s="101"/>
      <c r="U379" s="101"/>
      <c r="V379" s="98">
        <f t="shared" si="421"/>
        <v>211900</v>
      </c>
      <c r="W379" s="98">
        <f t="shared" si="422"/>
        <v>0</v>
      </c>
      <c r="X379" s="98">
        <f t="shared" si="423"/>
        <v>0</v>
      </c>
    </row>
    <row r="380" spans="1:24" s="81" customFormat="1" ht="26.4">
      <c r="A380" s="130" t="s">
        <v>243</v>
      </c>
      <c r="B380" s="1" t="s">
        <v>40</v>
      </c>
      <c r="C380" s="10" t="s">
        <v>30</v>
      </c>
      <c r="D380" s="10" t="s">
        <v>16</v>
      </c>
      <c r="E380" s="1" t="s">
        <v>20</v>
      </c>
      <c r="F380" s="71" t="s">
        <v>126</v>
      </c>
      <c r="G380" s="71" t="s">
        <v>140</v>
      </c>
      <c r="H380" s="90" t="s">
        <v>141</v>
      </c>
      <c r="I380" s="91"/>
      <c r="J380" s="101">
        <f>+J384+J387+J381</f>
        <v>5381733.2599999998</v>
      </c>
      <c r="K380" s="101">
        <f t="shared" ref="K380:O380" si="440">+K384+K387+K381</f>
        <v>5030286.3</v>
      </c>
      <c r="L380" s="101">
        <f t="shared" si="440"/>
        <v>4669853.8899999997</v>
      </c>
      <c r="M380" s="101">
        <f t="shared" si="440"/>
        <v>159845.09</v>
      </c>
      <c r="N380" s="101">
        <f t="shared" si="440"/>
        <v>-233860.77</v>
      </c>
      <c r="O380" s="101">
        <f t="shared" si="440"/>
        <v>-324425.31</v>
      </c>
      <c r="P380" s="101">
        <f t="shared" si="431"/>
        <v>5541578.3499999996</v>
      </c>
      <c r="Q380" s="101">
        <f t="shared" si="432"/>
        <v>4796425.53</v>
      </c>
      <c r="R380" s="101">
        <f t="shared" si="433"/>
        <v>4345428.58</v>
      </c>
      <c r="S380" s="101">
        <f t="shared" ref="S380:U380" si="441">+S384+S387+S381</f>
        <v>0</v>
      </c>
      <c r="T380" s="101">
        <f t="shared" si="441"/>
        <v>0</v>
      </c>
      <c r="U380" s="101">
        <f t="shared" si="441"/>
        <v>0</v>
      </c>
      <c r="V380" s="101">
        <f t="shared" si="421"/>
        <v>5541578.3499999996</v>
      </c>
      <c r="W380" s="101">
        <f t="shared" si="422"/>
        <v>4796425.53</v>
      </c>
      <c r="X380" s="101">
        <f t="shared" si="423"/>
        <v>4345428.58</v>
      </c>
    </row>
    <row r="381" spans="1:24" ht="158.4">
      <c r="A381" s="328" t="s">
        <v>434</v>
      </c>
      <c r="B381" s="1" t="s">
        <v>40</v>
      </c>
      <c r="C381" s="10" t="s">
        <v>30</v>
      </c>
      <c r="D381" s="10" t="s">
        <v>16</v>
      </c>
      <c r="E381" s="1" t="s">
        <v>20</v>
      </c>
      <c r="F381" s="71" t="s">
        <v>126</v>
      </c>
      <c r="G381" s="1" t="s">
        <v>140</v>
      </c>
      <c r="H381" s="326" t="s">
        <v>433</v>
      </c>
      <c r="I381" s="91"/>
      <c r="J381" s="101">
        <f>J382</f>
        <v>0</v>
      </c>
      <c r="K381" s="101">
        <f t="shared" ref="K381:K382" si="442">K382</f>
        <v>0</v>
      </c>
      <c r="L381" s="101">
        <f t="shared" ref="L381:L382" si="443">L382</f>
        <v>0</v>
      </c>
      <c r="M381" s="101">
        <f t="shared" ref="M381:M382" si="444">M382</f>
        <v>210000</v>
      </c>
      <c r="N381" s="101">
        <f t="shared" ref="N381:N382" si="445">N382</f>
        <v>0</v>
      </c>
      <c r="O381" s="101">
        <f t="shared" ref="O381:O382" si="446">O382</f>
        <v>0</v>
      </c>
      <c r="P381" s="98">
        <f t="shared" si="431"/>
        <v>210000</v>
      </c>
      <c r="Q381" s="98">
        <f t="shared" si="432"/>
        <v>0</v>
      </c>
      <c r="R381" s="98">
        <f t="shared" si="433"/>
        <v>0</v>
      </c>
      <c r="S381" s="101">
        <f t="shared" ref="S381:U382" si="447">S382</f>
        <v>0</v>
      </c>
      <c r="T381" s="101">
        <f t="shared" si="447"/>
        <v>0</v>
      </c>
      <c r="U381" s="101">
        <f t="shared" si="447"/>
        <v>0</v>
      </c>
      <c r="V381" s="98">
        <f t="shared" si="421"/>
        <v>210000</v>
      </c>
      <c r="W381" s="98">
        <f t="shared" si="422"/>
        <v>0</v>
      </c>
      <c r="X381" s="98">
        <f t="shared" si="423"/>
        <v>0</v>
      </c>
    </row>
    <row r="382" spans="1:24" ht="26.4">
      <c r="A382" s="9" t="s">
        <v>70</v>
      </c>
      <c r="B382" s="1" t="s">
        <v>40</v>
      </c>
      <c r="C382" s="10" t="s">
        <v>30</v>
      </c>
      <c r="D382" s="10" t="s">
        <v>16</v>
      </c>
      <c r="E382" s="1" t="s">
        <v>20</v>
      </c>
      <c r="F382" s="71" t="s">
        <v>126</v>
      </c>
      <c r="G382" s="1" t="s">
        <v>140</v>
      </c>
      <c r="H382" s="326" t="s">
        <v>433</v>
      </c>
      <c r="I382" s="327" t="s">
        <v>69</v>
      </c>
      <c r="J382" s="101">
        <f>J383</f>
        <v>0</v>
      </c>
      <c r="K382" s="101">
        <f t="shared" si="442"/>
        <v>0</v>
      </c>
      <c r="L382" s="101">
        <f t="shared" si="443"/>
        <v>0</v>
      </c>
      <c r="M382" s="101">
        <f t="shared" si="444"/>
        <v>210000</v>
      </c>
      <c r="N382" s="101">
        <f t="shared" si="445"/>
        <v>0</v>
      </c>
      <c r="O382" s="101">
        <f t="shared" si="446"/>
        <v>0</v>
      </c>
      <c r="P382" s="98">
        <f t="shared" si="431"/>
        <v>210000</v>
      </c>
      <c r="Q382" s="98">
        <f t="shared" si="432"/>
        <v>0</v>
      </c>
      <c r="R382" s="98">
        <f t="shared" si="433"/>
        <v>0</v>
      </c>
      <c r="S382" s="101">
        <f t="shared" si="447"/>
        <v>0</v>
      </c>
      <c r="T382" s="101">
        <f t="shared" si="447"/>
        <v>0</v>
      </c>
      <c r="U382" s="101">
        <f t="shared" si="447"/>
        <v>0</v>
      </c>
      <c r="V382" s="98">
        <f t="shared" si="421"/>
        <v>210000</v>
      </c>
      <c r="W382" s="98">
        <f t="shared" si="422"/>
        <v>0</v>
      </c>
      <c r="X382" s="98">
        <f t="shared" si="423"/>
        <v>0</v>
      </c>
    </row>
    <row r="383" spans="1:24">
      <c r="A383" s="9" t="s">
        <v>73</v>
      </c>
      <c r="B383" s="1" t="s">
        <v>40</v>
      </c>
      <c r="C383" s="10" t="s">
        <v>30</v>
      </c>
      <c r="D383" s="10" t="s">
        <v>16</v>
      </c>
      <c r="E383" s="1" t="s">
        <v>20</v>
      </c>
      <c r="F383" s="71" t="s">
        <v>126</v>
      </c>
      <c r="G383" s="1" t="s">
        <v>140</v>
      </c>
      <c r="H383" s="326" t="s">
        <v>433</v>
      </c>
      <c r="I383" s="327" t="s">
        <v>72</v>
      </c>
      <c r="J383" s="101"/>
      <c r="K383" s="101"/>
      <c r="L383" s="101"/>
      <c r="M383" s="101">
        <v>210000</v>
      </c>
      <c r="N383" s="101"/>
      <c r="O383" s="101"/>
      <c r="P383" s="98">
        <f t="shared" si="431"/>
        <v>210000</v>
      </c>
      <c r="Q383" s="98">
        <f t="shared" si="432"/>
        <v>0</v>
      </c>
      <c r="R383" s="98">
        <f t="shared" si="433"/>
        <v>0</v>
      </c>
      <c r="S383" s="101"/>
      <c r="T383" s="101"/>
      <c r="U383" s="101"/>
      <c r="V383" s="98">
        <f t="shared" si="421"/>
        <v>210000</v>
      </c>
      <c r="W383" s="98">
        <f t="shared" si="422"/>
        <v>0</v>
      </c>
      <c r="X383" s="98">
        <f t="shared" si="423"/>
        <v>0</v>
      </c>
    </row>
    <row r="384" spans="1:24" s="81" customFormat="1" ht="52.8">
      <c r="A384" s="69" t="s">
        <v>248</v>
      </c>
      <c r="B384" s="62" t="s">
        <v>40</v>
      </c>
      <c r="C384" s="10" t="s">
        <v>30</v>
      </c>
      <c r="D384" s="10" t="s">
        <v>16</v>
      </c>
      <c r="E384" s="1" t="s">
        <v>20</v>
      </c>
      <c r="F384" s="1" t="s">
        <v>126</v>
      </c>
      <c r="G384" s="1" t="s">
        <v>140</v>
      </c>
      <c r="H384" s="1" t="s">
        <v>212</v>
      </c>
      <c r="I384" s="72"/>
      <c r="J384" s="116">
        <f>J385</f>
        <v>4724184.6999999993</v>
      </c>
      <c r="K384" s="116">
        <f t="shared" ref="K384:O385" si="448">K385</f>
        <v>4372986.38</v>
      </c>
      <c r="L384" s="116">
        <f t="shared" si="448"/>
        <v>4026732</v>
      </c>
      <c r="M384" s="116">
        <f t="shared" si="448"/>
        <v>-50154.91</v>
      </c>
      <c r="N384" s="116">
        <f t="shared" si="448"/>
        <v>-233860.77</v>
      </c>
      <c r="O384" s="116">
        <f t="shared" si="448"/>
        <v>-324425.31</v>
      </c>
      <c r="P384" s="116">
        <f t="shared" si="431"/>
        <v>4674029.7899999991</v>
      </c>
      <c r="Q384" s="116">
        <f t="shared" si="432"/>
        <v>4139125.61</v>
      </c>
      <c r="R384" s="116">
        <f t="shared" si="433"/>
        <v>3702306.69</v>
      </c>
      <c r="S384" s="116">
        <f t="shared" ref="S384:U385" si="449">S385</f>
        <v>0</v>
      </c>
      <c r="T384" s="116">
        <f t="shared" si="449"/>
        <v>0</v>
      </c>
      <c r="U384" s="116">
        <f t="shared" si="449"/>
        <v>0</v>
      </c>
      <c r="V384" s="116">
        <f t="shared" si="421"/>
        <v>4674029.7899999991</v>
      </c>
      <c r="W384" s="116">
        <f t="shared" si="422"/>
        <v>4139125.61</v>
      </c>
      <c r="X384" s="116">
        <f t="shared" si="423"/>
        <v>3702306.69</v>
      </c>
    </row>
    <row r="385" spans="1:24" s="81" customFormat="1" ht="26.4">
      <c r="A385" s="7" t="s">
        <v>70</v>
      </c>
      <c r="B385" s="62" t="s">
        <v>40</v>
      </c>
      <c r="C385" s="10" t="s">
        <v>30</v>
      </c>
      <c r="D385" s="10" t="s">
        <v>16</v>
      </c>
      <c r="E385" s="1" t="s">
        <v>20</v>
      </c>
      <c r="F385" s="1" t="s">
        <v>126</v>
      </c>
      <c r="G385" s="1" t="s">
        <v>140</v>
      </c>
      <c r="H385" s="1" t="s">
        <v>212</v>
      </c>
      <c r="I385" s="72" t="s">
        <v>69</v>
      </c>
      <c r="J385" s="116">
        <f>J386</f>
        <v>4724184.6999999993</v>
      </c>
      <c r="K385" s="116">
        <f t="shared" si="448"/>
        <v>4372986.38</v>
      </c>
      <c r="L385" s="116">
        <f t="shared" si="448"/>
        <v>4026732</v>
      </c>
      <c r="M385" s="116">
        <f t="shared" si="448"/>
        <v>-50154.91</v>
      </c>
      <c r="N385" s="116">
        <f t="shared" si="448"/>
        <v>-233860.77</v>
      </c>
      <c r="O385" s="116">
        <f t="shared" si="448"/>
        <v>-324425.31</v>
      </c>
      <c r="P385" s="116">
        <f t="shared" si="431"/>
        <v>4674029.7899999991</v>
      </c>
      <c r="Q385" s="116">
        <f t="shared" si="432"/>
        <v>4139125.61</v>
      </c>
      <c r="R385" s="116">
        <f t="shared" si="433"/>
        <v>3702306.69</v>
      </c>
      <c r="S385" s="116">
        <f t="shared" si="449"/>
        <v>0</v>
      </c>
      <c r="T385" s="116">
        <f t="shared" si="449"/>
        <v>0</v>
      </c>
      <c r="U385" s="116">
        <f t="shared" si="449"/>
        <v>0</v>
      </c>
      <c r="V385" s="116">
        <f t="shared" si="421"/>
        <v>4674029.7899999991</v>
      </c>
      <c r="W385" s="116">
        <f t="shared" si="422"/>
        <v>4139125.61</v>
      </c>
      <c r="X385" s="116">
        <f t="shared" si="423"/>
        <v>3702306.69</v>
      </c>
    </row>
    <row r="386" spans="1:24">
      <c r="A386" s="11" t="s">
        <v>73</v>
      </c>
      <c r="B386" s="62" t="s">
        <v>40</v>
      </c>
      <c r="C386" s="10" t="s">
        <v>30</v>
      </c>
      <c r="D386" s="10" t="s">
        <v>16</v>
      </c>
      <c r="E386" s="1" t="s">
        <v>20</v>
      </c>
      <c r="F386" s="1" t="s">
        <v>126</v>
      </c>
      <c r="G386" s="1" t="s">
        <v>140</v>
      </c>
      <c r="H386" s="1" t="s">
        <v>212</v>
      </c>
      <c r="I386" s="72" t="s">
        <v>72</v>
      </c>
      <c r="J386" s="116">
        <f>4719460.52+4724.18</f>
        <v>4724184.6999999993</v>
      </c>
      <c r="K386" s="116">
        <f>4368262.2+4724.18</f>
        <v>4372986.38</v>
      </c>
      <c r="L386" s="116">
        <f>4022007.82+4724.18</f>
        <v>4026732</v>
      </c>
      <c r="M386" s="116">
        <f>-50104.75-50.16</f>
        <v>-50154.91</v>
      </c>
      <c r="N386" s="116">
        <f>-233275.71-585.06</f>
        <v>-233860.77</v>
      </c>
      <c r="O386" s="116">
        <f>-323403.43-1021.88</f>
        <v>-324425.31</v>
      </c>
      <c r="P386" s="116">
        <f t="shared" si="431"/>
        <v>4674029.7899999991</v>
      </c>
      <c r="Q386" s="116">
        <f t="shared" si="432"/>
        <v>4139125.61</v>
      </c>
      <c r="R386" s="116">
        <f t="shared" si="433"/>
        <v>3702306.69</v>
      </c>
      <c r="S386" s="116"/>
      <c r="T386" s="116"/>
      <c r="U386" s="116"/>
      <c r="V386" s="116">
        <f t="shared" si="421"/>
        <v>4674029.7899999991</v>
      </c>
      <c r="W386" s="116">
        <f t="shared" si="422"/>
        <v>4139125.61</v>
      </c>
      <c r="X386" s="116">
        <f t="shared" si="423"/>
        <v>3702306.69</v>
      </c>
    </row>
    <row r="387" spans="1:24" ht="39.6">
      <c r="A387" s="89" t="s">
        <v>178</v>
      </c>
      <c r="B387" s="1" t="s">
        <v>40</v>
      </c>
      <c r="C387" s="10" t="s">
        <v>30</v>
      </c>
      <c r="D387" s="10" t="s">
        <v>16</v>
      </c>
      <c r="E387" s="1" t="s">
        <v>20</v>
      </c>
      <c r="F387" s="71" t="s">
        <v>126</v>
      </c>
      <c r="G387" s="71" t="s">
        <v>140</v>
      </c>
      <c r="H387" s="113" t="s">
        <v>192</v>
      </c>
      <c r="I387" s="91"/>
      <c r="J387" s="101">
        <f>J388</f>
        <v>657548.56000000006</v>
      </c>
      <c r="K387" s="101">
        <f t="shared" ref="K387:O388" si="450">K388</f>
        <v>657299.92000000004</v>
      </c>
      <c r="L387" s="101">
        <f t="shared" si="450"/>
        <v>643121.89</v>
      </c>
      <c r="M387" s="101">
        <f t="shared" si="450"/>
        <v>0</v>
      </c>
      <c r="N387" s="101">
        <f t="shared" si="450"/>
        <v>0</v>
      </c>
      <c r="O387" s="101">
        <f t="shared" si="450"/>
        <v>0</v>
      </c>
      <c r="P387" s="101">
        <f t="shared" si="431"/>
        <v>657548.56000000006</v>
      </c>
      <c r="Q387" s="101">
        <f t="shared" si="432"/>
        <v>657299.92000000004</v>
      </c>
      <c r="R387" s="101">
        <f t="shared" si="433"/>
        <v>643121.89</v>
      </c>
      <c r="S387" s="101">
        <f t="shared" ref="S387:U388" si="451">S388</f>
        <v>0</v>
      </c>
      <c r="T387" s="101">
        <f t="shared" si="451"/>
        <v>0</v>
      </c>
      <c r="U387" s="101">
        <f t="shared" si="451"/>
        <v>0</v>
      </c>
      <c r="V387" s="101">
        <f t="shared" si="421"/>
        <v>657548.56000000006</v>
      </c>
      <c r="W387" s="101">
        <f t="shared" si="422"/>
        <v>657299.92000000004</v>
      </c>
      <c r="X387" s="101">
        <f t="shared" si="423"/>
        <v>643121.89</v>
      </c>
    </row>
    <row r="388" spans="1:24" ht="26.4">
      <c r="A388" s="9" t="s">
        <v>70</v>
      </c>
      <c r="B388" s="1" t="s">
        <v>40</v>
      </c>
      <c r="C388" s="10" t="s">
        <v>30</v>
      </c>
      <c r="D388" s="10" t="s">
        <v>16</v>
      </c>
      <c r="E388" s="1" t="s">
        <v>20</v>
      </c>
      <c r="F388" s="71" t="s">
        <v>126</v>
      </c>
      <c r="G388" s="71" t="s">
        <v>140</v>
      </c>
      <c r="H388" s="113" t="s">
        <v>192</v>
      </c>
      <c r="I388" s="91" t="s">
        <v>69</v>
      </c>
      <c r="J388" s="101">
        <f>J389</f>
        <v>657548.56000000006</v>
      </c>
      <c r="K388" s="101">
        <f t="shared" si="450"/>
        <v>657299.92000000004</v>
      </c>
      <c r="L388" s="101">
        <f t="shared" si="450"/>
        <v>643121.89</v>
      </c>
      <c r="M388" s="101">
        <f t="shared" si="450"/>
        <v>0</v>
      </c>
      <c r="N388" s="101">
        <f t="shared" si="450"/>
        <v>0</v>
      </c>
      <c r="O388" s="101">
        <f t="shared" si="450"/>
        <v>0</v>
      </c>
      <c r="P388" s="101">
        <f t="shared" si="431"/>
        <v>657548.56000000006</v>
      </c>
      <c r="Q388" s="101">
        <f t="shared" si="432"/>
        <v>657299.92000000004</v>
      </c>
      <c r="R388" s="101">
        <f t="shared" si="433"/>
        <v>643121.89</v>
      </c>
      <c r="S388" s="101">
        <f t="shared" si="451"/>
        <v>0</v>
      </c>
      <c r="T388" s="101">
        <f t="shared" si="451"/>
        <v>0</v>
      </c>
      <c r="U388" s="101">
        <f t="shared" si="451"/>
        <v>0</v>
      </c>
      <c r="V388" s="101">
        <f t="shared" si="421"/>
        <v>657548.56000000006</v>
      </c>
      <c r="W388" s="101">
        <f t="shared" si="422"/>
        <v>657299.92000000004</v>
      </c>
      <c r="X388" s="101">
        <f t="shared" si="423"/>
        <v>643121.89</v>
      </c>
    </row>
    <row r="389" spans="1:24">
      <c r="A389" s="9" t="s">
        <v>73</v>
      </c>
      <c r="B389" s="1" t="s">
        <v>40</v>
      </c>
      <c r="C389" s="10" t="s">
        <v>30</v>
      </c>
      <c r="D389" s="10" t="s">
        <v>16</v>
      </c>
      <c r="E389" s="1" t="s">
        <v>20</v>
      </c>
      <c r="F389" s="71" t="s">
        <v>126</v>
      </c>
      <c r="G389" s="71" t="s">
        <v>140</v>
      </c>
      <c r="H389" s="113" t="s">
        <v>192</v>
      </c>
      <c r="I389" s="91" t="s">
        <v>72</v>
      </c>
      <c r="J389" s="101">
        <f>157548.56+500000</f>
        <v>657548.56000000006</v>
      </c>
      <c r="K389" s="101">
        <f>157299.92+500000</f>
        <v>657299.92000000004</v>
      </c>
      <c r="L389" s="101">
        <f>143121.89+500000</f>
        <v>643121.89</v>
      </c>
      <c r="M389" s="101"/>
      <c r="N389" s="101"/>
      <c r="O389" s="101"/>
      <c r="P389" s="101">
        <f t="shared" si="431"/>
        <v>657548.56000000006</v>
      </c>
      <c r="Q389" s="101">
        <f t="shared" si="432"/>
        <v>657299.92000000004</v>
      </c>
      <c r="R389" s="101">
        <f t="shared" si="433"/>
        <v>643121.89</v>
      </c>
      <c r="S389" s="101"/>
      <c r="T389" s="101"/>
      <c r="U389" s="101"/>
      <c r="V389" s="101">
        <f t="shared" si="421"/>
        <v>657548.56000000006</v>
      </c>
      <c r="W389" s="101">
        <f t="shared" si="422"/>
        <v>657299.92000000004</v>
      </c>
      <c r="X389" s="101">
        <f t="shared" si="423"/>
        <v>643121.89</v>
      </c>
    </row>
    <row r="390" spans="1:24">
      <c r="A390" s="73"/>
      <c r="B390" s="70"/>
      <c r="C390" s="71"/>
      <c r="D390" s="71"/>
      <c r="E390" s="71"/>
      <c r="F390" s="71"/>
      <c r="G390" s="71"/>
      <c r="H390" s="71"/>
      <c r="I390" s="72"/>
      <c r="J390" s="99"/>
      <c r="K390" s="99"/>
      <c r="L390" s="99"/>
      <c r="M390" s="99"/>
      <c r="N390" s="99"/>
      <c r="O390" s="99"/>
      <c r="P390" s="99"/>
      <c r="Q390" s="99"/>
      <c r="R390" s="99"/>
      <c r="S390" s="99"/>
      <c r="T390" s="99"/>
      <c r="U390" s="99"/>
      <c r="V390" s="99"/>
      <c r="W390" s="99"/>
      <c r="X390" s="99"/>
    </row>
    <row r="391" spans="1:24">
      <c r="A391" s="18" t="s">
        <v>58</v>
      </c>
      <c r="B391" s="14" t="s">
        <v>40</v>
      </c>
      <c r="C391" s="14" t="s">
        <v>30</v>
      </c>
      <c r="D391" s="14" t="s">
        <v>3</v>
      </c>
      <c r="E391" s="14"/>
      <c r="F391" s="14"/>
      <c r="G391" s="14"/>
      <c r="H391" s="1"/>
      <c r="I391" s="13"/>
      <c r="J391" s="97">
        <f>J392</f>
        <v>2942230.92</v>
      </c>
      <c r="K391" s="97">
        <f t="shared" ref="K391:O392" si="452">K392</f>
        <v>2952686.87</v>
      </c>
      <c r="L391" s="97">
        <f t="shared" si="452"/>
        <v>3058874.02</v>
      </c>
      <c r="M391" s="97">
        <f t="shared" si="452"/>
        <v>0</v>
      </c>
      <c r="N391" s="97">
        <f t="shared" si="452"/>
        <v>0</v>
      </c>
      <c r="O391" s="97">
        <f t="shared" si="452"/>
        <v>0</v>
      </c>
      <c r="P391" s="97">
        <f t="shared" si="431"/>
        <v>2942230.92</v>
      </c>
      <c r="Q391" s="97">
        <f t="shared" si="432"/>
        <v>2952686.87</v>
      </c>
      <c r="R391" s="97">
        <f t="shared" si="433"/>
        <v>3058874.02</v>
      </c>
      <c r="S391" s="97">
        <f t="shared" ref="S391:U392" si="453">S392</f>
        <v>0</v>
      </c>
      <c r="T391" s="97">
        <f t="shared" si="453"/>
        <v>0</v>
      </c>
      <c r="U391" s="97">
        <f t="shared" si="453"/>
        <v>0</v>
      </c>
      <c r="V391" s="97">
        <f t="shared" ref="V391:V401" si="454">P391+S391</f>
        <v>2942230.92</v>
      </c>
      <c r="W391" s="97">
        <f t="shared" ref="W391:W401" si="455">Q391+T391</f>
        <v>2952686.87</v>
      </c>
      <c r="X391" s="97">
        <f t="shared" ref="X391:X401" si="456">R391+U391</f>
        <v>3058874.02</v>
      </c>
    </row>
    <row r="392" spans="1:24" ht="26.4">
      <c r="A392" s="2" t="s">
        <v>388</v>
      </c>
      <c r="B392" s="1" t="s">
        <v>40</v>
      </c>
      <c r="C392" s="1" t="s">
        <v>30</v>
      </c>
      <c r="D392" s="1" t="s">
        <v>3</v>
      </c>
      <c r="E392" s="1" t="s">
        <v>20</v>
      </c>
      <c r="F392" s="1" t="s">
        <v>68</v>
      </c>
      <c r="G392" s="1" t="s">
        <v>140</v>
      </c>
      <c r="H392" s="1" t="s">
        <v>141</v>
      </c>
      <c r="I392" s="13"/>
      <c r="J392" s="78">
        <f>J393</f>
        <v>2942230.92</v>
      </c>
      <c r="K392" s="78">
        <f t="shared" si="452"/>
        <v>2952686.87</v>
      </c>
      <c r="L392" s="78">
        <f t="shared" si="452"/>
        <v>3058874.02</v>
      </c>
      <c r="M392" s="78">
        <f t="shared" si="452"/>
        <v>0</v>
      </c>
      <c r="N392" s="78">
        <f t="shared" si="452"/>
        <v>0</v>
      </c>
      <c r="O392" s="78">
        <f t="shared" si="452"/>
        <v>0</v>
      </c>
      <c r="P392" s="78">
        <f t="shared" si="431"/>
        <v>2942230.92</v>
      </c>
      <c r="Q392" s="78">
        <f t="shared" si="432"/>
        <v>2952686.87</v>
      </c>
      <c r="R392" s="78">
        <f t="shared" si="433"/>
        <v>3058874.02</v>
      </c>
      <c r="S392" s="78">
        <f t="shared" si="453"/>
        <v>0</v>
      </c>
      <c r="T392" s="78">
        <f t="shared" si="453"/>
        <v>0</v>
      </c>
      <c r="U392" s="78">
        <f t="shared" si="453"/>
        <v>0</v>
      </c>
      <c r="V392" s="78">
        <f t="shared" si="454"/>
        <v>2942230.92</v>
      </c>
      <c r="W392" s="78">
        <f t="shared" si="455"/>
        <v>2952686.87</v>
      </c>
      <c r="X392" s="78">
        <f t="shared" si="456"/>
        <v>3058874.02</v>
      </c>
    </row>
    <row r="393" spans="1:24" ht="26.4">
      <c r="A393" s="7" t="s">
        <v>426</v>
      </c>
      <c r="B393" s="1" t="s">
        <v>40</v>
      </c>
      <c r="C393" s="1" t="s">
        <v>30</v>
      </c>
      <c r="D393" s="1" t="s">
        <v>3</v>
      </c>
      <c r="E393" s="1" t="s">
        <v>20</v>
      </c>
      <c r="F393" s="71" t="s">
        <v>425</v>
      </c>
      <c r="G393" s="71" t="s">
        <v>140</v>
      </c>
      <c r="H393" s="71" t="s">
        <v>141</v>
      </c>
      <c r="I393" s="72"/>
      <c r="J393" s="99">
        <f>J394+J397</f>
        <v>2942230.92</v>
      </c>
      <c r="K393" s="99">
        <f t="shared" ref="K393:L393" si="457">K394+K397</f>
        <v>2952686.87</v>
      </c>
      <c r="L393" s="99">
        <f t="shared" si="457"/>
        <v>3058874.02</v>
      </c>
      <c r="M393" s="99">
        <f t="shared" ref="M393:O393" si="458">M394+M397</f>
        <v>0</v>
      </c>
      <c r="N393" s="99">
        <f t="shared" si="458"/>
        <v>0</v>
      </c>
      <c r="O393" s="99">
        <f t="shared" si="458"/>
        <v>0</v>
      </c>
      <c r="P393" s="99">
        <f t="shared" si="431"/>
        <v>2942230.92</v>
      </c>
      <c r="Q393" s="99">
        <f t="shared" si="432"/>
        <v>2952686.87</v>
      </c>
      <c r="R393" s="99">
        <f t="shared" si="433"/>
        <v>3058874.02</v>
      </c>
      <c r="S393" s="99">
        <f t="shared" ref="S393:U393" si="459">S394+S397</f>
        <v>0</v>
      </c>
      <c r="T393" s="99">
        <f t="shared" si="459"/>
        <v>0</v>
      </c>
      <c r="U393" s="99">
        <f t="shared" si="459"/>
        <v>0</v>
      </c>
      <c r="V393" s="99">
        <f t="shared" si="454"/>
        <v>2942230.92</v>
      </c>
      <c r="W393" s="99">
        <f t="shared" si="455"/>
        <v>2952686.87</v>
      </c>
      <c r="X393" s="99">
        <f t="shared" si="456"/>
        <v>3058874.02</v>
      </c>
    </row>
    <row r="394" spans="1:24" ht="26.4">
      <c r="A394" s="2" t="s">
        <v>57</v>
      </c>
      <c r="B394" s="1" t="s">
        <v>40</v>
      </c>
      <c r="C394" s="1" t="s">
        <v>30</v>
      </c>
      <c r="D394" s="1" t="s">
        <v>3</v>
      </c>
      <c r="E394" s="1" t="s">
        <v>20</v>
      </c>
      <c r="F394" s="71" t="s">
        <v>425</v>
      </c>
      <c r="G394" s="71" t="s">
        <v>140</v>
      </c>
      <c r="H394" s="71" t="s">
        <v>361</v>
      </c>
      <c r="I394" s="72"/>
      <c r="J394" s="99">
        <f>J395</f>
        <v>88836</v>
      </c>
      <c r="K394" s="99">
        <f t="shared" ref="K394:O395" si="460">K395</f>
        <v>73008</v>
      </c>
      <c r="L394" s="99">
        <f t="shared" si="460"/>
        <v>73008</v>
      </c>
      <c r="M394" s="99">
        <f t="shared" si="460"/>
        <v>0</v>
      </c>
      <c r="N394" s="99">
        <f t="shared" si="460"/>
        <v>0</v>
      </c>
      <c r="O394" s="99">
        <f t="shared" si="460"/>
        <v>0</v>
      </c>
      <c r="P394" s="99">
        <f t="shared" si="431"/>
        <v>88836</v>
      </c>
      <c r="Q394" s="99">
        <f t="shared" si="432"/>
        <v>73008</v>
      </c>
      <c r="R394" s="99">
        <f t="shared" si="433"/>
        <v>73008</v>
      </c>
      <c r="S394" s="99">
        <f t="shared" ref="S394:U395" si="461">S395</f>
        <v>0</v>
      </c>
      <c r="T394" s="99">
        <f t="shared" si="461"/>
        <v>0</v>
      </c>
      <c r="U394" s="99">
        <f t="shared" si="461"/>
        <v>0</v>
      </c>
      <c r="V394" s="99">
        <f t="shared" si="454"/>
        <v>88836</v>
      </c>
      <c r="W394" s="99">
        <f t="shared" si="455"/>
        <v>73008</v>
      </c>
      <c r="X394" s="99">
        <f t="shared" si="456"/>
        <v>73008</v>
      </c>
    </row>
    <row r="395" spans="1:24">
      <c r="A395" s="9" t="s">
        <v>98</v>
      </c>
      <c r="B395" s="1" t="s">
        <v>40</v>
      </c>
      <c r="C395" s="1" t="s">
        <v>30</v>
      </c>
      <c r="D395" s="1" t="s">
        <v>3</v>
      </c>
      <c r="E395" s="1" t="s">
        <v>20</v>
      </c>
      <c r="F395" s="71" t="s">
        <v>425</v>
      </c>
      <c r="G395" s="71" t="s">
        <v>140</v>
      </c>
      <c r="H395" s="71" t="s">
        <v>361</v>
      </c>
      <c r="I395" s="72" t="s">
        <v>97</v>
      </c>
      <c r="J395" s="99">
        <f>J396</f>
        <v>88836</v>
      </c>
      <c r="K395" s="99">
        <f t="shared" si="460"/>
        <v>73008</v>
      </c>
      <c r="L395" s="99">
        <f t="shared" si="460"/>
        <v>73008</v>
      </c>
      <c r="M395" s="99">
        <f t="shared" si="460"/>
        <v>0</v>
      </c>
      <c r="N395" s="99">
        <f t="shared" si="460"/>
        <v>0</v>
      </c>
      <c r="O395" s="99">
        <f t="shared" si="460"/>
        <v>0</v>
      </c>
      <c r="P395" s="99">
        <f t="shared" si="431"/>
        <v>88836</v>
      </c>
      <c r="Q395" s="99">
        <f t="shared" si="432"/>
        <v>73008</v>
      </c>
      <c r="R395" s="99">
        <f t="shared" si="433"/>
        <v>73008</v>
      </c>
      <c r="S395" s="99">
        <f t="shared" si="461"/>
        <v>0</v>
      </c>
      <c r="T395" s="99">
        <f t="shared" si="461"/>
        <v>0</v>
      </c>
      <c r="U395" s="99">
        <f t="shared" si="461"/>
        <v>0</v>
      </c>
      <c r="V395" s="99">
        <f t="shared" si="454"/>
        <v>88836</v>
      </c>
      <c r="W395" s="99">
        <f t="shared" si="455"/>
        <v>73008</v>
      </c>
      <c r="X395" s="99">
        <f t="shared" si="456"/>
        <v>73008</v>
      </c>
    </row>
    <row r="396" spans="1:24" ht="26.4">
      <c r="A396" s="105" t="s">
        <v>104</v>
      </c>
      <c r="B396" s="1" t="s">
        <v>40</v>
      </c>
      <c r="C396" s="1" t="s">
        <v>30</v>
      </c>
      <c r="D396" s="1" t="s">
        <v>3</v>
      </c>
      <c r="E396" s="1" t="s">
        <v>20</v>
      </c>
      <c r="F396" s="71" t="s">
        <v>425</v>
      </c>
      <c r="G396" s="71" t="s">
        <v>140</v>
      </c>
      <c r="H396" s="71" t="s">
        <v>361</v>
      </c>
      <c r="I396" s="72" t="s">
        <v>105</v>
      </c>
      <c r="J396" s="99">
        <v>88836</v>
      </c>
      <c r="K396" s="99">
        <v>73008</v>
      </c>
      <c r="L396" s="99">
        <v>73008</v>
      </c>
      <c r="M396" s="99"/>
      <c r="N396" s="99"/>
      <c r="O396" s="99"/>
      <c r="P396" s="99">
        <f t="shared" si="431"/>
        <v>88836</v>
      </c>
      <c r="Q396" s="99">
        <f t="shared" si="432"/>
        <v>73008</v>
      </c>
      <c r="R396" s="99">
        <f t="shared" si="433"/>
        <v>73008</v>
      </c>
      <c r="S396" s="99"/>
      <c r="T396" s="99"/>
      <c r="U396" s="99"/>
      <c r="V396" s="99">
        <f t="shared" si="454"/>
        <v>88836</v>
      </c>
      <c r="W396" s="99">
        <f t="shared" si="455"/>
        <v>73008</v>
      </c>
      <c r="X396" s="99">
        <f t="shared" si="456"/>
        <v>73008</v>
      </c>
    </row>
    <row r="397" spans="1:24" ht="52.8">
      <c r="A397" s="11" t="s">
        <v>216</v>
      </c>
      <c r="B397" s="1" t="s">
        <v>40</v>
      </c>
      <c r="C397" s="1" t="s">
        <v>30</v>
      </c>
      <c r="D397" s="1" t="s">
        <v>3</v>
      </c>
      <c r="E397" s="1" t="s">
        <v>20</v>
      </c>
      <c r="F397" s="71" t="s">
        <v>425</v>
      </c>
      <c r="G397" s="1" t="s">
        <v>140</v>
      </c>
      <c r="H397" s="1" t="s">
        <v>370</v>
      </c>
      <c r="I397" s="13"/>
      <c r="J397" s="78">
        <f>J398+J400</f>
        <v>2853394.92</v>
      </c>
      <c r="K397" s="78">
        <f t="shared" ref="K397:L397" si="462">K398+K400</f>
        <v>2879678.87</v>
      </c>
      <c r="L397" s="78">
        <f t="shared" si="462"/>
        <v>2985866.02</v>
      </c>
      <c r="M397" s="78">
        <f t="shared" ref="M397:O397" si="463">M398+M400</f>
        <v>0</v>
      </c>
      <c r="N397" s="78">
        <f t="shared" si="463"/>
        <v>0</v>
      </c>
      <c r="O397" s="78">
        <f t="shared" si="463"/>
        <v>0</v>
      </c>
      <c r="P397" s="78">
        <f t="shared" si="431"/>
        <v>2853394.92</v>
      </c>
      <c r="Q397" s="78">
        <f t="shared" si="432"/>
        <v>2879678.87</v>
      </c>
      <c r="R397" s="78">
        <f t="shared" si="433"/>
        <v>2985866.02</v>
      </c>
      <c r="S397" s="78">
        <f t="shared" ref="S397:U397" si="464">S398+S400</f>
        <v>0</v>
      </c>
      <c r="T397" s="78">
        <f t="shared" si="464"/>
        <v>0</v>
      </c>
      <c r="U397" s="78">
        <f t="shared" si="464"/>
        <v>0</v>
      </c>
      <c r="V397" s="78">
        <f t="shared" si="454"/>
        <v>2853394.92</v>
      </c>
      <c r="W397" s="78">
        <f t="shared" si="455"/>
        <v>2879678.87</v>
      </c>
      <c r="X397" s="78">
        <f t="shared" si="456"/>
        <v>2985866.02</v>
      </c>
    </row>
    <row r="398" spans="1:24" ht="39.6">
      <c r="A398" s="74" t="s">
        <v>94</v>
      </c>
      <c r="B398" s="1" t="s">
        <v>40</v>
      </c>
      <c r="C398" s="1" t="s">
        <v>30</v>
      </c>
      <c r="D398" s="1" t="s">
        <v>3</v>
      </c>
      <c r="E398" s="1" t="s">
        <v>20</v>
      </c>
      <c r="F398" s="71" t="s">
        <v>425</v>
      </c>
      <c r="G398" s="71" t="s">
        <v>140</v>
      </c>
      <c r="H398" s="1" t="s">
        <v>370</v>
      </c>
      <c r="I398" s="72" t="s">
        <v>90</v>
      </c>
      <c r="J398" s="99">
        <f>J399</f>
        <v>2737800</v>
      </c>
      <c r="K398" s="99">
        <f t="shared" ref="K398:O398" si="465">K399</f>
        <v>2704678.87</v>
      </c>
      <c r="L398" s="99">
        <f t="shared" si="465"/>
        <v>2810866.02</v>
      </c>
      <c r="M398" s="99">
        <f t="shared" si="465"/>
        <v>0</v>
      </c>
      <c r="N398" s="99">
        <f t="shared" si="465"/>
        <v>0</v>
      </c>
      <c r="O398" s="99">
        <f t="shared" si="465"/>
        <v>0</v>
      </c>
      <c r="P398" s="99">
        <f t="shared" si="431"/>
        <v>2737800</v>
      </c>
      <c r="Q398" s="99">
        <f t="shared" si="432"/>
        <v>2704678.87</v>
      </c>
      <c r="R398" s="99">
        <f t="shared" si="433"/>
        <v>2810866.02</v>
      </c>
      <c r="S398" s="99">
        <f t="shared" ref="S398:U398" si="466">S399</f>
        <v>0</v>
      </c>
      <c r="T398" s="99">
        <f t="shared" si="466"/>
        <v>0</v>
      </c>
      <c r="U398" s="99">
        <f t="shared" si="466"/>
        <v>0</v>
      </c>
      <c r="V398" s="99">
        <f t="shared" si="454"/>
        <v>2737800</v>
      </c>
      <c r="W398" s="99">
        <f t="shared" si="455"/>
        <v>2704678.87</v>
      </c>
      <c r="X398" s="99">
        <f t="shared" si="456"/>
        <v>2810866.02</v>
      </c>
    </row>
    <row r="399" spans="1:24">
      <c r="A399" s="74" t="s">
        <v>101</v>
      </c>
      <c r="B399" s="1" t="s">
        <v>40</v>
      </c>
      <c r="C399" s="1" t="s">
        <v>30</v>
      </c>
      <c r="D399" s="1" t="s">
        <v>3</v>
      </c>
      <c r="E399" s="1" t="s">
        <v>20</v>
      </c>
      <c r="F399" s="71" t="s">
        <v>425</v>
      </c>
      <c r="G399" s="71" t="s">
        <v>140</v>
      </c>
      <c r="H399" s="1" t="s">
        <v>370</v>
      </c>
      <c r="I399" s="72" t="s">
        <v>100</v>
      </c>
      <c r="J399" s="99">
        <f>2041300+80000+616500</f>
        <v>2737800</v>
      </c>
      <c r="K399" s="99">
        <v>2704678.87</v>
      </c>
      <c r="L399" s="99">
        <v>2810866.02</v>
      </c>
      <c r="M399" s="99"/>
      <c r="N399" s="99"/>
      <c r="O399" s="99"/>
      <c r="P399" s="99">
        <f t="shared" si="431"/>
        <v>2737800</v>
      </c>
      <c r="Q399" s="99">
        <f t="shared" si="432"/>
        <v>2704678.87</v>
      </c>
      <c r="R399" s="99">
        <f t="shared" si="433"/>
        <v>2810866.02</v>
      </c>
      <c r="S399" s="99"/>
      <c r="T399" s="99"/>
      <c r="U399" s="99"/>
      <c r="V399" s="99">
        <f t="shared" si="454"/>
        <v>2737800</v>
      </c>
      <c r="W399" s="99">
        <f t="shared" si="455"/>
        <v>2704678.87</v>
      </c>
      <c r="X399" s="99">
        <f t="shared" si="456"/>
        <v>2810866.02</v>
      </c>
    </row>
    <row r="400" spans="1:24" ht="26.4">
      <c r="A400" s="75" t="s">
        <v>229</v>
      </c>
      <c r="B400" s="1" t="s">
        <v>40</v>
      </c>
      <c r="C400" s="1" t="s">
        <v>30</v>
      </c>
      <c r="D400" s="1" t="s">
        <v>3</v>
      </c>
      <c r="E400" s="1" t="s">
        <v>20</v>
      </c>
      <c r="F400" s="71" t="s">
        <v>425</v>
      </c>
      <c r="G400" s="71" t="s">
        <v>140</v>
      </c>
      <c r="H400" s="1" t="s">
        <v>370</v>
      </c>
      <c r="I400" s="72" t="s">
        <v>92</v>
      </c>
      <c r="J400" s="99">
        <f>J401</f>
        <v>115594.92</v>
      </c>
      <c r="K400" s="99">
        <f t="shared" ref="K400:O400" si="467">K401</f>
        <v>175000</v>
      </c>
      <c r="L400" s="99">
        <f t="shared" si="467"/>
        <v>175000</v>
      </c>
      <c r="M400" s="99">
        <f t="shared" si="467"/>
        <v>0</v>
      </c>
      <c r="N400" s="99">
        <f t="shared" si="467"/>
        <v>0</v>
      </c>
      <c r="O400" s="99">
        <f t="shared" si="467"/>
        <v>0</v>
      </c>
      <c r="P400" s="99">
        <f t="shared" si="431"/>
        <v>115594.92</v>
      </c>
      <c r="Q400" s="99">
        <f t="shared" si="432"/>
        <v>175000</v>
      </c>
      <c r="R400" s="99">
        <f t="shared" si="433"/>
        <v>175000</v>
      </c>
      <c r="S400" s="99">
        <f t="shared" ref="S400:U400" si="468">S401</f>
        <v>0</v>
      </c>
      <c r="T400" s="99">
        <f t="shared" si="468"/>
        <v>0</v>
      </c>
      <c r="U400" s="99">
        <f t="shared" si="468"/>
        <v>0</v>
      </c>
      <c r="V400" s="99">
        <f t="shared" si="454"/>
        <v>115594.92</v>
      </c>
      <c r="W400" s="99">
        <f t="shared" si="455"/>
        <v>175000</v>
      </c>
      <c r="X400" s="99">
        <f t="shared" si="456"/>
        <v>175000</v>
      </c>
    </row>
    <row r="401" spans="1:24" ht="26.4">
      <c r="A401" s="74" t="s">
        <v>96</v>
      </c>
      <c r="B401" s="1" t="s">
        <v>40</v>
      </c>
      <c r="C401" s="1" t="s">
        <v>30</v>
      </c>
      <c r="D401" s="1" t="s">
        <v>3</v>
      </c>
      <c r="E401" s="1" t="s">
        <v>20</v>
      </c>
      <c r="F401" s="71" t="s">
        <v>425</v>
      </c>
      <c r="G401" s="71" t="s">
        <v>140</v>
      </c>
      <c r="H401" s="1" t="s">
        <v>370</v>
      </c>
      <c r="I401" s="72" t="s">
        <v>93</v>
      </c>
      <c r="J401" s="99">
        <v>115594.92</v>
      </c>
      <c r="K401" s="99">
        <v>175000</v>
      </c>
      <c r="L401" s="99">
        <v>175000</v>
      </c>
      <c r="M401" s="99"/>
      <c r="N401" s="99"/>
      <c r="O401" s="99"/>
      <c r="P401" s="99">
        <f t="shared" si="431"/>
        <v>115594.92</v>
      </c>
      <c r="Q401" s="99">
        <f t="shared" si="432"/>
        <v>175000</v>
      </c>
      <c r="R401" s="99">
        <f t="shared" si="433"/>
        <v>175000</v>
      </c>
      <c r="S401" s="99"/>
      <c r="T401" s="99"/>
      <c r="U401" s="99"/>
      <c r="V401" s="99">
        <f t="shared" si="454"/>
        <v>115594.92</v>
      </c>
      <c r="W401" s="99">
        <f t="shared" si="455"/>
        <v>175000</v>
      </c>
      <c r="X401" s="99">
        <f t="shared" si="456"/>
        <v>175000</v>
      </c>
    </row>
    <row r="402" spans="1:24">
      <c r="A402" s="74"/>
      <c r="B402" s="1"/>
      <c r="C402" s="1"/>
      <c r="D402" s="1"/>
      <c r="E402" s="1"/>
      <c r="F402" s="1"/>
      <c r="G402" s="71"/>
      <c r="H402" s="1"/>
      <c r="I402" s="72"/>
      <c r="J402" s="99"/>
      <c r="K402" s="99"/>
      <c r="L402" s="99"/>
      <c r="M402" s="99"/>
      <c r="N402" s="99"/>
      <c r="O402" s="99"/>
      <c r="P402" s="99"/>
      <c r="Q402" s="99"/>
      <c r="R402" s="99"/>
      <c r="S402" s="99"/>
      <c r="T402" s="99"/>
      <c r="U402" s="99"/>
      <c r="V402" s="99"/>
      <c r="W402" s="99"/>
      <c r="X402" s="99"/>
    </row>
    <row r="403" spans="1:24" s="127" customFormat="1" ht="39.6">
      <c r="A403" s="123" t="s">
        <v>335</v>
      </c>
      <c r="B403" s="124" t="s">
        <v>236</v>
      </c>
      <c r="C403" s="132"/>
      <c r="D403" s="132"/>
      <c r="E403" s="132"/>
      <c r="F403" s="132"/>
      <c r="G403" s="132"/>
      <c r="H403" s="125"/>
      <c r="I403" s="133"/>
      <c r="J403" s="126">
        <f>J404+J429+J439+J457</f>
        <v>16780840</v>
      </c>
      <c r="K403" s="126">
        <f t="shared" ref="K403:L403" si="469">K404+K429+K439+K457</f>
        <v>16484546.32</v>
      </c>
      <c r="L403" s="126">
        <f t="shared" si="469"/>
        <v>16268400.890000001</v>
      </c>
      <c r="M403" s="126">
        <f t="shared" ref="M403:O403" si="470">M404+M429+M439+M457</f>
        <v>870000</v>
      </c>
      <c r="N403" s="126">
        <f t="shared" si="470"/>
        <v>0</v>
      </c>
      <c r="O403" s="126">
        <f t="shared" si="470"/>
        <v>0</v>
      </c>
      <c r="P403" s="126">
        <f t="shared" si="431"/>
        <v>17650840</v>
      </c>
      <c r="Q403" s="126">
        <f t="shared" si="432"/>
        <v>16484546.32</v>
      </c>
      <c r="R403" s="126">
        <f t="shared" si="433"/>
        <v>16268400.890000001</v>
      </c>
      <c r="S403" s="126">
        <f t="shared" ref="S403:U403" si="471">S404+S429+S439+S457</f>
        <v>310000</v>
      </c>
      <c r="T403" s="126">
        <f t="shared" si="471"/>
        <v>0</v>
      </c>
      <c r="U403" s="126">
        <f t="shared" si="471"/>
        <v>0</v>
      </c>
      <c r="V403" s="126">
        <f t="shared" ref="V403:V427" si="472">P403+S403</f>
        <v>17960840</v>
      </c>
      <c r="W403" s="126">
        <f t="shared" ref="W403:W427" si="473">Q403+T403</f>
        <v>16484546.32</v>
      </c>
      <c r="X403" s="126">
        <f t="shared" ref="X403:X427" si="474">R403+U403</f>
        <v>16268400.890000001</v>
      </c>
    </row>
    <row r="404" spans="1:24" ht="15.6">
      <c r="A404" s="23" t="s">
        <v>32</v>
      </c>
      <c r="B404" s="119" t="s">
        <v>236</v>
      </c>
      <c r="C404" s="120" t="s">
        <v>20</v>
      </c>
      <c r="D404" s="120"/>
      <c r="E404" s="120"/>
      <c r="F404" s="120"/>
      <c r="G404" s="120"/>
      <c r="H404" s="120"/>
      <c r="I404" s="121"/>
      <c r="J404" s="122">
        <f>J405</f>
        <v>12989914</v>
      </c>
      <c r="K404" s="122">
        <f t="shared" ref="K404:O404" si="475">K405</f>
        <v>12889914</v>
      </c>
      <c r="L404" s="122">
        <f t="shared" si="475"/>
        <v>12789914</v>
      </c>
      <c r="M404" s="122">
        <f t="shared" si="475"/>
        <v>90000</v>
      </c>
      <c r="N404" s="122">
        <f t="shared" si="475"/>
        <v>0</v>
      </c>
      <c r="O404" s="122">
        <f t="shared" si="475"/>
        <v>0</v>
      </c>
      <c r="P404" s="122">
        <f t="shared" si="431"/>
        <v>13079914</v>
      </c>
      <c r="Q404" s="122">
        <f t="shared" si="432"/>
        <v>12889914</v>
      </c>
      <c r="R404" s="122">
        <f t="shared" si="433"/>
        <v>12789914</v>
      </c>
      <c r="S404" s="122">
        <f t="shared" ref="S404:U404" si="476">S405</f>
        <v>210000</v>
      </c>
      <c r="T404" s="122">
        <f t="shared" si="476"/>
        <v>0</v>
      </c>
      <c r="U404" s="122">
        <f t="shared" si="476"/>
        <v>0</v>
      </c>
      <c r="V404" s="122">
        <f t="shared" si="472"/>
        <v>13289914</v>
      </c>
      <c r="W404" s="122">
        <f t="shared" si="473"/>
        <v>12889914</v>
      </c>
      <c r="X404" s="122">
        <f t="shared" si="474"/>
        <v>12789914</v>
      </c>
    </row>
    <row r="405" spans="1:24">
      <c r="A405" s="4" t="s">
        <v>1</v>
      </c>
      <c r="B405" s="14" t="s">
        <v>236</v>
      </c>
      <c r="C405" s="14" t="s">
        <v>20</v>
      </c>
      <c r="D405" s="14" t="s">
        <v>48</v>
      </c>
      <c r="E405" s="14"/>
      <c r="F405" s="14"/>
      <c r="G405" s="14"/>
      <c r="H405" s="1"/>
      <c r="I405" s="13"/>
      <c r="J405" s="97">
        <f t="shared" ref="J405:O405" si="477">J411</f>
        <v>12989914</v>
      </c>
      <c r="K405" s="97">
        <f t="shared" si="477"/>
        <v>12889914</v>
      </c>
      <c r="L405" s="97">
        <f t="shared" si="477"/>
        <v>12789914</v>
      </c>
      <c r="M405" s="97">
        <f t="shared" si="477"/>
        <v>90000</v>
      </c>
      <c r="N405" s="97">
        <f t="shared" si="477"/>
        <v>0</v>
      </c>
      <c r="O405" s="97">
        <f t="shared" si="477"/>
        <v>0</v>
      </c>
      <c r="P405" s="97">
        <f t="shared" si="431"/>
        <v>13079914</v>
      </c>
      <c r="Q405" s="97">
        <f t="shared" si="432"/>
        <v>12889914</v>
      </c>
      <c r="R405" s="97">
        <f t="shared" si="433"/>
        <v>12789914</v>
      </c>
      <c r="S405" s="97">
        <f>S411+S406</f>
        <v>210000</v>
      </c>
      <c r="T405" s="97">
        <f t="shared" ref="T405:U405" si="478">T411+T406</f>
        <v>0</v>
      </c>
      <c r="U405" s="97">
        <f t="shared" si="478"/>
        <v>0</v>
      </c>
      <c r="V405" s="97">
        <f t="shared" si="472"/>
        <v>13289914</v>
      </c>
      <c r="W405" s="97">
        <f t="shared" si="473"/>
        <v>12889914</v>
      </c>
      <c r="X405" s="97">
        <f t="shared" si="474"/>
        <v>12789914</v>
      </c>
    </row>
    <row r="406" spans="1:24" ht="39.6">
      <c r="A406" s="275" t="s">
        <v>391</v>
      </c>
      <c r="B406" s="1" t="s">
        <v>236</v>
      </c>
      <c r="C406" s="10" t="s">
        <v>20</v>
      </c>
      <c r="D406" s="10" t="s">
        <v>48</v>
      </c>
      <c r="E406" s="10" t="s">
        <v>27</v>
      </c>
      <c r="F406" s="10" t="s">
        <v>68</v>
      </c>
      <c r="G406" s="10" t="s">
        <v>140</v>
      </c>
      <c r="H406" s="1" t="s">
        <v>141</v>
      </c>
      <c r="I406" s="13"/>
      <c r="J406" s="98">
        <f>J407</f>
        <v>12989914</v>
      </c>
      <c r="K406" s="98">
        <f t="shared" ref="K406:O406" si="479">K407</f>
        <v>12889914</v>
      </c>
      <c r="L406" s="98">
        <f t="shared" si="479"/>
        <v>12789914</v>
      </c>
      <c r="M406" s="98">
        <f t="shared" si="479"/>
        <v>90000</v>
      </c>
      <c r="N406" s="98">
        <f t="shared" si="479"/>
        <v>0</v>
      </c>
      <c r="O406" s="98">
        <f t="shared" si="479"/>
        <v>0</v>
      </c>
      <c r="P406" s="98">
        <f t="shared" si="431"/>
        <v>13079914</v>
      </c>
      <c r="Q406" s="98">
        <f t="shared" si="432"/>
        <v>12889914</v>
      </c>
      <c r="R406" s="98">
        <f t="shared" si="433"/>
        <v>12789914</v>
      </c>
      <c r="S406" s="98">
        <f>S407+S414</f>
        <v>210000</v>
      </c>
      <c r="T406" s="98">
        <f t="shared" ref="T406:U406" si="480">T407+T414</f>
        <v>0</v>
      </c>
      <c r="U406" s="98">
        <f t="shared" si="480"/>
        <v>0</v>
      </c>
      <c r="V406" s="98">
        <f t="shared" si="472"/>
        <v>13289914</v>
      </c>
      <c r="W406" s="98">
        <f t="shared" si="473"/>
        <v>12889914</v>
      </c>
      <c r="X406" s="98">
        <f t="shared" si="474"/>
        <v>12789914</v>
      </c>
    </row>
    <row r="407" spans="1:24">
      <c r="A407" s="9" t="s">
        <v>194</v>
      </c>
      <c r="B407" s="1" t="s">
        <v>236</v>
      </c>
      <c r="C407" s="10" t="s">
        <v>20</v>
      </c>
      <c r="D407" s="10" t="s">
        <v>48</v>
      </c>
      <c r="E407" s="10" t="s">
        <v>27</v>
      </c>
      <c r="F407" s="10" t="s">
        <v>43</v>
      </c>
      <c r="G407" s="10" t="s">
        <v>140</v>
      </c>
      <c r="H407" s="1" t="s">
        <v>141</v>
      </c>
      <c r="I407" s="13"/>
      <c r="J407" s="98">
        <f>J408+J411</f>
        <v>12989914</v>
      </c>
      <c r="K407" s="98">
        <f t="shared" ref="K407:O407" si="481">K408+K411</f>
        <v>12889914</v>
      </c>
      <c r="L407" s="98">
        <f t="shared" si="481"/>
        <v>12789914</v>
      </c>
      <c r="M407" s="98">
        <f t="shared" si="481"/>
        <v>90000</v>
      </c>
      <c r="N407" s="98">
        <f t="shared" si="481"/>
        <v>0</v>
      </c>
      <c r="O407" s="98">
        <f t="shared" si="481"/>
        <v>0</v>
      </c>
      <c r="P407" s="98">
        <f t="shared" si="431"/>
        <v>13079914</v>
      </c>
      <c r="Q407" s="98">
        <f t="shared" si="432"/>
        <v>12889914</v>
      </c>
      <c r="R407" s="98">
        <f t="shared" si="433"/>
        <v>12789914</v>
      </c>
      <c r="S407" s="98">
        <f t="shared" ref="S407:U407" si="482">S408+S411</f>
        <v>210000</v>
      </c>
      <c r="T407" s="98">
        <f t="shared" si="482"/>
        <v>0</v>
      </c>
      <c r="U407" s="98">
        <f t="shared" si="482"/>
        <v>0</v>
      </c>
      <c r="V407" s="98">
        <f t="shared" si="472"/>
        <v>13289914</v>
      </c>
      <c r="W407" s="98">
        <f t="shared" si="473"/>
        <v>12889914</v>
      </c>
      <c r="X407" s="98">
        <f t="shared" si="474"/>
        <v>12789914</v>
      </c>
    </row>
    <row r="408" spans="1:24" ht="30" customHeight="1">
      <c r="A408" s="9" t="s">
        <v>195</v>
      </c>
      <c r="B408" s="1" t="s">
        <v>236</v>
      </c>
      <c r="C408" s="10" t="s">
        <v>20</v>
      </c>
      <c r="D408" s="10" t="s">
        <v>48</v>
      </c>
      <c r="E408" s="10" t="s">
        <v>27</v>
      </c>
      <c r="F408" s="10" t="s">
        <v>43</v>
      </c>
      <c r="G408" s="10" t="s">
        <v>140</v>
      </c>
      <c r="H408" s="1" t="s">
        <v>196</v>
      </c>
      <c r="I408" s="13"/>
      <c r="J408" s="98">
        <f>J409</f>
        <v>0</v>
      </c>
      <c r="K408" s="98">
        <f t="shared" ref="K408:O409" si="483">K409</f>
        <v>0</v>
      </c>
      <c r="L408" s="98">
        <f t="shared" si="483"/>
        <v>0</v>
      </c>
      <c r="M408" s="98">
        <f t="shared" si="483"/>
        <v>0</v>
      </c>
      <c r="N408" s="98">
        <f t="shared" si="483"/>
        <v>0</v>
      </c>
      <c r="O408" s="98">
        <f t="shared" si="483"/>
        <v>0</v>
      </c>
      <c r="P408" s="98">
        <f t="shared" si="431"/>
        <v>0</v>
      </c>
      <c r="Q408" s="98">
        <f t="shared" si="432"/>
        <v>0</v>
      </c>
      <c r="R408" s="98">
        <f t="shared" si="433"/>
        <v>0</v>
      </c>
      <c r="S408" s="98">
        <f t="shared" ref="S408:U409" si="484">S409</f>
        <v>210000</v>
      </c>
      <c r="T408" s="98">
        <f t="shared" si="484"/>
        <v>0</v>
      </c>
      <c r="U408" s="98">
        <f t="shared" si="484"/>
        <v>0</v>
      </c>
      <c r="V408" s="98">
        <f t="shared" si="472"/>
        <v>210000</v>
      </c>
      <c r="W408" s="98">
        <f t="shared" si="473"/>
        <v>0</v>
      </c>
      <c r="X408" s="98">
        <f t="shared" si="474"/>
        <v>0</v>
      </c>
    </row>
    <row r="409" spans="1:24" ht="26.4">
      <c r="A409" s="169" t="s">
        <v>229</v>
      </c>
      <c r="B409" s="1" t="s">
        <v>236</v>
      </c>
      <c r="C409" s="10" t="s">
        <v>20</v>
      </c>
      <c r="D409" s="10" t="s">
        <v>48</v>
      </c>
      <c r="E409" s="10" t="s">
        <v>27</v>
      </c>
      <c r="F409" s="10" t="s">
        <v>43</v>
      </c>
      <c r="G409" s="10" t="s">
        <v>140</v>
      </c>
      <c r="H409" s="1" t="s">
        <v>196</v>
      </c>
      <c r="I409" s="13" t="s">
        <v>92</v>
      </c>
      <c r="J409" s="98">
        <f>J410</f>
        <v>0</v>
      </c>
      <c r="K409" s="98">
        <f t="shared" si="483"/>
        <v>0</v>
      </c>
      <c r="L409" s="98">
        <f t="shared" si="483"/>
        <v>0</v>
      </c>
      <c r="M409" s="98">
        <f t="shared" si="483"/>
        <v>0</v>
      </c>
      <c r="N409" s="98">
        <f t="shared" si="483"/>
        <v>0</v>
      </c>
      <c r="O409" s="98">
        <f t="shared" si="483"/>
        <v>0</v>
      </c>
      <c r="P409" s="98">
        <f t="shared" si="431"/>
        <v>0</v>
      </c>
      <c r="Q409" s="98">
        <f t="shared" si="432"/>
        <v>0</v>
      </c>
      <c r="R409" s="98">
        <f t="shared" si="433"/>
        <v>0</v>
      </c>
      <c r="S409" s="98">
        <f>S410</f>
        <v>210000</v>
      </c>
      <c r="T409" s="98">
        <f t="shared" si="484"/>
        <v>0</v>
      </c>
      <c r="U409" s="98">
        <f t="shared" si="484"/>
        <v>0</v>
      </c>
      <c r="V409" s="98">
        <f t="shared" si="472"/>
        <v>210000</v>
      </c>
      <c r="W409" s="98">
        <f t="shared" si="473"/>
        <v>0</v>
      </c>
      <c r="X409" s="98">
        <f t="shared" si="474"/>
        <v>0</v>
      </c>
    </row>
    <row r="410" spans="1:24" ht="26.4">
      <c r="A410" s="168" t="s">
        <v>96</v>
      </c>
      <c r="B410" s="1" t="s">
        <v>236</v>
      </c>
      <c r="C410" s="10" t="s">
        <v>20</v>
      </c>
      <c r="D410" s="10" t="s">
        <v>48</v>
      </c>
      <c r="E410" s="10" t="s">
        <v>27</v>
      </c>
      <c r="F410" s="10" t="s">
        <v>43</v>
      </c>
      <c r="G410" s="10" t="s">
        <v>140</v>
      </c>
      <c r="H410" s="1" t="s">
        <v>196</v>
      </c>
      <c r="I410" s="13" t="s">
        <v>93</v>
      </c>
      <c r="J410" s="98"/>
      <c r="K410" s="98"/>
      <c r="L410" s="98"/>
      <c r="M410" s="98">
        <f>M806+M1635</f>
        <v>0</v>
      </c>
      <c r="N410" s="98">
        <f>N806+N1635</f>
        <v>0</v>
      </c>
      <c r="O410" s="98">
        <f>O806+O1635</f>
        <v>0</v>
      </c>
      <c r="P410" s="98">
        <f t="shared" si="431"/>
        <v>0</v>
      </c>
      <c r="Q410" s="98">
        <f t="shared" si="432"/>
        <v>0</v>
      </c>
      <c r="R410" s="98">
        <f t="shared" si="433"/>
        <v>0</v>
      </c>
      <c r="S410" s="98">
        <v>210000</v>
      </c>
      <c r="T410" s="98"/>
      <c r="U410" s="98"/>
      <c r="V410" s="98">
        <f t="shared" si="472"/>
        <v>210000</v>
      </c>
      <c r="W410" s="98">
        <f t="shared" si="473"/>
        <v>0</v>
      </c>
      <c r="X410" s="98">
        <f t="shared" si="474"/>
        <v>0</v>
      </c>
    </row>
    <row r="411" spans="1:24" ht="26.4">
      <c r="A411" s="2" t="s">
        <v>390</v>
      </c>
      <c r="B411" s="1" t="s">
        <v>236</v>
      </c>
      <c r="C411" s="1" t="s">
        <v>20</v>
      </c>
      <c r="D411" s="1" t="s">
        <v>48</v>
      </c>
      <c r="E411" s="1" t="s">
        <v>14</v>
      </c>
      <c r="F411" s="1" t="s">
        <v>68</v>
      </c>
      <c r="G411" s="1" t="s">
        <v>140</v>
      </c>
      <c r="H411" s="1" t="s">
        <v>141</v>
      </c>
      <c r="I411" s="13"/>
      <c r="J411" s="78">
        <f>J412+J420+J423+J417</f>
        <v>12989914</v>
      </c>
      <c r="K411" s="78">
        <f t="shared" ref="K411:O411" si="485">K412+K420+K423+K417</f>
        <v>12889914</v>
      </c>
      <c r="L411" s="78">
        <f t="shared" si="485"/>
        <v>12789914</v>
      </c>
      <c r="M411" s="78">
        <f t="shared" si="485"/>
        <v>90000</v>
      </c>
      <c r="N411" s="78">
        <f t="shared" si="485"/>
        <v>0</v>
      </c>
      <c r="O411" s="78">
        <f t="shared" si="485"/>
        <v>0</v>
      </c>
      <c r="P411" s="78">
        <f t="shared" si="431"/>
        <v>13079914</v>
      </c>
      <c r="Q411" s="78">
        <f t="shared" si="432"/>
        <v>12889914</v>
      </c>
      <c r="R411" s="78">
        <f t="shared" si="433"/>
        <v>12789914</v>
      </c>
      <c r="S411" s="78">
        <f t="shared" ref="S411:U411" si="486">S412+S420+S423+S417</f>
        <v>0</v>
      </c>
      <c r="T411" s="78">
        <f t="shared" si="486"/>
        <v>0</v>
      </c>
      <c r="U411" s="78">
        <f t="shared" si="486"/>
        <v>0</v>
      </c>
      <c r="V411" s="78">
        <f t="shared" si="472"/>
        <v>13079914</v>
      </c>
      <c r="W411" s="78">
        <f t="shared" si="473"/>
        <v>12889914</v>
      </c>
      <c r="X411" s="78">
        <f t="shared" si="474"/>
        <v>12789914</v>
      </c>
    </row>
    <row r="412" spans="1:24" ht="26.4">
      <c r="A412" s="11" t="s">
        <v>85</v>
      </c>
      <c r="B412" s="1" t="s">
        <v>236</v>
      </c>
      <c r="C412" s="1" t="s">
        <v>20</v>
      </c>
      <c r="D412" s="1" t="s">
        <v>48</v>
      </c>
      <c r="E412" s="1" t="s">
        <v>14</v>
      </c>
      <c r="F412" s="1" t="s">
        <v>68</v>
      </c>
      <c r="G412" s="1" t="s">
        <v>140</v>
      </c>
      <c r="H412" s="1" t="s">
        <v>150</v>
      </c>
      <c r="I412" s="13"/>
      <c r="J412" s="78">
        <f>J413+J415</f>
        <v>12847914</v>
      </c>
      <c r="K412" s="78">
        <f t="shared" ref="K412:L412" si="487">K413+K415</f>
        <v>12747914</v>
      </c>
      <c r="L412" s="78">
        <f t="shared" si="487"/>
        <v>12647914</v>
      </c>
      <c r="M412" s="78">
        <f t="shared" ref="M412:O412" si="488">M413+M415</f>
        <v>0</v>
      </c>
      <c r="N412" s="78">
        <f t="shared" si="488"/>
        <v>0</v>
      </c>
      <c r="O412" s="78">
        <f t="shared" si="488"/>
        <v>0</v>
      </c>
      <c r="P412" s="78">
        <f t="shared" si="431"/>
        <v>12847914</v>
      </c>
      <c r="Q412" s="78">
        <f t="shared" si="432"/>
        <v>12747914</v>
      </c>
      <c r="R412" s="78">
        <f t="shared" si="433"/>
        <v>12647914</v>
      </c>
      <c r="S412" s="78">
        <f t="shared" ref="S412:U412" si="489">S413+S415</f>
        <v>0</v>
      </c>
      <c r="T412" s="78">
        <f t="shared" si="489"/>
        <v>0</v>
      </c>
      <c r="U412" s="78">
        <f t="shared" si="489"/>
        <v>0</v>
      </c>
      <c r="V412" s="78">
        <f t="shared" si="472"/>
        <v>12847914</v>
      </c>
      <c r="W412" s="78">
        <f t="shared" si="473"/>
        <v>12747914</v>
      </c>
      <c r="X412" s="78">
        <f t="shared" si="474"/>
        <v>12647914</v>
      </c>
    </row>
    <row r="413" spans="1:24" ht="39.6">
      <c r="A413" s="74" t="s">
        <v>94</v>
      </c>
      <c r="B413" s="1" t="s">
        <v>236</v>
      </c>
      <c r="C413" s="1" t="s">
        <v>20</v>
      </c>
      <c r="D413" s="1" t="s">
        <v>48</v>
      </c>
      <c r="E413" s="1" t="s">
        <v>14</v>
      </c>
      <c r="F413" s="1" t="s">
        <v>68</v>
      </c>
      <c r="G413" s="1" t="s">
        <v>140</v>
      </c>
      <c r="H413" s="1" t="s">
        <v>150</v>
      </c>
      <c r="I413" s="13" t="s">
        <v>90</v>
      </c>
      <c r="J413" s="78">
        <f>J414</f>
        <v>12492914</v>
      </c>
      <c r="K413" s="78">
        <f t="shared" ref="K413:O413" si="490">K414</f>
        <v>12392914</v>
      </c>
      <c r="L413" s="78">
        <f t="shared" si="490"/>
        <v>12292914</v>
      </c>
      <c r="M413" s="78">
        <f t="shared" si="490"/>
        <v>0</v>
      </c>
      <c r="N413" s="78">
        <f t="shared" si="490"/>
        <v>0</v>
      </c>
      <c r="O413" s="78">
        <f t="shared" si="490"/>
        <v>0</v>
      </c>
      <c r="P413" s="78">
        <f t="shared" si="431"/>
        <v>12492914</v>
      </c>
      <c r="Q413" s="78">
        <f t="shared" si="432"/>
        <v>12392914</v>
      </c>
      <c r="R413" s="78">
        <f t="shared" si="433"/>
        <v>12292914</v>
      </c>
      <c r="S413" s="78">
        <f t="shared" ref="S413:U413" si="491">S414</f>
        <v>0</v>
      </c>
      <c r="T413" s="78">
        <f t="shared" si="491"/>
        <v>0</v>
      </c>
      <c r="U413" s="78">
        <f t="shared" si="491"/>
        <v>0</v>
      </c>
      <c r="V413" s="78">
        <f t="shared" si="472"/>
        <v>12492914</v>
      </c>
      <c r="W413" s="78">
        <f t="shared" si="473"/>
        <v>12392914</v>
      </c>
      <c r="X413" s="78">
        <f t="shared" si="474"/>
        <v>12292914</v>
      </c>
    </row>
    <row r="414" spans="1:24">
      <c r="A414" s="74" t="s">
        <v>101</v>
      </c>
      <c r="B414" s="1" t="s">
        <v>236</v>
      </c>
      <c r="C414" s="1" t="s">
        <v>20</v>
      </c>
      <c r="D414" s="1" t="s">
        <v>48</v>
      </c>
      <c r="E414" s="1" t="s">
        <v>14</v>
      </c>
      <c r="F414" s="1" t="s">
        <v>68</v>
      </c>
      <c r="G414" s="1" t="s">
        <v>140</v>
      </c>
      <c r="H414" s="1" t="s">
        <v>150</v>
      </c>
      <c r="I414" s="13" t="s">
        <v>100</v>
      </c>
      <c r="J414" s="78">
        <v>12492914</v>
      </c>
      <c r="K414" s="78">
        <f>12492914-100000</f>
        <v>12392914</v>
      </c>
      <c r="L414" s="78">
        <v>12292914</v>
      </c>
      <c r="M414" s="78"/>
      <c r="N414" s="78"/>
      <c r="O414" s="78"/>
      <c r="P414" s="78">
        <f t="shared" si="431"/>
        <v>12492914</v>
      </c>
      <c r="Q414" s="78">
        <f t="shared" si="432"/>
        <v>12392914</v>
      </c>
      <c r="R414" s="78">
        <f t="shared" si="433"/>
        <v>12292914</v>
      </c>
      <c r="S414" s="78"/>
      <c r="T414" s="78"/>
      <c r="U414" s="78"/>
      <c r="V414" s="78">
        <f t="shared" si="472"/>
        <v>12492914</v>
      </c>
      <c r="W414" s="78">
        <f t="shared" si="473"/>
        <v>12392914</v>
      </c>
      <c r="X414" s="78">
        <f t="shared" si="474"/>
        <v>12292914</v>
      </c>
    </row>
    <row r="415" spans="1:24" ht="26.4">
      <c r="A415" s="75" t="s">
        <v>229</v>
      </c>
      <c r="B415" s="1" t="s">
        <v>236</v>
      </c>
      <c r="C415" s="1" t="s">
        <v>20</v>
      </c>
      <c r="D415" s="1" t="s">
        <v>48</v>
      </c>
      <c r="E415" s="1" t="s">
        <v>14</v>
      </c>
      <c r="F415" s="1" t="s">
        <v>68</v>
      </c>
      <c r="G415" s="1" t="s">
        <v>140</v>
      </c>
      <c r="H415" s="1" t="s">
        <v>150</v>
      </c>
      <c r="I415" s="13" t="s">
        <v>92</v>
      </c>
      <c r="J415" s="78">
        <f>J416</f>
        <v>355000</v>
      </c>
      <c r="K415" s="78">
        <f t="shared" ref="K415:O415" si="492">K416</f>
        <v>355000</v>
      </c>
      <c r="L415" s="78">
        <f t="shared" si="492"/>
        <v>355000</v>
      </c>
      <c r="M415" s="78">
        <f t="shared" si="492"/>
        <v>0</v>
      </c>
      <c r="N415" s="78">
        <f t="shared" si="492"/>
        <v>0</v>
      </c>
      <c r="O415" s="78">
        <f t="shared" si="492"/>
        <v>0</v>
      </c>
      <c r="P415" s="78">
        <f t="shared" si="431"/>
        <v>355000</v>
      </c>
      <c r="Q415" s="78">
        <f t="shared" si="432"/>
        <v>355000</v>
      </c>
      <c r="R415" s="78">
        <f t="shared" si="433"/>
        <v>355000</v>
      </c>
      <c r="S415" s="78">
        <f t="shared" ref="S415:U415" si="493">S416</f>
        <v>0</v>
      </c>
      <c r="T415" s="78">
        <f t="shared" si="493"/>
        <v>0</v>
      </c>
      <c r="U415" s="78">
        <f t="shared" si="493"/>
        <v>0</v>
      </c>
      <c r="V415" s="78">
        <f t="shared" si="472"/>
        <v>355000</v>
      </c>
      <c r="W415" s="78">
        <f t="shared" si="473"/>
        <v>355000</v>
      </c>
      <c r="X415" s="78">
        <f t="shared" si="474"/>
        <v>355000</v>
      </c>
    </row>
    <row r="416" spans="1:24" ht="26.4">
      <c r="A416" s="74" t="s">
        <v>96</v>
      </c>
      <c r="B416" s="1" t="s">
        <v>236</v>
      </c>
      <c r="C416" s="1" t="s">
        <v>20</v>
      </c>
      <c r="D416" s="1" t="s">
        <v>48</v>
      </c>
      <c r="E416" s="1" t="s">
        <v>14</v>
      </c>
      <c r="F416" s="1" t="s">
        <v>68</v>
      </c>
      <c r="G416" s="1" t="s">
        <v>140</v>
      </c>
      <c r="H416" s="1" t="s">
        <v>150</v>
      </c>
      <c r="I416" s="13" t="s">
        <v>93</v>
      </c>
      <c r="J416" s="78">
        <f>320000+35000</f>
        <v>355000</v>
      </c>
      <c r="K416" s="78">
        <f>320000+35000</f>
        <v>355000</v>
      </c>
      <c r="L416" s="78">
        <f>320000+35000</f>
        <v>355000</v>
      </c>
      <c r="M416" s="78"/>
      <c r="N416" s="78"/>
      <c r="O416" s="78"/>
      <c r="P416" s="78">
        <f t="shared" si="431"/>
        <v>355000</v>
      </c>
      <c r="Q416" s="78">
        <f t="shared" si="432"/>
        <v>355000</v>
      </c>
      <c r="R416" s="78">
        <f t="shared" si="433"/>
        <v>355000</v>
      </c>
      <c r="S416" s="78"/>
      <c r="T416" s="78"/>
      <c r="U416" s="78"/>
      <c r="V416" s="78">
        <f t="shared" si="472"/>
        <v>355000</v>
      </c>
      <c r="W416" s="78">
        <f t="shared" si="473"/>
        <v>355000</v>
      </c>
      <c r="X416" s="78">
        <f t="shared" si="474"/>
        <v>355000</v>
      </c>
    </row>
    <row r="417" spans="1:24">
      <c r="A417" s="74" t="s">
        <v>415</v>
      </c>
      <c r="B417" s="1" t="s">
        <v>236</v>
      </c>
      <c r="C417" s="1" t="s">
        <v>20</v>
      </c>
      <c r="D417" s="1" t="s">
        <v>48</v>
      </c>
      <c r="E417" s="1" t="s">
        <v>14</v>
      </c>
      <c r="F417" s="1" t="s">
        <v>68</v>
      </c>
      <c r="G417" s="1" t="s">
        <v>140</v>
      </c>
      <c r="H417" s="1" t="s">
        <v>414</v>
      </c>
      <c r="I417" s="13"/>
      <c r="J417" s="78">
        <f>J418</f>
        <v>0</v>
      </c>
      <c r="K417" s="78">
        <f t="shared" ref="K417:O418" si="494">K418</f>
        <v>0</v>
      </c>
      <c r="L417" s="78">
        <f t="shared" si="494"/>
        <v>0</v>
      </c>
      <c r="M417" s="78">
        <f t="shared" si="494"/>
        <v>90000</v>
      </c>
      <c r="N417" s="78">
        <f t="shared" si="494"/>
        <v>0</v>
      </c>
      <c r="O417" s="78">
        <f t="shared" si="494"/>
        <v>0</v>
      </c>
      <c r="P417" s="78">
        <f t="shared" ref="P417:P419" si="495">J417+M417</f>
        <v>90000</v>
      </c>
      <c r="Q417" s="78">
        <f t="shared" ref="Q417:Q419" si="496">K417+N417</f>
        <v>0</v>
      </c>
      <c r="R417" s="78">
        <f t="shared" ref="R417:R419" si="497">L417+O417</f>
        <v>0</v>
      </c>
      <c r="S417" s="78">
        <f t="shared" ref="S417:U418" si="498">S418</f>
        <v>0</v>
      </c>
      <c r="T417" s="78">
        <f t="shared" si="498"/>
        <v>0</v>
      </c>
      <c r="U417" s="78">
        <f t="shared" si="498"/>
        <v>0</v>
      </c>
      <c r="V417" s="78">
        <f t="shared" si="472"/>
        <v>90000</v>
      </c>
      <c r="W417" s="78">
        <f t="shared" si="473"/>
        <v>0</v>
      </c>
      <c r="X417" s="78">
        <f t="shared" si="474"/>
        <v>0</v>
      </c>
    </row>
    <row r="418" spans="1:24" ht="26.4">
      <c r="A418" s="75" t="s">
        <v>229</v>
      </c>
      <c r="B418" s="1" t="s">
        <v>236</v>
      </c>
      <c r="C418" s="1" t="s">
        <v>20</v>
      </c>
      <c r="D418" s="1" t="s">
        <v>48</v>
      </c>
      <c r="E418" s="1" t="s">
        <v>14</v>
      </c>
      <c r="F418" s="1" t="s">
        <v>68</v>
      </c>
      <c r="G418" s="1" t="s">
        <v>140</v>
      </c>
      <c r="H418" s="1" t="s">
        <v>414</v>
      </c>
      <c r="I418" s="13" t="s">
        <v>92</v>
      </c>
      <c r="J418" s="78">
        <f>J419</f>
        <v>0</v>
      </c>
      <c r="K418" s="78">
        <f t="shared" si="494"/>
        <v>0</v>
      </c>
      <c r="L418" s="78">
        <f t="shared" si="494"/>
        <v>0</v>
      </c>
      <c r="M418" s="78">
        <f t="shared" si="494"/>
        <v>90000</v>
      </c>
      <c r="N418" s="78">
        <f t="shared" si="494"/>
        <v>0</v>
      </c>
      <c r="O418" s="78">
        <f t="shared" si="494"/>
        <v>0</v>
      </c>
      <c r="P418" s="78">
        <f t="shared" si="495"/>
        <v>90000</v>
      </c>
      <c r="Q418" s="78">
        <f t="shared" si="496"/>
        <v>0</v>
      </c>
      <c r="R418" s="78">
        <f t="shared" si="497"/>
        <v>0</v>
      </c>
      <c r="S418" s="78">
        <f t="shared" si="498"/>
        <v>0</v>
      </c>
      <c r="T418" s="78">
        <f t="shared" si="498"/>
        <v>0</v>
      </c>
      <c r="U418" s="78">
        <f t="shared" si="498"/>
        <v>0</v>
      </c>
      <c r="V418" s="78">
        <f t="shared" si="472"/>
        <v>90000</v>
      </c>
      <c r="W418" s="78">
        <f t="shared" si="473"/>
        <v>0</v>
      </c>
      <c r="X418" s="78">
        <f t="shared" si="474"/>
        <v>0</v>
      </c>
    </row>
    <row r="419" spans="1:24" ht="26.4">
      <c r="A419" s="74" t="s">
        <v>96</v>
      </c>
      <c r="B419" s="1" t="s">
        <v>236</v>
      </c>
      <c r="C419" s="1" t="s">
        <v>20</v>
      </c>
      <c r="D419" s="1" t="s">
        <v>48</v>
      </c>
      <c r="E419" s="1" t="s">
        <v>14</v>
      </c>
      <c r="F419" s="1" t="s">
        <v>68</v>
      </c>
      <c r="G419" s="1" t="s">
        <v>140</v>
      </c>
      <c r="H419" s="1" t="s">
        <v>414</v>
      </c>
      <c r="I419" s="13" t="s">
        <v>93</v>
      </c>
      <c r="J419" s="78"/>
      <c r="K419" s="78"/>
      <c r="L419" s="78"/>
      <c r="M419" s="78">
        <v>90000</v>
      </c>
      <c r="N419" s="78"/>
      <c r="O419" s="78"/>
      <c r="P419" s="78">
        <f t="shared" si="495"/>
        <v>90000</v>
      </c>
      <c r="Q419" s="78">
        <f t="shared" si="496"/>
        <v>0</v>
      </c>
      <c r="R419" s="78">
        <f t="shared" si="497"/>
        <v>0</v>
      </c>
      <c r="S419" s="78"/>
      <c r="T419" s="78"/>
      <c r="U419" s="78"/>
      <c r="V419" s="78">
        <f t="shared" si="472"/>
        <v>90000</v>
      </c>
      <c r="W419" s="78">
        <f t="shared" si="473"/>
        <v>0</v>
      </c>
      <c r="X419" s="78">
        <f t="shared" si="474"/>
        <v>0</v>
      </c>
    </row>
    <row r="420" spans="1:24" ht="26.4">
      <c r="A420" s="74" t="s">
        <v>264</v>
      </c>
      <c r="B420" s="1" t="s">
        <v>236</v>
      </c>
      <c r="C420" s="1" t="s">
        <v>20</v>
      </c>
      <c r="D420" s="1" t="s">
        <v>48</v>
      </c>
      <c r="E420" s="1" t="s">
        <v>14</v>
      </c>
      <c r="F420" s="1" t="s">
        <v>68</v>
      </c>
      <c r="G420" s="1" t="s">
        <v>140</v>
      </c>
      <c r="H420" s="1" t="s">
        <v>263</v>
      </c>
      <c r="I420" s="13"/>
      <c r="J420" s="78">
        <f>J421</f>
        <v>100000</v>
      </c>
      <c r="K420" s="78">
        <f t="shared" ref="K420:O421" si="499">K421</f>
        <v>100000</v>
      </c>
      <c r="L420" s="78">
        <f t="shared" si="499"/>
        <v>100000</v>
      </c>
      <c r="M420" s="78">
        <f t="shared" si="499"/>
        <v>0</v>
      </c>
      <c r="N420" s="78">
        <f t="shared" si="499"/>
        <v>0</v>
      </c>
      <c r="O420" s="78">
        <f t="shared" si="499"/>
        <v>0</v>
      </c>
      <c r="P420" s="78">
        <f t="shared" si="431"/>
        <v>100000</v>
      </c>
      <c r="Q420" s="78">
        <f t="shared" si="432"/>
        <v>100000</v>
      </c>
      <c r="R420" s="78">
        <f t="shared" si="433"/>
        <v>100000</v>
      </c>
      <c r="S420" s="78">
        <f t="shared" ref="S420:U421" si="500">S421</f>
        <v>0</v>
      </c>
      <c r="T420" s="78">
        <f t="shared" si="500"/>
        <v>0</v>
      </c>
      <c r="U420" s="78">
        <f t="shared" si="500"/>
        <v>0</v>
      </c>
      <c r="V420" s="78">
        <f t="shared" si="472"/>
        <v>100000</v>
      </c>
      <c r="W420" s="78">
        <f t="shared" si="473"/>
        <v>100000</v>
      </c>
      <c r="X420" s="78">
        <f t="shared" si="474"/>
        <v>100000</v>
      </c>
    </row>
    <row r="421" spans="1:24" ht="26.4">
      <c r="A421" s="75" t="s">
        <v>229</v>
      </c>
      <c r="B421" s="1" t="s">
        <v>236</v>
      </c>
      <c r="C421" s="1" t="s">
        <v>20</v>
      </c>
      <c r="D421" s="1" t="s">
        <v>48</v>
      </c>
      <c r="E421" s="1" t="s">
        <v>14</v>
      </c>
      <c r="F421" s="1" t="s">
        <v>68</v>
      </c>
      <c r="G421" s="1" t="s">
        <v>140</v>
      </c>
      <c r="H421" s="1" t="s">
        <v>263</v>
      </c>
      <c r="I421" s="13" t="s">
        <v>92</v>
      </c>
      <c r="J421" s="78">
        <f>J422</f>
        <v>100000</v>
      </c>
      <c r="K421" s="78">
        <f t="shared" si="499"/>
        <v>100000</v>
      </c>
      <c r="L421" s="78">
        <f t="shared" si="499"/>
        <v>100000</v>
      </c>
      <c r="M421" s="78">
        <f t="shared" si="499"/>
        <v>0</v>
      </c>
      <c r="N421" s="78">
        <f t="shared" si="499"/>
        <v>0</v>
      </c>
      <c r="O421" s="78">
        <f t="shared" si="499"/>
        <v>0</v>
      </c>
      <c r="P421" s="78">
        <f t="shared" si="431"/>
        <v>100000</v>
      </c>
      <c r="Q421" s="78">
        <f t="shared" si="432"/>
        <v>100000</v>
      </c>
      <c r="R421" s="78">
        <f t="shared" si="433"/>
        <v>100000</v>
      </c>
      <c r="S421" s="78">
        <f t="shared" si="500"/>
        <v>0</v>
      </c>
      <c r="T421" s="78">
        <f t="shared" si="500"/>
        <v>0</v>
      </c>
      <c r="U421" s="78">
        <f t="shared" si="500"/>
        <v>0</v>
      </c>
      <c r="V421" s="78">
        <f t="shared" si="472"/>
        <v>100000</v>
      </c>
      <c r="W421" s="78">
        <f t="shared" si="473"/>
        <v>100000</v>
      </c>
      <c r="X421" s="78">
        <f t="shared" si="474"/>
        <v>100000</v>
      </c>
    </row>
    <row r="422" spans="1:24" ht="26.4">
      <c r="A422" s="74" t="s">
        <v>96</v>
      </c>
      <c r="B422" s="1" t="s">
        <v>236</v>
      </c>
      <c r="C422" s="1" t="s">
        <v>20</v>
      </c>
      <c r="D422" s="1" t="s">
        <v>48</v>
      </c>
      <c r="E422" s="1" t="s">
        <v>14</v>
      </c>
      <c r="F422" s="1" t="s">
        <v>68</v>
      </c>
      <c r="G422" s="1" t="s">
        <v>140</v>
      </c>
      <c r="H422" s="1" t="s">
        <v>263</v>
      </c>
      <c r="I422" s="13" t="s">
        <v>93</v>
      </c>
      <c r="J422" s="78">
        <v>100000</v>
      </c>
      <c r="K422" s="78">
        <v>100000</v>
      </c>
      <c r="L422" s="78">
        <v>100000</v>
      </c>
      <c r="M422" s="78"/>
      <c r="N422" s="78"/>
      <c r="O422" s="78"/>
      <c r="P422" s="78">
        <f t="shared" si="431"/>
        <v>100000</v>
      </c>
      <c r="Q422" s="78">
        <f t="shared" si="432"/>
        <v>100000</v>
      </c>
      <c r="R422" s="78">
        <f t="shared" si="433"/>
        <v>100000</v>
      </c>
      <c r="S422" s="78"/>
      <c r="T422" s="78"/>
      <c r="U422" s="78"/>
      <c r="V422" s="78">
        <f t="shared" si="472"/>
        <v>100000</v>
      </c>
      <c r="W422" s="78">
        <f t="shared" si="473"/>
        <v>100000</v>
      </c>
      <c r="X422" s="78">
        <f t="shared" si="474"/>
        <v>100000</v>
      </c>
    </row>
    <row r="423" spans="1:24" ht="42" customHeight="1">
      <c r="A423" s="2" t="s">
        <v>51</v>
      </c>
      <c r="B423" s="1" t="s">
        <v>236</v>
      </c>
      <c r="C423" s="1" t="s">
        <v>20</v>
      </c>
      <c r="D423" s="1" t="s">
        <v>48</v>
      </c>
      <c r="E423" s="1" t="s">
        <v>14</v>
      </c>
      <c r="F423" s="1" t="s">
        <v>68</v>
      </c>
      <c r="G423" s="1" t="s">
        <v>140</v>
      </c>
      <c r="H423" s="1" t="s">
        <v>360</v>
      </c>
      <c r="I423" s="13"/>
      <c r="J423" s="78">
        <f>J424+J426</f>
        <v>42000</v>
      </c>
      <c r="K423" s="78">
        <f t="shared" ref="K423:O423" si="501">K424+K426</f>
        <v>42000</v>
      </c>
      <c r="L423" s="78">
        <f t="shared" si="501"/>
        <v>42000</v>
      </c>
      <c r="M423" s="78">
        <f t="shared" si="501"/>
        <v>0</v>
      </c>
      <c r="N423" s="78">
        <f t="shared" si="501"/>
        <v>0</v>
      </c>
      <c r="O423" s="78">
        <f t="shared" si="501"/>
        <v>0</v>
      </c>
      <c r="P423" s="78">
        <f t="shared" si="431"/>
        <v>42000</v>
      </c>
      <c r="Q423" s="78">
        <f t="shared" si="432"/>
        <v>42000</v>
      </c>
      <c r="R423" s="78">
        <f t="shared" si="433"/>
        <v>42000</v>
      </c>
      <c r="S423" s="78">
        <f t="shared" ref="S423:U423" si="502">S424+S426</f>
        <v>0</v>
      </c>
      <c r="T423" s="78">
        <f t="shared" si="502"/>
        <v>0</v>
      </c>
      <c r="U423" s="78">
        <f t="shared" si="502"/>
        <v>0</v>
      </c>
      <c r="V423" s="78">
        <f t="shared" si="472"/>
        <v>42000</v>
      </c>
      <c r="W423" s="78">
        <f t="shared" si="473"/>
        <v>42000</v>
      </c>
      <c r="X423" s="78">
        <f t="shared" si="474"/>
        <v>42000</v>
      </c>
    </row>
    <row r="424" spans="1:24" ht="42" customHeight="1">
      <c r="A424" s="74" t="s">
        <v>94</v>
      </c>
      <c r="B424" s="1" t="s">
        <v>236</v>
      </c>
      <c r="C424" s="1" t="s">
        <v>20</v>
      </c>
      <c r="D424" s="1" t="s">
        <v>48</v>
      </c>
      <c r="E424" s="1" t="s">
        <v>14</v>
      </c>
      <c r="F424" s="1" t="s">
        <v>68</v>
      </c>
      <c r="G424" s="1" t="s">
        <v>140</v>
      </c>
      <c r="H424" s="1" t="s">
        <v>360</v>
      </c>
      <c r="I424" s="13" t="s">
        <v>90</v>
      </c>
      <c r="J424" s="78">
        <f>J425</f>
        <v>0</v>
      </c>
      <c r="K424" s="78">
        <f t="shared" ref="K424:O424" si="503">K425</f>
        <v>0</v>
      </c>
      <c r="L424" s="78">
        <f t="shared" si="503"/>
        <v>0</v>
      </c>
      <c r="M424" s="78">
        <f t="shared" si="503"/>
        <v>9000</v>
      </c>
      <c r="N424" s="78">
        <f t="shared" si="503"/>
        <v>0</v>
      </c>
      <c r="O424" s="78">
        <f t="shared" si="503"/>
        <v>0</v>
      </c>
      <c r="P424" s="78">
        <f t="shared" ref="P424:P425" si="504">J424+M424</f>
        <v>9000</v>
      </c>
      <c r="Q424" s="78">
        <f t="shared" ref="Q424:Q425" si="505">K424+N424</f>
        <v>0</v>
      </c>
      <c r="R424" s="78">
        <f t="shared" ref="R424:R425" si="506">L424+O424</f>
        <v>0</v>
      </c>
      <c r="S424" s="78">
        <f t="shared" ref="S424:U424" si="507">S425</f>
        <v>5200</v>
      </c>
      <c r="T424" s="78">
        <f t="shared" si="507"/>
        <v>0</v>
      </c>
      <c r="U424" s="78">
        <f t="shared" si="507"/>
        <v>0</v>
      </c>
      <c r="V424" s="78">
        <f t="shared" si="472"/>
        <v>14200</v>
      </c>
      <c r="W424" s="78">
        <f t="shared" si="473"/>
        <v>0</v>
      </c>
      <c r="X424" s="78">
        <f t="shared" si="474"/>
        <v>0</v>
      </c>
    </row>
    <row r="425" spans="1:24">
      <c r="A425" s="74" t="s">
        <v>101</v>
      </c>
      <c r="B425" s="1" t="s">
        <v>236</v>
      </c>
      <c r="C425" s="1" t="s">
        <v>20</v>
      </c>
      <c r="D425" s="1" t="s">
        <v>48</v>
      </c>
      <c r="E425" s="1" t="s">
        <v>14</v>
      </c>
      <c r="F425" s="1" t="s">
        <v>68</v>
      </c>
      <c r="G425" s="1" t="s">
        <v>140</v>
      </c>
      <c r="H425" s="1" t="s">
        <v>360</v>
      </c>
      <c r="I425" s="13" t="s">
        <v>100</v>
      </c>
      <c r="J425" s="78"/>
      <c r="K425" s="78"/>
      <c r="L425" s="78"/>
      <c r="M425" s="78">
        <v>9000</v>
      </c>
      <c r="N425" s="78"/>
      <c r="O425" s="78"/>
      <c r="P425" s="78">
        <f t="shared" si="504"/>
        <v>9000</v>
      </c>
      <c r="Q425" s="78">
        <f t="shared" si="505"/>
        <v>0</v>
      </c>
      <c r="R425" s="78">
        <f t="shared" si="506"/>
        <v>0</v>
      </c>
      <c r="S425" s="78">
        <v>5200</v>
      </c>
      <c r="T425" s="78"/>
      <c r="U425" s="78"/>
      <c r="V425" s="78">
        <f t="shared" si="472"/>
        <v>14200</v>
      </c>
      <c r="W425" s="78">
        <f t="shared" si="473"/>
        <v>0</v>
      </c>
      <c r="X425" s="78">
        <f t="shared" si="474"/>
        <v>0</v>
      </c>
    </row>
    <row r="426" spans="1:24" ht="26.4">
      <c r="A426" s="75" t="s">
        <v>229</v>
      </c>
      <c r="B426" s="1" t="s">
        <v>236</v>
      </c>
      <c r="C426" s="1" t="s">
        <v>20</v>
      </c>
      <c r="D426" s="1" t="s">
        <v>48</v>
      </c>
      <c r="E426" s="1" t="s">
        <v>14</v>
      </c>
      <c r="F426" s="1" t="s">
        <v>68</v>
      </c>
      <c r="G426" s="1" t="s">
        <v>140</v>
      </c>
      <c r="H426" s="1" t="s">
        <v>360</v>
      </c>
      <c r="I426" s="13" t="s">
        <v>92</v>
      </c>
      <c r="J426" s="78">
        <f>J427</f>
        <v>42000</v>
      </c>
      <c r="K426" s="78">
        <f t="shared" ref="K426:O426" si="508">K427</f>
        <v>42000</v>
      </c>
      <c r="L426" s="78">
        <f t="shared" si="508"/>
        <v>42000</v>
      </c>
      <c r="M426" s="78">
        <f t="shared" si="508"/>
        <v>-9000</v>
      </c>
      <c r="N426" s="78">
        <f t="shared" si="508"/>
        <v>0</v>
      </c>
      <c r="O426" s="78">
        <f t="shared" si="508"/>
        <v>0</v>
      </c>
      <c r="P426" s="78">
        <f t="shared" si="431"/>
        <v>33000</v>
      </c>
      <c r="Q426" s="78">
        <f t="shared" si="432"/>
        <v>42000</v>
      </c>
      <c r="R426" s="78">
        <f t="shared" si="433"/>
        <v>42000</v>
      </c>
      <c r="S426" s="78">
        <f t="shared" ref="S426:U426" si="509">S427</f>
        <v>-5200</v>
      </c>
      <c r="T426" s="78">
        <f t="shared" si="509"/>
        <v>0</v>
      </c>
      <c r="U426" s="78">
        <f t="shared" si="509"/>
        <v>0</v>
      </c>
      <c r="V426" s="78">
        <f t="shared" si="472"/>
        <v>27800</v>
      </c>
      <c r="W426" s="78">
        <f t="shared" si="473"/>
        <v>42000</v>
      </c>
      <c r="X426" s="78">
        <f t="shared" si="474"/>
        <v>42000</v>
      </c>
    </row>
    <row r="427" spans="1:24" ht="26.4">
      <c r="A427" s="74" t="s">
        <v>96</v>
      </c>
      <c r="B427" s="1" t="s">
        <v>236</v>
      </c>
      <c r="C427" s="1" t="s">
        <v>20</v>
      </c>
      <c r="D427" s="1" t="s">
        <v>48</v>
      </c>
      <c r="E427" s="1" t="s">
        <v>14</v>
      </c>
      <c r="F427" s="1" t="s">
        <v>68</v>
      </c>
      <c r="G427" s="1" t="s">
        <v>140</v>
      </c>
      <c r="H427" s="1" t="s">
        <v>360</v>
      </c>
      <c r="I427" s="13" t="s">
        <v>93</v>
      </c>
      <c r="J427" s="78">
        <v>42000</v>
      </c>
      <c r="K427" s="78">
        <v>42000</v>
      </c>
      <c r="L427" s="78">
        <v>42000</v>
      </c>
      <c r="M427" s="78">
        <v>-9000</v>
      </c>
      <c r="N427" s="78"/>
      <c r="O427" s="78"/>
      <c r="P427" s="78">
        <f t="shared" si="431"/>
        <v>33000</v>
      </c>
      <c r="Q427" s="78">
        <f t="shared" si="432"/>
        <v>42000</v>
      </c>
      <c r="R427" s="78">
        <f t="shared" si="433"/>
        <v>42000</v>
      </c>
      <c r="S427" s="78">
        <v>-5200</v>
      </c>
      <c r="T427" s="78"/>
      <c r="U427" s="78"/>
      <c r="V427" s="78">
        <f t="shared" si="472"/>
        <v>27800</v>
      </c>
      <c r="W427" s="78">
        <f t="shared" si="473"/>
        <v>42000</v>
      </c>
      <c r="X427" s="78">
        <f t="shared" si="474"/>
        <v>42000</v>
      </c>
    </row>
    <row r="428" spans="1:24">
      <c r="A428" s="74"/>
      <c r="B428" s="1"/>
      <c r="C428" s="1"/>
      <c r="D428" s="1"/>
      <c r="E428" s="1"/>
      <c r="F428" s="1"/>
      <c r="G428" s="1"/>
      <c r="H428" s="1"/>
      <c r="I428" s="13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</row>
    <row r="429" spans="1:24" ht="15.6">
      <c r="A429" s="23" t="s">
        <v>15</v>
      </c>
      <c r="B429" s="26" t="s">
        <v>236</v>
      </c>
      <c r="C429" s="26" t="s">
        <v>16</v>
      </c>
      <c r="D429" s="3"/>
      <c r="E429" s="3"/>
      <c r="F429" s="3"/>
      <c r="G429" s="3"/>
      <c r="H429" s="3"/>
      <c r="I429" s="16"/>
      <c r="J429" s="96">
        <f>J430</f>
        <v>220000</v>
      </c>
      <c r="K429" s="96">
        <f t="shared" ref="K429:O433" si="510">K430</f>
        <v>220000</v>
      </c>
      <c r="L429" s="96">
        <f t="shared" si="510"/>
        <v>100000</v>
      </c>
      <c r="M429" s="96">
        <f t="shared" si="510"/>
        <v>780000</v>
      </c>
      <c r="N429" s="96">
        <f t="shared" si="510"/>
        <v>0</v>
      </c>
      <c r="O429" s="96">
        <f t="shared" si="510"/>
        <v>0</v>
      </c>
      <c r="P429" s="96">
        <f t="shared" si="431"/>
        <v>1000000</v>
      </c>
      <c r="Q429" s="96">
        <f t="shared" si="432"/>
        <v>220000</v>
      </c>
      <c r="R429" s="96">
        <f t="shared" si="433"/>
        <v>100000</v>
      </c>
      <c r="S429" s="96">
        <f t="shared" ref="S429:U433" si="511">S430</f>
        <v>100000</v>
      </c>
      <c r="T429" s="96">
        <f t="shared" si="511"/>
        <v>0</v>
      </c>
      <c r="U429" s="96">
        <f t="shared" si="511"/>
        <v>0</v>
      </c>
      <c r="V429" s="96">
        <f t="shared" ref="V429:V437" si="512">P429+S429</f>
        <v>1100000</v>
      </c>
      <c r="W429" s="96">
        <f t="shared" ref="W429:W437" si="513">Q429+T429</f>
        <v>220000</v>
      </c>
      <c r="X429" s="96">
        <f t="shared" ref="X429:X437" si="514">R429+U429</f>
        <v>100000</v>
      </c>
    </row>
    <row r="430" spans="1:24">
      <c r="A430" s="4" t="s">
        <v>37</v>
      </c>
      <c r="B430" s="54" t="s">
        <v>236</v>
      </c>
      <c r="C430" s="54" t="s">
        <v>16</v>
      </c>
      <c r="D430" s="54" t="s">
        <v>31</v>
      </c>
      <c r="E430" s="3"/>
      <c r="F430" s="3"/>
      <c r="G430" s="3"/>
      <c r="H430" s="3"/>
      <c r="I430" s="16"/>
      <c r="J430" s="97">
        <f>J431</f>
        <v>220000</v>
      </c>
      <c r="K430" s="97">
        <f t="shared" si="510"/>
        <v>220000</v>
      </c>
      <c r="L430" s="97">
        <f t="shared" si="510"/>
        <v>100000</v>
      </c>
      <c r="M430" s="97">
        <f t="shared" si="510"/>
        <v>780000</v>
      </c>
      <c r="N430" s="97">
        <f t="shared" si="510"/>
        <v>0</v>
      </c>
      <c r="O430" s="97">
        <f t="shared" si="510"/>
        <v>0</v>
      </c>
      <c r="P430" s="97">
        <f t="shared" si="431"/>
        <v>1000000</v>
      </c>
      <c r="Q430" s="97">
        <f t="shared" si="432"/>
        <v>220000</v>
      </c>
      <c r="R430" s="97">
        <f t="shared" si="433"/>
        <v>100000</v>
      </c>
      <c r="S430" s="97">
        <f t="shared" si="511"/>
        <v>100000</v>
      </c>
      <c r="T430" s="97">
        <f t="shared" si="511"/>
        <v>0</v>
      </c>
      <c r="U430" s="97">
        <f t="shared" si="511"/>
        <v>0</v>
      </c>
      <c r="V430" s="97">
        <f t="shared" si="512"/>
        <v>1100000</v>
      </c>
      <c r="W430" s="97">
        <f t="shared" si="513"/>
        <v>220000</v>
      </c>
      <c r="X430" s="97">
        <f t="shared" si="514"/>
        <v>100000</v>
      </c>
    </row>
    <row r="431" spans="1:24" ht="26.4">
      <c r="A431" s="2" t="s">
        <v>390</v>
      </c>
      <c r="B431" s="56" t="s">
        <v>236</v>
      </c>
      <c r="C431" s="56" t="s">
        <v>16</v>
      </c>
      <c r="D431" s="56" t="s">
        <v>31</v>
      </c>
      <c r="E431" s="56" t="s">
        <v>14</v>
      </c>
      <c r="F431" s="56" t="s">
        <v>68</v>
      </c>
      <c r="G431" s="56" t="s">
        <v>140</v>
      </c>
      <c r="H431" s="1" t="s">
        <v>141</v>
      </c>
      <c r="I431" s="13"/>
      <c r="J431" s="98">
        <f>J432+J435</f>
        <v>220000</v>
      </c>
      <c r="K431" s="98">
        <f t="shared" ref="K431:O431" si="515">K432+K435</f>
        <v>220000</v>
      </c>
      <c r="L431" s="98">
        <f t="shared" si="515"/>
        <v>100000</v>
      </c>
      <c r="M431" s="98">
        <f t="shared" si="515"/>
        <v>780000</v>
      </c>
      <c r="N431" s="98">
        <f t="shared" si="515"/>
        <v>0</v>
      </c>
      <c r="O431" s="98">
        <f t="shared" si="515"/>
        <v>0</v>
      </c>
      <c r="P431" s="98">
        <f t="shared" si="431"/>
        <v>1000000</v>
      </c>
      <c r="Q431" s="98">
        <f t="shared" si="432"/>
        <v>220000</v>
      </c>
      <c r="R431" s="98">
        <f t="shared" si="433"/>
        <v>100000</v>
      </c>
      <c r="S431" s="98">
        <f t="shared" ref="S431:U431" si="516">S432+S435</f>
        <v>100000</v>
      </c>
      <c r="T431" s="98">
        <f t="shared" si="516"/>
        <v>0</v>
      </c>
      <c r="U431" s="98">
        <f t="shared" si="516"/>
        <v>0</v>
      </c>
      <c r="V431" s="98">
        <f t="shared" si="512"/>
        <v>1100000</v>
      </c>
      <c r="W431" s="98">
        <f t="shared" si="513"/>
        <v>220000</v>
      </c>
      <c r="X431" s="98">
        <f t="shared" si="514"/>
        <v>100000</v>
      </c>
    </row>
    <row r="432" spans="1:24">
      <c r="A432" s="7" t="s">
        <v>265</v>
      </c>
      <c r="B432" s="56" t="s">
        <v>236</v>
      </c>
      <c r="C432" s="56" t="s">
        <v>16</v>
      </c>
      <c r="D432" s="56" t="s">
        <v>31</v>
      </c>
      <c r="E432" s="56" t="s">
        <v>14</v>
      </c>
      <c r="F432" s="56" t="s">
        <v>68</v>
      </c>
      <c r="G432" s="56" t="s">
        <v>140</v>
      </c>
      <c r="H432" s="1" t="s">
        <v>235</v>
      </c>
      <c r="I432" s="13"/>
      <c r="J432" s="78">
        <f>J433</f>
        <v>220000</v>
      </c>
      <c r="K432" s="78">
        <f t="shared" si="510"/>
        <v>220000</v>
      </c>
      <c r="L432" s="78">
        <f t="shared" si="510"/>
        <v>100000</v>
      </c>
      <c r="M432" s="78">
        <f t="shared" si="510"/>
        <v>-220000</v>
      </c>
      <c r="N432" s="78">
        <f t="shared" si="510"/>
        <v>0</v>
      </c>
      <c r="O432" s="78">
        <f t="shared" si="510"/>
        <v>0</v>
      </c>
      <c r="P432" s="78">
        <f t="shared" si="431"/>
        <v>0</v>
      </c>
      <c r="Q432" s="78">
        <f t="shared" si="432"/>
        <v>220000</v>
      </c>
      <c r="R432" s="78">
        <f t="shared" si="433"/>
        <v>100000</v>
      </c>
      <c r="S432" s="78">
        <f t="shared" si="511"/>
        <v>100000</v>
      </c>
      <c r="T432" s="78">
        <f t="shared" si="511"/>
        <v>0</v>
      </c>
      <c r="U432" s="78">
        <f t="shared" si="511"/>
        <v>0</v>
      </c>
      <c r="V432" s="78">
        <f t="shared" si="512"/>
        <v>100000</v>
      </c>
      <c r="W432" s="78">
        <f t="shared" si="513"/>
        <v>220000</v>
      </c>
      <c r="X432" s="78">
        <f t="shared" si="514"/>
        <v>100000</v>
      </c>
    </row>
    <row r="433" spans="1:24" ht="26.4">
      <c r="A433" s="75" t="s">
        <v>229</v>
      </c>
      <c r="B433" s="56" t="s">
        <v>236</v>
      </c>
      <c r="C433" s="56" t="s">
        <v>16</v>
      </c>
      <c r="D433" s="56" t="s">
        <v>31</v>
      </c>
      <c r="E433" s="56" t="s">
        <v>14</v>
      </c>
      <c r="F433" s="56" t="s">
        <v>68</v>
      </c>
      <c r="G433" s="56" t="s">
        <v>140</v>
      </c>
      <c r="H433" s="1" t="s">
        <v>235</v>
      </c>
      <c r="I433" s="13" t="s">
        <v>92</v>
      </c>
      <c r="J433" s="78">
        <f>J434</f>
        <v>220000</v>
      </c>
      <c r="K433" s="78">
        <f t="shared" si="510"/>
        <v>220000</v>
      </c>
      <c r="L433" s="78">
        <f t="shared" si="510"/>
        <v>100000</v>
      </c>
      <c r="M433" s="78">
        <f t="shared" si="510"/>
        <v>-220000</v>
      </c>
      <c r="N433" s="78">
        <f t="shared" si="510"/>
        <v>0</v>
      </c>
      <c r="O433" s="78">
        <f t="shared" si="510"/>
        <v>0</v>
      </c>
      <c r="P433" s="78">
        <f t="shared" si="431"/>
        <v>0</v>
      </c>
      <c r="Q433" s="78">
        <f t="shared" si="432"/>
        <v>220000</v>
      </c>
      <c r="R433" s="78">
        <f t="shared" si="433"/>
        <v>100000</v>
      </c>
      <c r="S433" s="78">
        <f t="shared" si="511"/>
        <v>100000</v>
      </c>
      <c r="T433" s="78">
        <f t="shared" si="511"/>
        <v>0</v>
      </c>
      <c r="U433" s="78">
        <f t="shared" si="511"/>
        <v>0</v>
      </c>
      <c r="V433" s="78">
        <f t="shared" si="512"/>
        <v>100000</v>
      </c>
      <c r="W433" s="78">
        <f t="shared" si="513"/>
        <v>220000</v>
      </c>
      <c r="X433" s="78">
        <f t="shared" si="514"/>
        <v>100000</v>
      </c>
    </row>
    <row r="434" spans="1:24" ht="26.4">
      <c r="A434" s="74" t="s">
        <v>96</v>
      </c>
      <c r="B434" s="56" t="s">
        <v>236</v>
      </c>
      <c r="C434" s="56" t="s">
        <v>16</v>
      </c>
      <c r="D434" s="56" t="s">
        <v>31</v>
      </c>
      <c r="E434" s="56" t="s">
        <v>14</v>
      </c>
      <c r="F434" s="56" t="s">
        <v>68</v>
      </c>
      <c r="G434" s="56" t="s">
        <v>140</v>
      </c>
      <c r="H434" s="1" t="s">
        <v>235</v>
      </c>
      <c r="I434" s="13" t="s">
        <v>93</v>
      </c>
      <c r="J434" s="78">
        <f>255000-35000</f>
        <v>220000</v>
      </c>
      <c r="K434" s="78">
        <f>255000-35000</f>
        <v>220000</v>
      </c>
      <c r="L434" s="78">
        <f>135000-35000</f>
        <v>100000</v>
      </c>
      <c r="M434" s="78">
        <v>-220000</v>
      </c>
      <c r="N434" s="78"/>
      <c r="O434" s="78"/>
      <c r="P434" s="78">
        <f t="shared" si="431"/>
        <v>0</v>
      </c>
      <c r="Q434" s="78">
        <f t="shared" si="432"/>
        <v>220000</v>
      </c>
      <c r="R434" s="78">
        <f t="shared" si="433"/>
        <v>100000</v>
      </c>
      <c r="S434" s="78">
        <v>100000</v>
      </c>
      <c r="T434" s="78"/>
      <c r="U434" s="78"/>
      <c r="V434" s="78">
        <f t="shared" si="512"/>
        <v>100000</v>
      </c>
      <c r="W434" s="78">
        <f t="shared" si="513"/>
        <v>220000</v>
      </c>
      <c r="X434" s="78">
        <f t="shared" si="514"/>
        <v>100000</v>
      </c>
    </row>
    <row r="435" spans="1:24" ht="26.4">
      <c r="A435" s="105" t="s">
        <v>432</v>
      </c>
      <c r="B435" s="56" t="s">
        <v>236</v>
      </c>
      <c r="C435" s="56" t="s">
        <v>16</v>
      </c>
      <c r="D435" s="56" t="s">
        <v>31</v>
      </c>
      <c r="E435" s="56" t="s">
        <v>14</v>
      </c>
      <c r="F435" s="56" t="s">
        <v>68</v>
      </c>
      <c r="G435" s="56" t="s">
        <v>140</v>
      </c>
      <c r="H435" s="71" t="s">
        <v>431</v>
      </c>
      <c r="I435" s="72"/>
      <c r="J435" s="99">
        <f>J436</f>
        <v>0</v>
      </c>
      <c r="K435" s="99">
        <f t="shared" ref="K435:O436" si="517">K436</f>
        <v>0</v>
      </c>
      <c r="L435" s="99">
        <f t="shared" si="517"/>
        <v>0</v>
      </c>
      <c r="M435" s="99">
        <f t="shared" si="517"/>
        <v>1000000</v>
      </c>
      <c r="N435" s="99">
        <f t="shared" si="517"/>
        <v>0</v>
      </c>
      <c r="O435" s="99">
        <f t="shared" si="517"/>
        <v>0</v>
      </c>
      <c r="P435" s="78">
        <f t="shared" ref="P435:P436" si="518">J435+M435</f>
        <v>1000000</v>
      </c>
      <c r="Q435" s="78">
        <f t="shared" ref="Q435:Q436" si="519">K435+N435</f>
        <v>0</v>
      </c>
      <c r="R435" s="78">
        <f t="shared" ref="R435:R436" si="520">L435+O435</f>
        <v>0</v>
      </c>
      <c r="S435" s="99">
        <f t="shared" ref="S435:U436" si="521">S436</f>
        <v>0</v>
      </c>
      <c r="T435" s="99">
        <f t="shared" si="521"/>
        <v>0</v>
      </c>
      <c r="U435" s="99">
        <f t="shared" si="521"/>
        <v>0</v>
      </c>
      <c r="V435" s="78">
        <f t="shared" si="512"/>
        <v>1000000</v>
      </c>
      <c r="W435" s="78">
        <f t="shared" si="513"/>
        <v>0</v>
      </c>
      <c r="X435" s="78">
        <f t="shared" si="514"/>
        <v>0</v>
      </c>
    </row>
    <row r="436" spans="1:24" ht="26.4">
      <c r="A436" s="75" t="s">
        <v>229</v>
      </c>
      <c r="B436" s="56" t="s">
        <v>236</v>
      </c>
      <c r="C436" s="56" t="s">
        <v>16</v>
      </c>
      <c r="D436" s="56" t="s">
        <v>31</v>
      </c>
      <c r="E436" s="56" t="s">
        <v>14</v>
      </c>
      <c r="F436" s="56" t="s">
        <v>68</v>
      </c>
      <c r="G436" s="56" t="s">
        <v>140</v>
      </c>
      <c r="H436" s="71" t="s">
        <v>431</v>
      </c>
      <c r="I436" s="72" t="s">
        <v>92</v>
      </c>
      <c r="J436" s="99">
        <f>J437</f>
        <v>0</v>
      </c>
      <c r="K436" s="99">
        <f t="shared" si="517"/>
        <v>0</v>
      </c>
      <c r="L436" s="99">
        <f t="shared" si="517"/>
        <v>0</v>
      </c>
      <c r="M436" s="99">
        <f t="shared" si="517"/>
        <v>1000000</v>
      </c>
      <c r="N436" s="99">
        <f t="shared" si="517"/>
        <v>0</v>
      </c>
      <c r="O436" s="99">
        <f t="shared" si="517"/>
        <v>0</v>
      </c>
      <c r="P436" s="78">
        <f t="shared" si="518"/>
        <v>1000000</v>
      </c>
      <c r="Q436" s="78">
        <f t="shared" si="519"/>
        <v>0</v>
      </c>
      <c r="R436" s="78">
        <f t="shared" si="520"/>
        <v>0</v>
      </c>
      <c r="S436" s="99">
        <f t="shared" si="521"/>
        <v>0</v>
      </c>
      <c r="T436" s="99">
        <f t="shared" si="521"/>
        <v>0</v>
      </c>
      <c r="U436" s="99">
        <f t="shared" si="521"/>
        <v>0</v>
      </c>
      <c r="V436" s="78">
        <f t="shared" si="512"/>
        <v>1000000</v>
      </c>
      <c r="W436" s="78">
        <f t="shared" si="513"/>
        <v>0</v>
      </c>
      <c r="X436" s="78">
        <f t="shared" si="514"/>
        <v>0</v>
      </c>
    </row>
    <row r="437" spans="1:24" ht="26.4">
      <c r="A437" s="74" t="s">
        <v>96</v>
      </c>
      <c r="B437" s="56" t="s">
        <v>236</v>
      </c>
      <c r="C437" s="56" t="s">
        <v>16</v>
      </c>
      <c r="D437" s="56" t="s">
        <v>31</v>
      </c>
      <c r="E437" s="56" t="s">
        <v>14</v>
      </c>
      <c r="F437" s="56" t="s">
        <v>68</v>
      </c>
      <c r="G437" s="56" t="s">
        <v>140</v>
      </c>
      <c r="H437" s="71" t="s">
        <v>431</v>
      </c>
      <c r="I437" s="72" t="s">
        <v>93</v>
      </c>
      <c r="J437" s="99"/>
      <c r="K437" s="99"/>
      <c r="L437" s="99"/>
      <c r="M437" s="99">
        <f>780000+220000</f>
        <v>1000000</v>
      </c>
      <c r="N437" s="99"/>
      <c r="O437" s="99"/>
      <c r="P437" s="78">
        <f t="shared" ref="P437" si="522">J437+M437</f>
        <v>1000000</v>
      </c>
      <c r="Q437" s="78">
        <f t="shared" ref="Q437" si="523">K437+N437</f>
        <v>0</v>
      </c>
      <c r="R437" s="78">
        <f t="shared" ref="R437" si="524">L437+O437</f>
        <v>0</v>
      </c>
      <c r="S437" s="99"/>
      <c r="T437" s="99"/>
      <c r="U437" s="99"/>
      <c r="V437" s="78">
        <f t="shared" si="512"/>
        <v>1000000</v>
      </c>
      <c r="W437" s="78">
        <f t="shared" si="513"/>
        <v>0</v>
      </c>
      <c r="X437" s="78">
        <f t="shared" si="514"/>
        <v>0</v>
      </c>
    </row>
    <row r="438" spans="1:24">
      <c r="A438" s="105"/>
      <c r="B438" s="70"/>
      <c r="C438" s="71"/>
      <c r="D438" s="71"/>
      <c r="E438" s="71"/>
      <c r="F438" s="71"/>
      <c r="G438" s="71"/>
      <c r="H438" s="71"/>
      <c r="I438" s="72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  <c r="V438" s="99"/>
      <c r="W438" s="99"/>
      <c r="X438" s="99"/>
    </row>
    <row r="439" spans="1:24" ht="15.6">
      <c r="A439" s="32" t="s">
        <v>45</v>
      </c>
      <c r="B439" s="28" t="s">
        <v>236</v>
      </c>
      <c r="C439" s="28" t="s">
        <v>18</v>
      </c>
      <c r="D439" s="28"/>
      <c r="E439" s="28"/>
      <c r="F439" s="28"/>
      <c r="G439" s="28"/>
      <c r="H439" s="28"/>
      <c r="I439" s="31"/>
      <c r="J439" s="96">
        <f>J440</f>
        <v>3300926</v>
      </c>
      <c r="K439" s="96">
        <f t="shared" ref="K439:O439" si="525">K440</f>
        <v>3104632.32</v>
      </c>
      <c r="L439" s="96">
        <f t="shared" si="525"/>
        <v>3108486.89</v>
      </c>
      <c r="M439" s="96">
        <f t="shared" si="525"/>
        <v>0</v>
      </c>
      <c r="N439" s="96">
        <f t="shared" si="525"/>
        <v>0</v>
      </c>
      <c r="O439" s="96">
        <f t="shared" si="525"/>
        <v>0</v>
      </c>
      <c r="P439" s="96">
        <f t="shared" si="431"/>
        <v>3300926</v>
      </c>
      <c r="Q439" s="96">
        <f t="shared" si="432"/>
        <v>3104632.32</v>
      </c>
      <c r="R439" s="96">
        <f t="shared" si="433"/>
        <v>3108486.89</v>
      </c>
      <c r="S439" s="96">
        <f t="shared" ref="S439:U439" si="526">S440</f>
        <v>0</v>
      </c>
      <c r="T439" s="96">
        <f t="shared" si="526"/>
        <v>0</v>
      </c>
      <c r="U439" s="96">
        <f t="shared" si="526"/>
        <v>0</v>
      </c>
      <c r="V439" s="96">
        <f t="shared" ref="V439:V455" si="527">P439+S439</f>
        <v>3300926</v>
      </c>
      <c r="W439" s="96">
        <f t="shared" ref="W439:W455" si="528">Q439+T439</f>
        <v>3104632.32</v>
      </c>
      <c r="X439" s="96">
        <f t="shared" ref="X439:X455" si="529">R439+U439</f>
        <v>3108486.89</v>
      </c>
    </row>
    <row r="440" spans="1:24">
      <c r="A440" s="59" t="s">
        <v>60</v>
      </c>
      <c r="B440" s="15" t="s">
        <v>236</v>
      </c>
      <c r="C440" s="15" t="s">
        <v>18</v>
      </c>
      <c r="D440" s="15" t="s">
        <v>20</v>
      </c>
      <c r="E440" s="15"/>
      <c r="F440" s="15"/>
      <c r="G440" s="15"/>
      <c r="H440" s="15"/>
      <c r="I440" s="25"/>
      <c r="J440" s="97">
        <f>J441+J446</f>
        <v>3300926</v>
      </c>
      <c r="K440" s="97">
        <f t="shared" ref="K440:L440" si="530">K441+K446</f>
        <v>3104632.32</v>
      </c>
      <c r="L440" s="97">
        <f t="shared" si="530"/>
        <v>3108486.89</v>
      </c>
      <c r="M440" s="97">
        <f t="shared" ref="M440:O440" si="531">M441+M446</f>
        <v>0</v>
      </c>
      <c r="N440" s="97">
        <f t="shared" si="531"/>
        <v>0</v>
      </c>
      <c r="O440" s="97">
        <f t="shared" si="531"/>
        <v>0</v>
      </c>
      <c r="P440" s="97">
        <f t="shared" si="431"/>
        <v>3300926</v>
      </c>
      <c r="Q440" s="97">
        <f t="shared" si="432"/>
        <v>3104632.32</v>
      </c>
      <c r="R440" s="97">
        <f t="shared" si="433"/>
        <v>3108486.89</v>
      </c>
      <c r="S440" s="97">
        <f t="shared" ref="S440:U440" si="532">S441+S446</f>
        <v>0</v>
      </c>
      <c r="T440" s="97">
        <f t="shared" si="532"/>
        <v>0</v>
      </c>
      <c r="U440" s="97">
        <f t="shared" si="532"/>
        <v>0</v>
      </c>
      <c r="V440" s="97">
        <f t="shared" si="527"/>
        <v>3300926</v>
      </c>
      <c r="W440" s="97">
        <f t="shared" si="528"/>
        <v>3104632.32</v>
      </c>
      <c r="X440" s="97">
        <f t="shared" si="529"/>
        <v>3108486.89</v>
      </c>
    </row>
    <row r="441" spans="1:24" ht="39.6">
      <c r="A441" s="2" t="s">
        <v>391</v>
      </c>
      <c r="B441" s="56" t="s">
        <v>236</v>
      </c>
      <c r="C441" s="56" t="s">
        <v>18</v>
      </c>
      <c r="D441" s="56" t="s">
        <v>20</v>
      </c>
      <c r="E441" s="56" t="s">
        <v>27</v>
      </c>
      <c r="F441" s="56" t="s">
        <v>68</v>
      </c>
      <c r="G441" s="56" t="s">
        <v>140</v>
      </c>
      <c r="H441" s="56" t="s">
        <v>141</v>
      </c>
      <c r="I441" s="110"/>
      <c r="J441" s="78">
        <f>J442</f>
        <v>365000</v>
      </c>
      <c r="K441" s="78">
        <f t="shared" ref="K441:O444" si="533">K442</f>
        <v>365000</v>
      </c>
      <c r="L441" s="78">
        <f t="shared" si="533"/>
        <v>365000</v>
      </c>
      <c r="M441" s="78">
        <f t="shared" si="533"/>
        <v>0</v>
      </c>
      <c r="N441" s="78">
        <f t="shared" si="533"/>
        <v>0</v>
      </c>
      <c r="O441" s="78">
        <f t="shared" si="533"/>
        <v>0</v>
      </c>
      <c r="P441" s="78">
        <f t="shared" si="431"/>
        <v>365000</v>
      </c>
      <c r="Q441" s="78">
        <f t="shared" si="432"/>
        <v>365000</v>
      </c>
      <c r="R441" s="78">
        <f t="shared" si="433"/>
        <v>365000</v>
      </c>
      <c r="S441" s="78">
        <f t="shared" ref="S441:U444" si="534">S442</f>
        <v>0</v>
      </c>
      <c r="T441" s="78">
        <f t="shared" si="534"/>
        <v>0</v>
      </c>
      <c r="U441" s="78">
        <f t="shared" si="534"/>
        <v>0</v>
      </c>
      <c r="V441" s="78">
        <f t="shared" si="527"/>
        <v>365000</v>
      </c>
      <c r="W441" s="78">
        <f t="shared" si="528"/>
        <v>365000</v>
      </c>
      <c r="X441" s="78">
        <f t="shared" si="529"/>
        <v>365000</v>
      </c>
    </row>
    <row r="442" spans="1:24">
      <c r="A442" s="2" t="s">
        <v>194</v>
      </c>
      <c r="B442" s="56" t="s">
        <v>236</v>
      </c>
      <c r="C442" s="56" t="s">
        <v>18</v>
      </c>
      <c r="D442" s="56" t="s">
        <v>20</v>
      </c>
      <c r="E442" s="56" t="s">
        <v>27</v>
      </c>
      <c r="F442" s="56" t="s">
        <v>43</v>
      </c>
      <c r="G442" s="56" t="s">
        <v>140</v>
      </c>
      <c r="H442" s="56" t="s">
        <v>141</v>
      </c>
      <c r="I442" s="110"/>
      <c r="J442" s="78">
        <f>J443</f>
        <v>365000</v>
      </c>
      <c r="K442" s="78">
        <f t="shared" si="533"/>
        <v>365000</v>
      </c>
      <c r="L442" s="78">
        <f t="shared" si="533"/>
        <v>365000</v>
      </c>
      <c r="M442" s="78">
        <f t="shared" si="533"/>
        <v>0</v>
      </c>
      <c r="N442" s="78">
        <f t="shared" si="533"/>
        <v>0</v>
      </c>
      <c r="O442" s="78">
        <f t="shared" si="533"/>
        <v>0</v>
      </c>
      <c r="P442" s="78">
        <f t="shared" si="431"/>
        <v>365000</v>
      </c>
      <c r="Q442" s="78">
        <f t="shared" si="432"/>
        <v>365000</v>
      </c>
      <c r="R442" s="78">
        <f t="shared" si="433"/>
        <v>365000</v>
      </c>
      <c r="S442" s="78">
        <f t="shared" si="534"/>
        <v>0</v>
      </c>
      <c r="T442" s="78">
        <f t="shared" si="534"/>
        <v>0</v>
      </c>
      <c r="U442" s="78">
        <f t="shared" si="534"/>
        <v>0</v>
      </c>
      <c r="V442" s="78">
        <f t="shared" si="527"/>
        <v>365000</v>
      </c>
      <c r="W442" s="78">
        <f t="shared" si="528"/>
        <v>365000</v>
      </c>
      <c r="X442" s="78">
        <f t="shared" si="529"/>
        <v>365000</v>
      </c>
    </row>
    <row r="443" spans="1:24" ht="26.4">
      <c r="A443" s="117" t="s">
        <v>195</v>
      </c>
      <c r="B443" s="56" t="s">
        <v>236</v>
      </c>
      <c r="C443" s="56" t="s">
        <v>18</v>
      </c>
      <c r="D443" s="56" t="s">
        <v>20</v>
      </c>
      <c r="E443" s="56" t="s">
        <v>27</v>
      </c>
      <c r="F443" s="56" t="s">
        <v>43</v>
      </c>
      <c r="G443" s="56" t="s">
        <v>140</v>
      </c>
      <c r="H443" s="56" t="s">
        <v>196</v>
      </c>
      <c r="I443" s="110"/>
      <c r="J443" s="78">
        <f>J444</f>
        <v>365000</v>
      </c>
      <c r="K443" s="78">
        <f t="shared" si="533"/>
        <v>365000</v>
      </c>
      <c r="L443" s="78">
        <f t="shared" si="533"/>
        <v>365000</v>
      </c>
      <c r="M443" s="78">
        <f t="shared" si="533"/>
        <v>0</v>
      </c>
      <c r="N443" s="78">
        <f t="shared" si="533"/>
        <v>0</v>
      </c>
      <c r="O443" s="78">
        <f t="shared" si="533"/>
        <v>0</v>
      </c>
      <c r="P443" s="78">
        <f t="shared" si="431"/>
        <v>365000</v>
      </c>
      <c r="Q443" s="78">
        <f t="shared" si="432"/>
        <v>365000</v>
      </c>
      <c r="R443" s="78">
        <f t="shared" si="433"/>
        <v>365000</v>
      </c>
      <c r="S443" s="78">
        <f t="shared" si="534"/>
        <v>0</v>
      </c>
      <c r="T443" s="78">
        <f t="shared" si="534"/>
        <v>0</v>
      </c>
      <c r="U443" s="78">
        <f t="shared" si="534"/>
        <v>0</v>
      </c>
      <c r="V443" s="78">
        <f t="shared" si="527"/>
        <v>365000</v>
      </c>
      <c r="W443" s="78">
        <f t="shared" si="528"/>
        <v>365000</v>
      </c>
      <c r="X443" s="78">
        <f t="shared" si="529"/>
        <v>365000</v>
      </c>
    </row>
    <row r="444" spans="1:24" ht="26.4">
      <c r="A444" s="75" t="s">
        <v>229</v>
      </c>
      <c r="B444" s="56" t="s">
        <v>236</v>
      </c>
      <c r="C444" s="56" t="s">
        <v>18</v>
      </c>
      <c r="D444" s="56" t="s">
        <v>20</v>
      </c>
      <c r="E444" s="56" t="s">
        <v>27</v>
      </c>
      <c r="F444" s="56" t="s">
        <v>43</v>
      </c>
      <c r="G444" s="56" t="s">
        <v>140</v>
      </c>
      <c r="H444" s="56" t="s">
        <v>196</v>
      </c>
      <c r="I444" s="110" t="s">
        <v>92</v>
      </c>
      <c r="J444" s="78">
        <f>J445</f>
        <v>365000</v>
      </c>
      <c r="K444" s="78">
        <f t="shared" si="533"/>
        <v>365000</v>
      </c>
      <c r="L444" s="78">
        <f t="shared" si="533"/>
        <v>365000</v>
      </c>
      <c r="M444" s="78">
        <f t="shared" si="533"/>
        <v>0</v>
      </c>
      <c r="N444" s="78">
        <f t="shared" si="533"/>
        <v>0</v>
      </c>
      <c r="O444" s="78">
        <f t="shared" si="533"/>
        <v>0</v>
      </c>
      <c r="P444" s="78">
        <f t="shared" si="431"/>
        <v>365000</v>
      </c>
      <c r="Q444" s="78">
        <f t="shared" si="432"/>
        <v>365000</v>
      </c>
      <c r="R444" s="78">
        <f t="shared" si="433"/>
        <v>365000</v>
      </c>
      <c r="S444" s="78">
        <f t="shared" si="534"/>
        <v>0</v>
      </c>
      <c r="T444" s="78">
        <f t="shared" si="534"/>
        <v>0</v>
      </c>
      <c r="U444" s="78">
        <f t="shared" si="534"/>
        <v>0</v>
      </c>
      <c r="V444" s="78">
        <f t="shared" si="527"/>
        <v>365000</v>
      </c>
      <c r="W444" s="78">
        <f t="shared" si="528"/>
        <v>365000</v>
      </c>
      <c r="X444" s="78">
        <f t="shared" si="529"/>
        <v>365000</v>
      </c>
    </row>
    <row r="445" spans="1:24" ht="26.4">
      <c r="A445" s="74" t="s">
        <v>96</v>
      </c>
      <c r="B445" s="56" t="s">
        <v>236</v>
      </c>
      <c r="C445" s="56" t="s">
        <v>18</v>
      </c>
      <c r="D445" s="56" t="s">
        <v>20</v>
      </c>
      <c r="E445" s="56" t="s">
        <v>27</v>
      </c>
      <c r="F445" s="56" t="s">
        <v>43</v>
      </c>
      <c r="G445" s="56" t="s">
        <v>140</v>
      </c>
      <c r="H445" s="56" t="s">
        <v>196</v>
      </c>
      <c r="I445" s="110" t="s">
        <v>93</v>
      </c>
      <c r="J445" s="78">
        <v>365000</v>
      </c>
      <c r="K445" s="78">
        <v>365000</v>
      </c>
      <c r="L445" s="78">
        <v>365000</v>
      </c>
      <c r="M445" s="78"/>
      <c r="N445" s="78"/>
      <c r="O445" s="78"/>
      <c r="P445" s="78">
        <f t="shared" si="431"/>
        <v>365000</v>
      </c>
      <c r="Q445" s="78">
        <f t="shared" si="432"/>
        <v>365000</v>
      </c>
      <c r="R445" s="78">
        <f t="shared" si="433"/>
        <v>365000</v>
      </c>
      <c r="S445" s="78"/>
      <c r="T445" s="78"/>
      <c r="U445" s="78"/>
      <c r="V445" s="78">
        <f t="shared" si="527"/>
        <v>365000</v>
      </c>
      <c r="W445" s="78">
        <f t="shared" si="528"/>
        <v>365000</v>
      </c>
      <c r="X445" s="78">
        <f t="shared" si="529"/>
        <v>365000</v>
      </c>
    </row>
    <row r="446" spans="1:24" ht="26.4">
      <c r="A446" s="2" t="s">
        <v>390</v>
      </c>
      <c r="B446" s="56" t="s">
        <v>236</v>
      </c>
      <c r="C446" s="56" t="s">
        <v>18</v>
      </c>
      <c r="D446" s="56" t="s">
        <v>20</v>
      </c>
      <c r="E446" s="56" t="s">
        <v>14</v>
      </c>
      <c r="F446" s="56" t="s">
        <v>68</v>
      </c>
      <c r="G446" s="56" t="s">
        <v>140</v>
      </c>
      <c r="H446" s="1" t="s">
        <v>141</v>
      </c>
      <c r="I446" s="13"/>
      <c r="J446" s="78">
        <f>J447+J450+J453</f>
        <v>2935926</v>
      </c>
      <c r="K446" s="78">
        <f t="shared" ref="K446:L446" si="535">K447+K450+K453</f>
        <v>2739632.32</v>
      </c>
      <c r="L446" s="78">
        <f t="shared" si="535"/>
        <v>2743486.89</v>
      </c>
      <c r="M446" s="78">
        <f t="shared" ref="M446:O446" si="536">M447+M450+M453</f>
        <v>0</v>
      </c>
      <c r="N446" s="78">
        <f t="shared" si="536"/>
        <v>0</v>
      </c>
      <c r="O446" s="78">
        <f t="shared" si="536"/>
        <v>0</v>
      </c>
      <c r="P446" s="78">
        <f t="shared" si="431"/>
        <v>2935926</v>
      </c>
      <c r="Q446" s="78">
        <f t="shared" si="432"/>
        <v>2739632.32</v>
      </c>
      <c r="R446" s="78">
        <f t="shared" si="433"/>
        <v>2743486.89</v>
      </c>
      <c r="S446" s="78">
        <f t="shared" ref="S446:U446" si="537">S447+S450+S453</f>
        <v>0</v>
      </c>
      <c r="T446" s="78">
        <f t="shared" si="537"/>
        <v>0</v>
      </c>
      <c r="U446" s="78">
        <f t="shared" si="537"/>
        <v>0</v>
      </c>
      <c r="V446" s="78">
        <f t="shared" si="527"/>
        <v>2935926</v>
      </c>
      <c r="W446" s="78">
        <f t="shared" si="528"/>
        <v>2739632.32</v>
      </c>
      <c r="X446" s="78">
        <f t="shared" si="529"/>
        <v>2743486.89</v>
      </c>
    </row>
    <row r="447" spans="1:24" ht="26.4">
      <c r="A447" s="105" t="s">
        <v>266</v>
      </c>
      <c r="B447" s="56" t="s">
        <v>236</v>
      </c>
      <c r="C447" s="56" t="s">
        <v>18</v>
      </c>
      <c r="D447" s="56" t="s">
        <v>20</v>
      </c>
      <c r="E447" s="56" t="s">
        <v>14</v>
      </c>
      <c r="F447" s="56" t="s">
        <v>68</v>
      </c>
      <c r="G447" s="56" t="s">
        <v>140</v>
      </c>
      <c r="H447" s="71" t="s">
        <v>161</v>
      </c>
      <c r="I447" s="72"/>
      <c r="J447" s="99">
        <f>J448</f>
        <v>2543268</v>
      </c>
      <c r="K447" s="99">
        <f t="shared" ref="K447:O448" si="538">K448</f>
        <v>2543268</v>
      </c>
      <c r="L447" s="99">
        <f t="shared" si="538"/>
        <v>2543268</v>
      </c>
      <c r="M447" s="99">
        <f t="shared" si="538"/>
        <v>0</v>
      </c>
      <c r="N447" s="99">
        <f t="shared" si="538"/>
        <v>0</v>
      </c>
      <c r="O447" s="99">
        <f t="shared" si="538"/>
        <v>0</v>
      </c>
      <c r="P447" s="99">
        <f t="shared" si="431"/>
        <v>2543268</v>
      </c>
      <c r="Q447" s="99">
        <f t="shared" si="432"/>
        <v>2543268</v>
      </c>
      <c r="R447" s="99">
        <f t="shared" si="433"/>
        <v>2543268</v>
      </c>
      <c r="S447" s="99">
        <f t="shared" ref="S447:U448" si="539">S448</f>
        <v>0</v>
      </c>
      <c r="T447" s="99">
        <f t="shared" si="539"/>
        <v>0</v>
      </c>
      <c r="U447" s="99">
        <f t="shared" si="539"/>
        <v>0</v>
      </c>
      <c r="V447" s="99">
        <f t="shared" si="527"/>
        <v>2543268</v>
      </c>
      <c r="W447" s="99">
        <f t="shared" si="528"/>
        <v>2543268</v>
      </c>
      <c r="X447" s="99">
        <f t="shared" si="529"/>
        <v>2543268</v>
      </c>
    </row>
    <row r="448" spans="1:24" ht="26.4">
      <c r="A448" s="75" t="s">
        <v>229</v>
      </c>
      <c r="B448" s="56" t="s">
        <v>236</v>
      </c>
      <c r="C448" s="56" t="s">
        <v>18</v>
      </c>
      <c r="D448" s="56" t="s">
        <v>20</v>
      </c>
      <c r="E448" s="56" t="s">
        <v>14</v>
      </c>
      <c r="F448" s="56" t="s">
        <v>68</v>
      </c>
      <c r="G448" s="56" t="s">
        <v>140</v>
      </c>
      <c r="H448" s="71" t="s">
        <v>161</v>
      </c>
      <c r="I448" s="72" t="s">
        <v>92</v>
      </c>
      <c r="J448" s="99">
        <f>J449</f>
        <v>2543268</v>
      </c>
      <c r="K448" s="99">
        <f t="shared" si="538"/>
        <v>2543268</v>
      </c>
      <c r="L448" s="99">
        <f t="shared" si="538"/>
        <v>2543268</v>
      </c>
      <c r="M448" s="99">
        <f t="shared" si="538"/>
        <v>0</v>
      </c>
      <c r="N448" s="99">
        <f t="shared" si="538"/>
        <v>0</v>
      </c>
      <c r="O448" s="99">
        <f t="shared" si="538"/>
        <v>0</v>
      </c>
      <c r="P448" s="99">
        <f t="shared" si="431"/>
        <v>2543268</v>
      </c>
      <c r="Q448" s="99">
        <f t="shared" si="432"/>
        <v>2543268</v>
      </c>
      <c r="R448" s="99">
        <f t="shared" si="433"/>
        <v>2543268</v>
      </c>
      <c r="S448" s="99">
        <f t="shared" si="539"/>
        <v>0</v>
      </c>
      <c r="T448" s="99">
        <f t="shared" si="539"/>
        <v>0</v>
      </c>
      <c r="U448" s="99">
        <f t="shared" si="539"/>
        <v>0</v>
      </c>
      <c r="V448" s="99">
        <f t="shared" si="527"/>
        <v>2543268</v>
      </c>
      <c r="W448" s="99">
        <f t="shared" si="528"/>
        <v>2543268</v>
      </c>
      <c r="X448" s="99">
        <f t="shared" si="529"/>
        <v>2543268</v>
      </c>
    </row>
    <row r="449" spans="1:24" ht="26.4">
      <c r="A449" s="74" t="s">
        <v>96</v>
      </c>
      <c r="B449" s="56" t="s">
        <v>236</v>
      </c>
      <c r="C449" s="56" t="s">
        <v>18</v>
      </c>
      <c r="D449" s="56" t="s">
        <v>20</v>
      </c>
      <c r="E449" s="56" t="s">
        <v>14</v>
      </c>
      <c r="F449" s="56" t="s">
        <v>68</v>
      </c>
      <c r="G449" s="56" t="s">
        <v>140</v>
      </c>
      <c r="H449" s="71" t="s">
        <v>161</v>
      </c>
      <c r="I449" s="72" t="s">
        <v>93</v>
      </c>
      <c r="J449" s="99">
        <v>2543268</v>
      </c>
      <c r="K449" s="99">
        <v>2543268</v>
      </c>
      <c r="L449" s="99">
        <v>2543268</v>
      </c>
      <c r="M449" s="99"/>
      <c r="N449" s="99"/>
      <c r="O449" s="99"/>
      <c r="P449" s="99">
        <f t="shared" si="431"/>
        <v>2543268</v>
      </c>
      <c r="Q449" s="99">
        <f t="shared" si="432"/>
        <v>2543268</v>
      </c>
      <c r="R449" s="99">
        <f t="shared" si="433"/>
        <v>2543268</v>
      </c>
      <c r="S449" s="99"/>
      <c r="T449" s="99"/>
      <c r="U449" s="99"/>
      <c r="V449" s="99">
        <f t="shared" si="527"/>
        <v>2543268</v>
      </c>
      <c r="W449" s="99">
        <f t="shared" si="528"/>
        <v>2543268</v>
      </c>
      <c r="X449" s="99">
        <f t="shared" si="529"/>
        <v>2543268</v>
      </c>
    </row>
    <row r="450" spans="1:24">
      <c r="A450" s="2" t="s">
        <v>301</v>
      </c>
      <c r="B450" s="56" t="s">
        <v>236</v>
      </c>
      <c r="C450" s="56" t="s">
        <v>18</v>
      </c>
      <c r="D450" s="56" t="s">
        <v>20</v>
      </c>
      <c r="E450" s="56" t="s">
        <v>14</v>
      </c>
      <c r="F450" s="56" t="s">
        <v>68</v>
      </c>
      <c r="G450" s="56" t="s">
        <v>140</v>
      </c>
      <c r="H450" s="1" t="s">
        <v>267</v>
      </c>
      <c r="I450" s="13"/>
      <c r="J450" s="78">
        <f>J451</f>
        <v>92658</v>
      </c>
      <c r="K450" s="78">
        <f t="shared" ref="K450:O451" si="540">K451</f>
        <v>96364.32</v>
      </c>
      <c r="L450" s="78">
        <f t="shared" si="540"/>
        <v>100218.89</v>
      </c>
      <c r="M450" s="78">
        <f t="shared" si="540"/>
        <v>0</v>
      </c>
      <c r="N450" s="78">
        <f t="shared" si="540"/>
        <v>0</v>
      </c>
      <c r="O450" s="78">
        <f t="shared" si="540"/>
        <v>0</v>
      </c>
      <c r="P450" s="78">
        <f t="shared" si="431"/>
        <v>92658</v>
      </c>
      <c r="Q450" s="78">
        <f t="shared" si="432"/>
        <v>96364.32</v>
      </c>
      <c r="R450" s="78">
        <f t="shared" si="433"/>
        <v>100218.89</v>
      </c>
      <c r="S450" s="78">
        <f t="shared" ref="S450:U451" si="541">S451</f>
        <v>0</v>
      </c>
      <c r="T450" s="78">
        <f t="shared" si="541"/>
        <v>0</v>
      </c>
      <c r="U450" s="78">
        <f t="shared" si="541"/>
        <v>0</v>
      </c>
      <c r="V450" s="78">
        <f t="shared" si="527"/>
        <v>92658</v>
      </c>
      <c r="W450" s="78">
        <f t="shared" si="528"/>
        <v>96364.32</v>
      </c>
      <c r="X450" s="78">
        <f t="shared" si="529"/>
        <v>100218.89</v>
      </c>
    </row>
    <row r="451" spans="1:24" ht="26.4">
      <c r="A451" s="75" t="s">
        <v>229</v>
      </c>
      <c r="B451" s="56" t="s">
        <v>236</v>
      </c>
      <c r="C451" s="56" t="s">
        <v>18</v>
      </c>
      <c r="D451" s="56" t="s">
        <v>20</v>
      </c>
      <c r="E451" s="56" t="s">
        <v>14</v>
      </c>
      <c r="F451" s="56" t="s">
        <v>68</v>
      </c>
      <c r="G451" s="56" t="s">
        <v>140</v>
      </c>
      <c r="H451" s="1" t="s">
        <v>267</v>
      </c>
      <c r="I451" s="13" t="s">
        <v>92</v>
      </c>
      <c r="J451" s="78">
        <f>J452</f>
        <v>92658</v>
      </c>
      <c r="K451" s="78">
        <f t="shared" si="540"/>
        <v>96364.32</v>
      </c>
      <c r="L451" s="78">
        <f t="shared" si="540"/>
        <v>100218.89</v>
      </c>
      <c r="M451" s="78">
        <f t="shared" si="540"/>
        <v>0</v>
      </c>
      <c r="N451" s="78">
        <f t="shared" si="540"/>
        <v>0</v>
      </c>
      <c r="O451" s="78">
        <f t="shared" si="540"/>
        <v>0</v>
      </c>
      <c r="P451" s="78">
        <f t="shared" si="431"/>
        <v>92658</v>
      </c>
      <c r="Q451" s="78">
        <f t="shared" si="432"/>
        <v>96364.32</v>
      </c>
      <c r="R451" s="78">
        <f t="shared" si="433"/>
        <v>100218.89</v>
      </c>
      <c r="S451" s="78">
        <f t="shared" si="541"/>
        <v>0</v>
      </c>
      <c r="T451" s="78">
        <f t="shared" si="541"/>
        <v>0</v>
      </c>
      <c r="U451" s="78">
        <f t="shared" si="541"/>
        <v>0</v>
      </c>
      <c r="V451" s="78">
        <f t="shared" si="527"/>
        <v>92658</v>
      </c>
      <c r="W451" s="78">
        <f t="shared" si="528"/>
        <v>96364.32</v>
      </c>
      <c r="X451" s="78">
        <f t="shared" si="529"/>
        <v>100218.89</v>
      </c>
    </row>
    <row r="452" spans="1:24" ht="26.4">
      <c r="A452" s="74" t="s">
        <v>96</v>
      </c>
      <c r="B452" s="56" t="s">
        <v>236</v>
      </c>
      <c r="C452" s="56" t="s">
        <v>18</v>
      </c>
      <c r="D452" s="56" t="s">
        <v>20</v>
      </c>
      <c r="E452" s="56" t="s">
        <v>14</v>
      </c>
      <c r="F452" s="56" t="s">
        <v>68</v>
      </c>
      <c r="G452" s="56" t="s">
        <v>140</v>
      </c>
      <c r="H452" s="1" t="s">
        <v>267</v>
      </c>
      <c r="I452" s="13" t="s">
        <v>93</v>
      </c>
      <c r="J452" s="78">
        <v>92658</v>
      </c>
      <c r="K452" s="78">
        <v>96364.32</v>
      </c>
      <c r="L452" s="78">
        <v>100218.89</v>
      </c>
      <c r="M452" s="78"/>
      <c r="N452" s="78"/>
      <c r="O452" s="78"/>
      <c r="P452" s="78">
        <f t="shared" si="431"/>
        <v>92658</v>
      </c>
      <c r="Q452" s="78">
        <f t="shared" si="432"/>
        <v>96364.32</v>
      </c>
      <c r="R452" s="78">
        <f t="shared" si="433"/>
        <v>100218.89</v>
      </c>
      <c r="S452" s="78"/>
      <c r="T452" s="78"/>
      <c r="U452" s="78"/>
      <c r="V452" s="78">
        <f t="shared" si="527"/>
        <v>92658</v>
      </c>
      <c r="W452" s="78">
        <f t="shared" si="528"/>
        <v>96364.32</v>
      </c>
      <c r="X452" s="78">
        <f t="shared" si="529"/>
        <v>100218.89</v>
      </c>
    </row>
    <row r="453" spans="1:24" ht="26.4">
      <c r="A453" s="74" t="s">
        <v>264</v>
      </c>
      <c r="B453" s="56" t="s">
        <v>236</v>
      </c>
      <c r="C453" s="56" t="s">
        <v>18</v>
      </c>
      <c r="D453" s="56" t="s">
        <v>20</v>
      </c>
      <c r="E453" s="56" t="s">
        <v>14</v>
      </c>
      <c r="F453" s="56" t="s">
        <v>68</v>
      </c>
      <c r="G453" s="56" t="s">
        <v>140</v>
      </c>
      <c r="H453" s="71" t="s">
        <v>263</v>
      </c>
      <c r="I453" s="72"/>
      <c r="J453" s="99">
        <f>J454</f>
        <v>300000</v>
      </c>
      <c r="K453" s="99">
        <f t="shared" ref="K453:O454" si="542">K454</f>
        <v>100000</v>
      </c>
      <c r="L453" s="99">
        <f t="shared" si="542"/>
        <v>100000</v>
      </c>
      <c r="M453" s="99">
        <f t="shared" si="542"/>
        <v>0</v>
      </c>
      <c r="N453" s="99">
        <f t="shared" si="542"/>
        <v>0</v>
      </c>
      <c r="O453" s="99">
        <f t="shared" si="542"/>
        <v>0</v>
      </c>
      <c r="P453" s="99">
        <f t="shared" si="431"/>
        <v>300000</v>
      </c>
      <c r="Q453" s="99">
        <f t="shared" si="432"/>
        <v>100000</v>
      </c>
      <c r="R453" s="99">
        <f t="shared" si="433"/>
        <v>100000</v>
      </c>
      <c r="S453" s="99">
        <f t="shared" ref="S453:U454" si="543">S454</f>
        <v>0</v>
      </c>
      <c r="T453" s="99">
        <f t="shared" si="543"/>
        <v>0</v>
      </c>
      <c r="U453" s="99">
        <f t="shared" si="543"/>
        <v>0</v>
      </c>
      <c r="V453" s="99">
        <f t="shared" si="527"/>
        <v>300000</v>
      </c>
      <c r="W453" s="99">
        <f t="shared" si="528"/>
        <v>100000</v>
      </c>
      <c r="X453" s="99">
        <f t="shared" si="529"/>
        <v>100000</v>
      </c>
    </row>
    <row r="454" spans="1:24" ht="26.4">
      <c r="A454" s="75" t="s">
        <v>229</v>
      </c>
      <c r="B454" s="56" t="s">
        <v>236</v>
      </c>
      <c r="C454" s="56" t="s">
        <v>18</v>
      </c>
      <c r="D454" s="56" t="s">
        <v>20</v>
      </c>
      <c r="E454" s="56" t="s">
        <v>14</v>
      </c>
      <c r="F454" s="56" t="s">
        <v>68</v>
      </c>
      <c r="G454" s="56" t="s">
        <v>140</v>
      </c>
      <c r="H454" s="71" t="s">
        <v>263</v>
      </c>
      <c r="I454" s="72" t="s">
        <v>92</v>
      </c>
      <c r="J454" s="99">
        <f>J455</f>
        <v>300000</v>
      </c>
      <c r="K454" s="99">
        <f t="shared" si="542"/>
        <v>100000</v>
      </c>
      <c r="L454" s="99">
        <f t="shared" si="542"/>
        <v>100000</v>
      </c>
      <c r="M454" s="99">
        <f t="shared" si="542"/>
        <v>0</v>
      </c>
      <c r="N454" s="99">
        <f t="shared" si="542"/>
        <v>0</v>
      </c>
      <c r="O454" s="99">
        <f t="shared" si="542"/>
        <v>0</v>
      </c>
      <c r="P454" s="99">
        <f t="shared" si="431"/>
        <v>300000</v>
      </c>
      <c r="Q454" s="99">
        <f t="shared" si="432"/>
        <v>100000</v>
      </c>
      <c r="R454" s="99">
        <f t="shared" si="433"/>
        <v>100000</v>
      </c>
      <c r="S454" s="99">
        <f t="shared" si="543"/>
        <v>0</v>
      </c>
      <c r="T454" s="99">
        <f t="shared" si="543"/>
        <v>0</v>
      </c>
      <c r="U454" s="99">
        <f t="shared" si="543"/>
        <v>0</v>
      </c>
      <c r="V454" s="99">
        <f t="shared" si="527"/>
        <v>300000</v>
      </c>
      <c r="W454" s="99">
        <f t="shared" si="528"/>
        <v>100000</v>
      </c>
      <c r="X454" s="99">
        <f t="shared" si="529"/>
        <v>100000</v>
      </c>
    </row>
    <row r="455" spans="1:24" ht="26.4">
      <c r="A455" s="74" t="s">
        <v>96</v>
      </c>
      <c r="B455" s="56" t="s">
        <v>236</v>
      </c>
      <c r="C455" s="56" t="s">
        <v>18</v>
      </c>
      <c r="D455" s="56" t="s">
        <v>20</v>
      </c>
      <c r="E455" s="56" t="s">
        <v>14</v>
      </c>
      <c r="F455" s="56" t="s">
        <v>68</v>
      </c>
      <c r="G455" s="56" t="s">
        <v>140</v>
      </c>
      <c r="H455" s="71" t="s">
        <v>263</v>
      </c>
      <c r="I455" s="72" t="s">
        <v>93</v>
      </c>
      <c r="J455" s="99">
        <v>300000</v>
      </c>
      <c r="K455" s="99">
        <v>100000</v>
      </c>
      <c r="L455" s="99">
        <v>100000</v>
      </c>
      <c r="M455" s="99"/>
      <c r="N455" s="99"/>
      <c r="O455" s="99"/>
      <c r="P455" s="99">
        <f t="shared" si="431"/>
        <v>300000</v>
      </c>
      <c r="Q455" s="99">
        <f t="shared" si="432"/>
        <v>100000</v>
      </c>
      <c r="R455" s="99">
        <f t="shared" si="433"/>
        <v>100000</v>
      </c>
      <c r="S455" s="99"/>
      <c r="T455" s="99"/>
      <c r="U455" s="99"/>
      <c r="V455" s="99">
        <f t="shared" si="527"/>
        <v>300000</v>
      </c>
      <c r="W455" s="99">
        <f t="shared" si="528"/>
        <v>100000</v>
      </c>
      <c r="X455" s="99">
        <f t="shared" si="529"/>
        <v>100000</v>
      </c>
    </row>
    <row r="456" spans="1:24">
      <c r="A456" s="74"/>
      <c r="B456" s="56"/>
      <c r="C456" s="56"/>
      <c r="D456" s="56"/>
      <c r="E456" s="56"/>
      <c r="F456" s="56"/>
      <c r="G456" s="56"/>
      <c r="H456" s="71"/>
      <c r="I456" s="72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</row>
    <row r="457" spans="1:24" ht="15.6">
      <c r="A457" s="167" t="s">
        <v>63</v>
      </c>
      <c r="B457" s="28" t="s">
        <v>236</v>
      </c>
      <c r="C457" s="28" t="s">
        <v>3</v>
      </c>
      <c r="D457" s="28"/>
      <c r="E457" s="28"/>
      <c r="F457" s="28"/>
      <c r="G457" s="28"/>
      <c r="H457" s="28"/>
      <c r="I457" s="31"/>
      <c r="J457" s="96">
        <f>J458</f>
        <v>270000</v>
      </c>
      <c r="K457" s="96">
        <f t="shared" ref="K457:O459" si="544">K458</f>
        <v>270000</v>
      </c>
      <c r="L457" s="96">
        <f t="shared" si="544"/>
        <v>270000</v>
      </c>
      <c r="M457" s="96">
        <f t="shared" si="544"/>
        <v>0</v>
      </c>
      <c r="N457" s="96">
        <f t="shared" si="544"/>
        <v>0</v>
      </c>
      <c r="O457" s="96">
        <f t="shared" si="544"/>
        <v>0</v>
      </c>
      <c r="P457" s="96">
        <f t="shared" ref="P457:P526" si="545">J457+M457</f>
        <v>270000</v>
      </c>
      <c r="Q457" s="96">
        <f t="shared" ref="Q457:Q526" si="546">K457+N457</f>
        <v>270000</v>
      </c>
      <c r="R457" s="96">
        <f t="shared" ref="R457:R526" si="547">L457+O457</f>
        <v>270000</v>
      </c>
      <c r="S457" s="96">
        <f t="shared" ref="S457:U461" si="548">S458</f>
        <v>0</v>
      </c>
      <c r="T457" s="96">
        <f t="shared" si="548"/>
        <v>0</v>
      </c>
      <c r="U457" s="96">
        <f t="shared" si="548"/>
        <v>0</v>
      </c>
      <c r="V457" s="96">
        <f t="shared" ref="V457:V462" si="549">P457+S457</f>
        <v>270000</v>
      </c>
      <c r="W457" s="96">
        <f t="shared" ref="W457:W462" si="550">Q457+T457</f>
        <v>270000</v>
      </c>
      <c r="X457" s="96">
        <f t="shared" ref="X457:X462" si="551">R457+U457</f>
        <v>270000</v>
      </c>
    </row>
    <row r="458" spans="1:24">
      <c r="A458" s="22" t="s">
        <v>199</v>
      </c>
      <c r="B458" s="15" t="s">
        <v>236</v>
      </c>
      <c r="C458" s="15" t="s">
        <v>3</v>
      </c>
      <c r="D458" s="15" t="s">
        <v>18</v>
      </c>
      <c r="E458" s="15"/>
      <c r="F458" s="15"/>
      <c r="G458" s="15"/>
      <c r="H458" s="15"/>
      <c r="I458" s="25"/>
      <c r="J458" s="97">
        <f>J459</f>
        <v>270000</v>
      </c>
      <c r="K458" s="97">
        <f t="shared" si="544"/>
        <v>270000</v>
      </c>
      <c r="L458" s="97">
        <f t="shared" si="544"/>
        <v>270000</v>
      </c>
      <c r="M458" s="97">
        <f t="shared" si="544"/>
        <v>0</v>
      </c>
      <c r="N458" s="97">
        <f t="shared" si="544"/>
        <v>0</v>
      </c>
      <c r="O458" s="97">
        <f t="shared" si="544"/>
        <v>0</v>
      </c>
      <c r="P458" s="97">
        <f t="shared" si="545"/>
        <v>270000</v>
      </c>
      <c r="Q458" s="97">
        <f t="shared" si="546"/>
        <v>270000</v>
      </c>
      <c r="R458" s="97">
        <f t="shared" si="547"/>
        <v>270000</v>
      </c>
      <c r="S458" s="97">
        <f t="shared" si="548"/>
        <v>0</v>
      </c>
      <c r="T458" s="97">
        <f t="shared" si="548"/>
        <v>0</v>
      </c>
      <c r="U458" s="97">
        <f t="shared" si="548"/>
        <v>0</v>
      </c>
      <c r="V458" s="97">
        <f t="shared" si="549"/>
        <v>270000</v>
      </c>
      <c r="W458" s="97">
        <f t="shared" si="550"/>
        <v>270000</v>
      </c>
      <c r="X458" s="97">
        <f t="shared" si="551"/>
        <v>270000</v>
      </c>
    </row>
    <row r="459" spans="1:24" ht="26.4">
      <c r="A459" s="275" t="s">
        <v>400</v>
      </c>
      <c r="B459" s="1" t="s">
        <v>236</v>
      </c>
      <c r="C459" s="1" t="s">
        <v>3</v>
      </c>
      <c r="D459" s="1" t="s">
        <v>18</v>
      </c>
      <c r="E459" s="1" t="s">
        <v>292</v>
      </c>
      <c r="F459" s="1" t="s">
        <v>68</v>
      </c>
      <c r="G459" s="1" t="s">
        <v>140</v>
      </c>
      <c r="H459" s="1" t="s">
        <v>141</v>
      </c>
      <c r="I459" s="13"/>
      <c r="J459" s="78">
        <f>J460</f>
        <v>270000</v>
      </c>
      <c r="K459" s="78">
        <f t="shared" si="544"/>
        <v>270000</v>
      </c>
      <c r="L459" s="78">
        <f t="shared" si="544"/>
        <v>270000</v>
      </c>
      <c r="M459" s="78">
        <f t="shared" si="544"/>
        <v>0</v>
      </c>
      <c r="N459" s="78">
        <f t="shared" si="544"/>
        <v>0</v>
      </c>
      <c r="O459" s="78">
        <f t="shared" si="544"/>
        <v>0</v>
      </c>
      <c r="P459" s="78">
        <f t="shared" si="545"/>
        <v>270000</v>
      </c>
      <c r="Q459" s="78">
        <f t="shared" si="546"/>
        <v>270000</v>
      </c>
      <c r="R459" s="78">
        <f t="shared" si="547"/>
        <v>270000</v>
      </c>
      <c r="S459" s="78">
        <f t="shared" si="548"/>
        <v>0</v>
      </c>
      <c r="T459" s="78">
        <f t="shared" si="548"/>
        <v>0</v>
      </c>
      <c r="U459" s="78">
        <f t="shared" si="548"/>
        <v>0</v>
      </c>
      <c r="V459" s="78">
        <f t="shared" si="549"/>
        <v>270000</v>
      </c>
      <c r="W459" s="78">
        <f t="shared" si="550"/>
        <v>270000</v>
      </c>
      <c r="X459" s="78">
        <f t="shared" si="551"/>
        <v>270000</v>
      </c>
    </row>
    <row r="460" spans="1:24">
      <c r="A460" s="168" t="s">
        <v>315</v>
      </c>
      <c r="B460" s="1" t="s">
        <v>236</v>
      </c>
      <c r="C460" s="1" t="s">
        <v>3</v>
      </c>
      <c r="D460" s="1" t="s">
        <v>18</v>
      </c>
      <c r="E460" s="1" t="s">
        <v>292</v>
      </c>
      <c r="F460" s="1" t="s">
        <v>68</v>
      </c>
      <c r="G460" s="1" t="s">
        <v>140</v>
      </c>
      <c r="H460" s="1" t="s">
        <v>314</v>
      </c>
      <c r="I460" s="13"/>
      <c r="J460" s="78">
        <f>J461</f>
        <v>270000</v>
      </c>
      <c r="K460" s="78">
        <f t="shared" ref="K460:O461" si="552">K461</f>
        <v>270000</v>
      </c>
      <c r="L460" s="78">
        <f t="shared" si="552"/>
        <v>270000</v>
      </c>
      <c r="M460" s="78">
        <f t="shared" si="552"/>
        <v>0</v>
      </c>
      <c r="N460" s="78">
        <f t="shared" si="552"/>
        <v>0</v>
      </c>
      <c r="O460" s="78">
        <f t="shared" si="552"/>
        <v>0</v>
      </c>
      <c r="P460" s="78">
        <f t="shared" si="545"/>
        <v>270000</v>
      </c>
      <c r="Q460" s="78">
        <f t="shared" si="546"/>
        <v>270000</v>
      </c>
      <c r="R460" s="78">
        <f t="shared" si="547"/>
        <v>270000</v>
      </c>
      <c r="S460" s="78">
        <f t="shared" si="548"/>
        <v>0</v>
      </c>
      <c r="T460" s="78">
        <f t="shared" si="548"/>
        <v>0</v>
      </c>
      <c r="U460" s="78">
        <f t="shared" si="548"/>
        <v>0</v>
      </c>
      <c r="V460" s="78">
        <f t="shared" si="549"/>
        <v>270000</v>
      </c>
      <c r="W460" s="78">
        <f t="shared" si="550"/>
        <v>270000</v>
      </c>
      <c r="X460" s="78">
        <f t="shared" si="551"/>
        <v>270000</v>
      </c>
    </row>
    <row r="461" spans="1:24" ht="26.4">
      <c r="A461" s="169" t="s">
        <v>229</v>
      </c>
      <c r="B461" s="1" t="s">
        <v>236</v>
      </c>
      <c r="C461" s="1" t="s">
        <v>3</v>
      </c>
      <c r="D461" s="1" t="s">
        <v>18</v>
      </c>
      <c r="E461" s="1" t="s">
        <v>292</v>
      </c>
      <c r="F461" s="1" t="s">
        <v>68</v>
      </c>
      <c r="G461" s="1" t="s">
        <v>140</v>
      </c>
      <c r="H461" s="1" t="s">
        <v>314</v>
      </c>
      <c r="I461" s="13" t="s">
        <v>92</v>
      </c>
      <c r="J461" s="78">
        <f>J462</f>
        <v>270000</v>
      </c>
      <c r="K461" s="78">
        <f t="shared" si="552"/>
        <v>270000</v>
      </c>
      <c r="L461" s="78">
        <f t="shared" si="552"/>
        <v>270000</v>
      </c>
      <c r="M461" s="78">
        <f t="shared" si="552"/>
        <v>0</v>
      </c>
      <c r="N461" s="78">
        <f t="shared" si="552"/>
        <v>0</v>
      </c>
      <c r="O461" s="78">
        <f t="shared" si="552"/>
        <v>0</v>
      </c>
      <c r="P461" s="78">
        <f t="shared" si="545"/>
        <v>270000</v>
      </c>
      <c r="Q461" s="78">
        <f t="shared" si="546"/>
        <v>270000</v>
      </c>
      <c r="R461" s="78">
        <f t="shared" si="547"/>
        <v>270000</v>
      </c>
      <c r="S461" s="78">
        <f t="shared" si="548"/>
        <v>0</v>
      </c>
      <c r="T461" s="78">
        <f t="shared" si="548"/>
        <v>0</v>
      </c>
      <c r="U461" s="78">
        <f t="shared" si="548"/>
        <v>0</v>
      </c>
      <c r="V461" s="78">
        <f t="shared" si="549"/>
        <v>270000</v>
      </c>
      <c r="W461" s="78">
        <f t="shared" si="550"/>
        <v>270000</v>
      </c>
      <c r="X461" s="78">
        <f t="shared" si="551"/>
        <v>270000</v>
      </c>
    </row>
    <row r="462" spans="1:24" ht="26.4">
      <c r="A462" s="168" t="s">
        <v>96</v>
      </c>
      <c r="B462" s="1" t="s">
        <v>236</v>
      </c>
      <c r="C462" s="1" t="s">
        <v>3</v>
      </c>
      <c r="D462" s="1" t="s">
        <v>18</v>
      </c>
      <c r="E462" s="1" t="s">
        <v>292</v>
      </c>
      <c r="F462" s="1" t="s">
        <v>68</v>
      </c>
      <c r="G462" s="1" t="s">
        <v>140</v>
      </c>
      <c r="H462" s="1" t="s">
        <v>314</v>
      </c>
      <c r="I462" s="13" t="s">
        <v>93</v>
      </c>
      <c r="J462" s="78">
        <v>270000</v>
      </c>
      <c r="K462" s="78">
        <v>270000</v>
      </c>
      <c r="L462" s="78">
        <v>270000</v>
      </c>
      <c r="M462" s="78"/>
      <c r="N462" s="78"/>
      <c r="O462" s="78"/>
      <c r="P462" s="78">
        <f t="shared" si="545"/>
        <v>270000</v>
      </c>
      <c r="Q462" s="78">
        <f t="shared" si="546"/>
        <v>270000</v>
      </c>
      <c r="R462" s="78">
        <f t="shared" si="547"/>
        <v>270000</v>
      </c>
      <c r="S462" s="78"/>
      <c r="T462" s="78"/>
      <c r="U462" s="78"/>
      <c r="V462" s="78">
        <f t="shared" si="549"/>
        <v>270000</v>
      </c>
      <c r="W462" s="78">
        <f t="shared" si="550"/>
        <v>270000</v>
      </c>
      <c r="X462" s="78">
        <f t="shared" si="551"/>
        <v>270000</v>
      </c>
    </row>
    <row r="463" spans="1:24">
      <c r="A463" s="105"/>
      <c r="B463" s="131"/>
      <c r="C463" s="113"/>
      <c r="D463" s="113"/>
      <c r="E463" s="113"/>
      <c r="F463" s="113"/>
      <c r="G463" s="113"/>
      <c r="H463" s="71"/>
      <c r="I463" s="72"/>
      <c r="J463" s="99"/>
      <c r="K463" s="99"/>
      <c r="L463" s="99"/>
      <c r="M463" s="99"/>
      <c r="N463" s="99"/>
      <c r="O463" s="99"/>
      <c r="P463" s="99"/>
      <c r="Q463" s="99"/>
      <c r="R463" s="99"/>
      <c r="S463" s="99"/>
      <c r="T463" s="99"/>
      <c r="U463" s="99"/>
      <c r="V463" s="99"/>
      <c r="W463" s="99"/>
      <c r="X463" s="99"/>
    </row>
    <row r="464" spans="1:24" ht="26.4">
      <c r="A464" s="38" t="s">
        <v>336</v>
      </c>
      <c r="B464" s="43" t="s">
        <v>62</v>
      </c>
      <c r="C464" s="86"/>
      <c r="D464" s="39"/>
      <c r="E464" s="93"/>
      <c r="F464" s="86"/>
      <c r="G464" s="86"/>
      <c r="H464" s="39"/>
      <c r="I464" s="112"/>
      <c r="J464" s="102">
        <f>J465</f>
        <v>50737911.420000002</v>
      </c>
      <c r="K464" s="102">
        <f t="shared" ref="K464:O464" si="553">K465</f>
        <v>47602382.060000002</v>
      </c>
      <c r="L464" s="102">
        <f t="shared" si="553"/>
        <v>38006565.859999999</v>
      </c>
      <c r="M464" s="102">
        <f t="shared" si="553"/>
        <v>5165288.76</v>
      </c>
      <c r="N464" s="102">
        <f t="shared" si="553"/>
        <v>0</v>
      </c>
      <c r="O464" s="102">
        <f t="shared" si="553"/>
        <v>0</v>
      </c>
      <c r="P464" s="102">
        <f t="shared" si="545"/>
        <v>55903200.18</v>
      </c>
      <c r="Q464" s="102">
        <f t="shared" si="546"/>
        <v>47602382.060000002</v>
      </c>
      <c r="R464" s="102">
        <f t="shared" si="547"/>
        <v>38006565.859999999</v>
      </c>
      <c r="S464" s="102">
        <f t="shared" ref="S464:U464" si="554">S465</f>
        <v>-5139227.8899999997</v>
      </c>
      <c r="T464" s="102">
        <f t="shared" si="554"/>
        <v>-199104</v>
      </c>
      <c r="U464" s="102">
        <f t="shared" si="554"/>
        <v>0</v>
      </c>
      <c r="V464" s="102">
        <f t="shared" ref="V464:V465" si="555">P464+S464</f>
        <v>50763972.289999999</v>
      </c>
      <c r="W464" s="102">
        <f t="shared" ref="W464:W465" si="556">Q464+T464</f>
        <v>47403278.060000002</v>
      </c>
      <c r="X464" s="102">
        <f t="shared" ref="X464:X465" si="557">R464+U464</f>
        <v>38006565.859999999</v>
      </c>
    </row>
    <row r="465" spans="1:24" ht="15.6">
      <c r="A465" s="23" t="s">
        <v>32</v>
      </c>
      <c r="B465" s="24" t="s">
        <v>62</v>
      </c>
      <c r="C465" s="24" t="s">
        <v>20</v>
      </c>
      <c r="D465" s="1"/>
      <c r="E465" s="1"/>
      <c r="F465" s="1"/>
      <c r="G465" s="1"/>
      <c r="H465" s="1"/>
      <c r="I465" s="1"/>
      <c r="J465" s="96">
        <f>J467+J476+J482</f>
        <v>50737911.420000002</v>
      </c>
      <c r="K465" s="96">
        <f t="shared" ref="K465:L465" si="558">K467+K476+K482</f>
        <v>47602382.060000002</v>
      </c>
      <c r="L465" s="96">
        <f t="shared" si="558"/>
        <v>38006565.859999999</v>
      </c>
      <c r="M465" s="96">
        <f t="shared" ref="M465:O465" si="559">M467+M476+M482</f>
        <v>5165288.76</v>
      </c>
      <c r="N465" s="96">
        <f t="shared" si="559"/>
        <v>0</v>
      </c>
      <c r="O465" s="96">
        <f t="shared" si="559"/>
        <v>0</v>
      </c>
      <c r="P465" s="96">
        <f t="shared" si="545"/>
        <v>55903200.18</v>
      </c>
      <c r="Q465" s="96">
        <f t="shared" si="546"/>
        <v>47602382.060000002</v>
      </c>
      <c r="R465" s="96">
        <f t="shared" si="547"/>
        <v>38006565.859999999</v>
      </c>
      <c r="S465" s="96">
        <f t="shared" ref="S465:U465" si="560">S467+S476+S482</f>
        <v>-5139227.8899999997</v>
      </c>
      <c r="T465" s="96">
        <f t="shared" si="560"/>
        <v>-199104</v>
      </c>
      <c r="U465" s="96">
        <f t="shared" si="560"/>
        <v>0</v>
      </c>
      <c r="V465" s="96">
        <f t="shared" si="555"/>
        <v>50763972.289999999</v>
      </c>
      <c r="W465" s="96">
        <f t="shared" si="556"/>
        <v>47403278.060000002</v>
      </c>
      <c r="X465" s="96">
        <f t="shared" si="557"/>
        <v>38006565.859999999</v>
      </c>
    </row>
    <row r="466" spans="1:24">
      <c r="A466" s="2"/>
      <c r="B466" s="62"/>
      <c r="C466" s="62"/>
      <c r="D466" s="1"/>
      <c r="E466" s="1"/>
      <c r="F466" s="1"/>
      <c r="G466" s="1"/>
      <c r="H466" s="1"/>
      <c r="I466" s="13"/>
      <c r="J466" s="100"/>
      <c r="K466" s="100"/>
      <c r="L466" s="100"/>
      <c r="M466" s="100"/>
      <c r="N466" s="100"/>
      <c r="O466" s="100"/>
      <c r="P466" s="100"/>
      <c r="Q466" s="100"/>
      <c r="R466" s="100"/>
      <c r="S466" s="100"/>
      <c r="T466" s="100"/>
      <c r="U466" s="100"/>
      <c r="V466" s="100"/>
      <c r="W466" s="100"/>
      <c r="X466" s="100"/>
    </row>
    <row r="467" spans="1:24" ht="26.4">
      <c r="A467" s="18" t="s">
        <v>34</v>
      </c>
      <c r="B467" s="14" t="s">
        <v>62</v>
      </c>
      <c r="C467" s="14" t="s">
        <v>20</v>
      </c>
      <c r="D467" s="14" t="s">
        <v>3</v>
      </c>
      <c r="E467" s="14"/>
      <c r="F467" s="14"/>
      <c r="G467" s="14"/>
      <c r="H467" s="1"/>
      <c r="I467" s="13"/>
      <c r="J467" s="97">
        <f>J468</f>
        <v>20152253</v>
      </c>
      <c r="K467" s="97">
        <f t="shared" ref="K467:O469" si="561">K468</f>
        <v>19833503</v>
      </c>
      <c r="L467" s="97">
        <f t="shared" si="561"/>
        <v>19533503</v>
      </c>
      <c r="M467" s="97">
        <f t="shared" si="561"/>
        <v>0</v>
      </c>
      <c r="N467" s="97">
        <f t="shared" si="561"/>
        <v>0</v>
      </c>
      <c r="O467" s="97">
        <f t="shared" si="561"/>
        <v>0</v>
      </c>
      <c r="P467" s="97">
        <f t="shared" si="545"/>
        <v>20152253</v>
      </c>
      <c r="Q467" s="97">
        <f t="shared" si="546"/>
        <v>19833503</v>
      </c>
      <c r="R467" s="97">
        <f t="shared" si="547"/>
        <v>19533503</v>
      </c>
      <c r="S467" s="97">
        <f t="shared" ref="S467:U469" si="562">S468</f>
        <v>0</v>
      </c>
      <c r="T467" s="97">
        <f t="shared" si="562"/>
        <v>0</v>
      </c>
      <c r="U467" s="97">
        <f t="shared" si="562"/>
        <v>0</v>
      </c>
      <c r="V467" s="97">
        <f t="shared" ref="V467:V474" si="563">P467+S467</f>
        <v>20152253</v>
      </c>
      <c r="W467" s="97">
        <f t="shared" ref="W467:W474" si="564">Q467+T467</f>
        <v>19833503</v>
      </c>
      <c r="X467" s="97">
        <f t="shared" ref="X467:X474" si="565">R467+U467</f>
        <v>19533503</v>
      </c>
    </row>
    <row r="468" spans="1:24" ht="39.6">
      <c r="A468" s="33" t="s">
        <v>392</v>
      </c>
      <c r="B468" s="1" t="s">
        <v>62</v>
      </c>
      <c r="C468" s="1" t="s">
        <v>20</v>
      </c>
      <c r="D468" s="1" t="s">
        <v>3</v>
      </c>
      <c r="E468" s="1" t="s">
        <v>19</v>
      </c>
      <c r="F468" s="1" t="s">
        <v>68</v>
      </c>
      <c r="G468" s="1" t="s">
        <v>140</v>
      </c>
      <c r="H468" s="1" t="s">
        <v>141</v>
      </c>
      <c r="I468" s="13"/>
      <c r="J468" s="78">
        <f>J469</f>
        <v>20152253</v>
      </c>
      <c r="K468" s="78">
        <f t="shared" si="561"/>
        <v>19833503</v>
      </c>
      <c r="L468" s="78">
        <f t="shared" si="561"/>
        <v>19533503</v>
      </c>
      <c r="M468" s="78">
        <f t="shared" si="561"/>
        <v>0</v>
      </c>
      <c r="N468" s="78">
        <f t="shared" si="561"/>
        <v>0</v>
      </c>
      <c r="O468" s="78">
        <f t="shared" si="561"/>
        <v>0</v>
      </c>
      <c r="P468" s="78">
        <f t="shared" si="545"/>
        <v>20152253</v>
      </c>
      <c r="Q468" s="78">
        <f t="shared" si="546"/>
        <v>19833503</v>
      </c>
      <c r="R468" s="78">
        <f t="shared" si="547"/>
        <v>19533503</v>
      </c>
      <c r="S468" s="78">
        <f t="shared" si="562"/>
        <v>0</v>
      </c>
      <c r="T468" s="78">
        <f t="shared" si="562"/>
        <v>0</v>
      </c>
      <c r="U468" s="78">
        <f t="shared" si="562"/>
        <v>0</v>
      </c>
      <c r="V468" s="78">
        <f t="shared" si="563"/>
        <v>20152253</v>
      </c>
      <c r="W468" s="78">
        <f t="shared" si="564"/>
        <v>19833503</v>
      </c>
      <c r="X468" s="78">
        <f t="shared" si="565"/>
        <v>19533503</v>
      </c>
    </row>
    <row r="469" spans="1:24" ht="26.4">
      <c r="A469" s="33" t="s">
        <v>247</v>
      </c>
      <c r="B469" s="1" t="s">
        <v>62</v>
      </c>
      <c r="C469" s="1" t="s">
        <v>20</v>
      </c>
      <c r="D469" s="1" t="s">
        <v>3</v>
      </c>
      <c r="E469" s="1" t="s">
        <v>19</v>
      </c>
      <c r="F469" s="1" t="s">
        <v>120</v>
      </c>
      <c r="G469" s="1" t="s">
        <v>140</v>
      </c>
      <c r="H469" s="1" t="s">
        <v>141</v>
      </c>
      <c r="I469" s="13"/>
      <c r="J469" s="78">
        <f>J470</f>
        <v>20152253</v>
      </c>
      <c r="K469" s="78">
        <f t="shared" si="561"/>
        <v>19833503</v>
      </c>
      <c r="L469" s="78">
        <f t="shared" si="561"/>
        <v>19533503</v>
      </c>
      <c r="M469" s="78">
        <f t="shared" si="561"/>
        <v>0</v>
      </c>
      <c r="N469" s="78">
        <f t="shared" si="561"/>
        <v>0</v>
      </c>
      <c r="O469" s="78">
        <f t="shared" si="561"/>
        <v>0</v>
      </c>
      <c r="P469" s="78">
        <f t="shared" si="545"/>
        <v>20152253</v>
      </c>
      <c r="Q469" s="78">
        <f t="shared" si="546"/>
        <v>19833503</v>
      </c>
      <c r="R469" s="78">
        <f t="shared" si="547"/>
        <v>19533503</v>
      </c>
      <c r="S469" s="78">
        <f t="shared" si="562"/>
        <v>0</v>
      </c>
      <c r="T469" s="78">
        <f t="shared" si="562"/>
        <v>0</v>
      </c>
      <c r="U469" s="78">
        <f t="shared" si="562"/>
        <v>0</v>
      </c>
      <c r="V469" s="78">
        <f t="shared" si="563"/>
        <v>20152253</v>
      </c>
      <c r="W469" s="78">
        <f t="shared" si="564"/>
        <v>19833503</v>
      </c>
      <c r="X469" s="78">
        <f t="shared" si="565"/>
        <v>19533503</v>
      </c>
    </row>
    <row r="470" spans="1:24" ht="26.4">
      <c r="A470" s="11" t="s">
        <v>85</v>
      </c>
      <c r="B470" s="1" t="s">
        <v>62</v>
      </c>
      <c r="C470" s="1" t="s">
        <v>20</v>
      </c>
      <c r="D470" s="1" t="s">
        <v>3</v>
      </c>
      <c r="E470" s="1" t="s">
        <v>19</v>
      </c>
      <c r="F470" s="1" t="s">
        <v>120</v>
      </c>
      <c r="G470" s="1" t="s">
        <v>140</v>
      </c>
      <c r="H470" s="1" t="s">
        <v>150</v>
      </c>
      <c r="I470" s="13"/>
      <c r="J470" s="78">
        <f>J471+J473</f>
        <v>20152253</v>
      </c>
      <c r="K470" s="78">
        <f t="shared" ref="K470:L470" si="566">K471+K473</f>
        <v>19833503</v>
      </c>
      <c r="L470" s="78">
        <f t="shared" si="566"/>
        <v>19533503</v>
      </c>
      <c r="M470" s="78">
        <f t="shared" ref="M470:O470" si="567">M471+M473</f>
        <v>0</v>
      </c>
      <c r="N470" s="78">
        <f t="shared" si="567"/>
        <v>0</v>
      </c>
      <c r="O470" s="78">
        <f t="shared" si="567"/>
        <v>0</v>
      </c>
      <c r="P470" s="78">
        <f t="shared" si="545"/>
        <v>20152253</v>
      </c>
      <c r="Q470" s="78">
        <f t="shared" si="546"/>
        <v>19833503</v>
      </c>
      <c r="R470" s="78">
        <f t="shared" si="547"/>
        <v>19533503</v>
      </c>
      <c r="S470" s="78">
        <f t="shared" ref="S470:U470" si="568">S471+S473</f>
        <v>0</v>
      </c>
      <c r="T470" s="78">
        <f t="shared" si="568"/>
        <v>0</v>
      </c>
      <c r="U470" s="78">
        <f t="shared" si="568"/>
        <v>0</v>
      </c>
      <c r="V470" s="78">
        <f t="shared" si="563"/>
        <v>20152253</v>
      </c>
      <c r="W470" s="78">
        <f t="shared" si="564"/>
        <v>19833503</v>
      </c>
      <c r="X470" s="78">
        <f t="shared" si="565"/>
        <v>19533503</v>
      </c>
    </row>
    <row r="471" spans="1:24" ht="39.6">
      <c r="A471" s="74" t="s">
        <v>94</v>
      </c>
      <c r="B471" s="1" t="s">
        <v>62</v>
      </c>
      <c r="C471" s="1" t="s">
        <v>20</v>
      </c>
      <c r="D471" s="1" t="s">
        <v>3</v>
      </c>
      <c r="E471" s="1" t="s">
        <v>19</v>
      </c>
      <c r="F471" s="1" t="s">
        <v>120</v>
      </c>
      <c r="G471" s="1" t="s">
        <v>140</v>
      </c>
      <c r="H471" s="1" t="s">
        <v>150</v>
      </c>
      <c r="I471" s="13" t="s">
        <v>90</v>
      </c>
      <c r="J471" s="78">
        <f>J472</f>
        <v>19200393</v>
      </c>
      <c r="K471" s="78">
        <f t="shared" ref="K471:O471" si="569">K472</f>
        <v>18881643</v>
      </c>
      <c r="L471" s="78">
        <f t="shared" si="569"/>
        <v>18581643</v>
      </c>
      <c r="M471" s="78">
        <f t="shared" si="569"/>
        <v>0</v>
      </c>
      <c r="N471" s="78">
        <f t="shared" si="569"/>
        <v>0</v>
      </c>
      <c r="O471" s="78">
        <f t="shared" si="569"/>
        <v>0</v>
      </c>
      <c r="P471" s="78">
        <f t="shared" si="545"/>
        <v>19200393</v>
      </c>
      <c r="Q471" s="78">
        <f t="shared" si="546"/>
        <v>18881643</v>
      </c>
      <c r="R471" s="78">
        <f t="shared" si="547"/>
        <v>18581643</v>
      </c>
      <c r="S471" s="78">
        <f t="shared" ref="S471:U471" si="570">S472</f>
        <v>0</v>
      </c>
      <c r="T471" s="78">
        <f t="shared" si="570"/>
        <v>0</v>
      </c>
      <c r="U471" s="78">
        <f t="shared" si="570"/>
        <v>0</v>
      </c>
      <c r="V471" s="78">
        <f t="shared" si="563"/>
        <v>19200393</v>
      </c>
      <c r="W471" s="78">
        <f t="shared" si="564"/>
        <v>18881643</v>
      </c>
      <c r="X471" s="78">
        <f t="shared" si="565"/>
        <v>18581643</v>
      </c>
    </row>
    <row r="472" spans="1:24">
      <c r="A472" s="74" t="s">
        <v>101</v>
      </c>
      <c r="B472" s="1" t="s">
        <v>62</v>
      </c>
      <c r="C472" s="1" t="s">
        <v>20</v>
      </c>
      <c r="D472" s="1" t="s">
        <v>3</v>
      </c>
      <c r="E472" s="1" t="s">
        <v>19</v>
      </c>
      <c r="F472" s="1" t="s">
        <v>120</v>
      </c>
      <c r="G472" s="1" t="s">
        <v>140</v>
      </c>
      <c r="H472" s="1" t="s">
        <v>150</v>
      </c>
      <c r="I472" s="13" t="s">
        <v>100</v>
      </c>
      <c r="J472" s="78">
        <v>19200393</v>
      </c>
      <c r="K472" s="78">
        <f>19200393-318750</f>
        <v>18881643</v>
      </c>
      <c r="L472" s="78">
        <f>18881643-300000</f>
        <v>18581643</v>
      </c>
      <c r="M472" s="78"/>
      <c r="N472" s="78"/>
      <c r="O472" s="78"/>
      <c r="P472" s="78">
        <f t="shared" si="545"/>
        <v>19200393</v>
      </c>
      <c r="Q472" s="78">
        <f t="shared" si="546"/>
        <v>18881643</v>
      </c>
      <c r="R472" s="78">
        <f t="shared" si="547"/>
        <v>18581643</v>
      </c>
      <c r="S472" s="78"/>
      <c r="T472" s="78"/>
      <c r="U472" s="78"/>
      <c r="V472" s="78">
        <f t="shared" si="563"/>
        <v>19200393</v>
      </c>
      <c r="W472" s="78">
        <f t="shared" si="564"/>
        <v>18881643</v>
      </c>
      <c r="X472" s="78">
        <f t="shared" si="565"/>
        <v>18581643</v>
      </c>
    </row>
    <row r="473" spans="1:24" ht="26.4">
      <c r="A473" s="75" t="s">
        <v>229</v>
      </c>
      <c r="B473" s="1" t="s">
        <v>62</v>
      </c>
      <c r="C473" s="1" t="s">
        <v>20</v>
      </c>
      <c r="D473" s="1" t="s">
        <v>3</v>
      </c>
      <c r="E473" s="1" t="s">
        <v>19</v>
      </c>
      <c r="F473" s="1" t="s">
        <v>120</v>
      </c>
      <c r="G473" s="1" t="s">
        <v>140</v>
      </c>
      <c r="H473" s="1" t="s">
        <v>150</v>
      </c>
      <c r="I473" s="13" t="s">
        <v>92</v>
      </c>
      <c r="J473" s="78">
        <f>J474</f>
        <v>951860</v>
      </c>
      <c r="K473" s="78">
        <f t="shared" ref="K473:O473" si="571">K474</f>
        <v>951860</v>
      </c>
      <c r="L473" s="78">
        <f t="shared" si="571"/>
        <v>951860</v>
      </c>
      <c r="M473" s="78">
        <f t="shared" si="571"/>
        <v>0</v>
      </c>
      <c r="N473" s="78">
        <f t="shared" si="571"/>
        <v>0</v>
      </c>
      <c r="O473" s="78">
        <f t="shared" si="571"/>
        <v>0</v>
      </c>
      <c r="P473" s="78">
        <f t="shared" si="545"/>
        <v>951860</v>
      </c>
      <c r="Q473" s="78">
        <f t="shared" si="546"/>
        <v>951860</v>
      </c>
      <c r="R473" s="78">
        <f t="shared" si="547"/>
        <v>951860</v>
      </c>
      <c r="S473" s="78">
        <f t="shared" ref="S473:U473" si="572">S474</f>
        <v>0</v>
      </c>
      <c r="T473" s="78">
        <f t="shared" si="572"/>
        <v>0</v>
      </c>
      <c r="U473" s="78">
        <f t="shared" si="572"/>
        <v>0</v>
      </c>
      <c r="V473" s="78">
        <f t="shared" si="563"/>
        <v>951860</v>
      </c>
      <c r="W473" s="78">
        <f t="shared" si="564"/>
        <v>951860</v>
      </c>
      <c r="X473" s="78">
        <f t="shared" si="565"/>
        <v>951860</v>
      </c>
    </row>
    <row r="474" spans="1:24" ht="26.4">
      <c r="A474" s="74" t="s">
        <v>96</v>
      </c>
      <c r="B474" s="1" t="s">
        <v>62</v>
      </c>
      <c r="C474" s="1" t="s">
        <v>20</v>
      </c>
      <c r="D474" s="1" t="s">
        <v>3</v>
      </c>
      <c r="E474" s="1" t="s">
        <v>19</v>
      </c>
      <c r="F474" s="1" t="s">
        <v>120</v>
      </c>
      <c r="G474" s="1" t="s">
        <v>140</v>
      </c>
      <c r="H474" s="1" t="s">
        <v>150</v>
      </c>
      <c r="I474" s="13" t="s">
        <v>93</v>
      </c>
      <c r="J474" s="78">
        <f>951866.82-6.82</f>
        <v>951860</v>
      </c>
      <c r="K474" s="78">
        <f>951866.82-6.82</f>
        <v>951860</v>
      </c>
      <c r="L474" s="78">
        <f>951866.82-6.82</f>
        <v>951860</v>
      </c>
      <c r="M474" s="78"/>
      <c r="N474" s="78"/>
      <c r="O474" s="78"/>
      <c r="P474" s="78">
        <f t="shared" si="545"/>
        <v>951860</v>
      </c>
      <c r="Q474" s="78">
        <f t="shared" si="546"/>
        <v>951860</v>
      </c>
      <c r="R474" s="78">
        <f t="shared" si="547"/>
        <v>951860</v>
      </c>
      <c r="S474" s="78"/>
      <c r="T474" s="78"/>
      <c r="U474" s="78"/>
      <c r="V474" s="78">
        <f t="shared" si="563"/>
        <v>951860</v>
      </c>
      <c r="W474" s="78">
        <f t="shared" si="564"/>
        <v>951860</v>
      </c>
      <c r="X474" s="78">
        <f t="shared" si="565"/>
        <v>951860</v>
      </c>
    </row>
    <row r="475" spans="1:24">
      <c r="A475" s="11"/>
      <c r="B475" s="1"/>
      <c r="C475" s="1"/>
      <c r="D475" s="1"/>
      <c r="E475" s="1"/>
      <c r="F475" s="1"/>
      <c r="G475" s="1"/>
      <c r="H475" s="1"/>
      <c r="I475" s="13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</row>
    <row r="476" spans="1:24">
      <c r="A476" s="4" t="s">
        <v>22</v>
      </c>
      <c r="B476" s="14" t="s">
        <v>62</v>
      </c>
      <c r="C476" s="14" t="s">
        <v>20</v>
      </c>
      <c r="D476" s="14" t="s">
        <v>19</v>
      </c>
      <c r="E476" s="14"/>
      <c r="F476" s="14"/>
      <c r="G476" s="14"/>
      <c r="H476" s="1"/>
      <c r="I476" s="13"/>
      <c r="J476" s="97">
        <f>J477</f>
        <v>3000000</v>
      </c>
      <c r="K476" s="97">
        <f t="shared" ref="K476:O479" si="573">K477</f>
        <v>1500000</v>
      </c>
      <c r="L476" s="97">
        <f t="shared" si="573"/>
        <v>1000000</v>
      </c>
      <c r="M476" s="97">
        <f t="shared" si="573"/>
        <v>0</v>
      </c>
      <c r="N476" s="97">
        <f t="shared" si="573"/>
        <v>0</v>
      </c>
      <c r="O476" s="97">
        <f t="shared" si="573"/>
        <v>0</v>
      </c>
      <c r="P476" s="97">
        <f t="shared" si="545"/>
        <v>3000000</v>
      </c>
      <c r="Q476" s="97">
        <f t="shared" si="546"/>
        <v>1500000</v>
      </c>
      <c r="R476" s="97">
        <f t="shared" si="547"/>
        <v>1000000</v>
      </c>
      <c r="S476" s="97">
        <f t="shared" ref="S476:U479" si="574">S477</f>
        <v>298703.15999999992</v>
      </c>
      <c r="T476" s="97">
        <f t="shared" si="574"/>
        <v>0</v>
      </c>
      <c r="U476" s="97">
        <f t="shared" si="574"/>
        <v>0</v>
      </c>
      <c r="V476" s="97">
        <f t="shared" ref="V476:V480" si="575">P476+S476</f>
        <v>3298703.16</v>
      </c>
      <c r="W476" s="97">
        <f t="shared" ref="W476:W480" si="576">Q476+T476</f>
        <v>1500000</v>
      </c>
      <c r="X476" s="97">
        <f t="shared" ref="X476:X480" si="577">R476+U476</f>
        <v>1000000</v>
      </c>
    </row>
    <row r="477" spans="1:24">
      <c r="A477" s="2" t="s">
        <v>81</v>
      </c>
      <c r="B477" s="1" t="s">
        <v>62</v>
      </c>
      <c r="C477" s="1" t="s">
        <v>20</v>
      </c>
      <c r="D477" s="1" t="s">
        <v>19</v>
      </c>
      <c r="E477" s="1" t="s">
        <v>80</v>
      </c>
      <c r="F477" s="1" t="s">
        <v>68</v>
      </c>
      <c r="G477" s="1" t="s">
        <v>140</v>
      </c>
      <c r="H477" s="1" t="s">
        <v>141</v>
      </c>
      <c r="I477" s="13"/>
      <c r="J477" s="78">
        <f>J478</f>
        <v>3000000</v>
      </c>
      <c r="K477" s="78">
        <f t="shared" si="573"/>
        <v>1500000</v>
      </c>
      <c r="L477" s="78">
        <f t="shared" si="573"/>
        <v>1000000</v>
      </c>
      <c r="M477" s="78">
        <f t="shared" si="573"/>
        <v>0</v>
      </c>
      <c r="N477" s="78">
        <f t="shared" si="573"/>
        <v>0</v>
      </c>
      <c r="O477" s="78">
        <f t="shared" si="573"/>
        <v>0</v>
      </c>
      <c r="P477" s="78">
        <f t="shared" si="545"/>
        <v>3000000</v>
      </c>
      <c r="Q477" s="78">
        <f t="shared" si="546"/>
        <v>1500000</v>
      </c>
      <c r="R477" s="78">
        <f t="shared" si="547"/>
        <v>1000000</v>
      </c>
      <c r="S477" s="78">
        <f t="shared" si="574"/>
        <v>298703.15999999992</v>
      </c>
      <c r="T477" s="78">
        <f t="shared" si="574"/>
        <v>0</v>
      </c>
      <c r="U477" s="78">
        <f t="shared" si="574"/>
        <v>0</v>
      </c>
      <c r="V477" s="78">
        <f t="shared" si="575"/>
        <v>3298703.16</v>
      </c>
      <c r="W477" s="78">
        <f t="shared" si="576"/>
        <v>1500000</v>
      </c>
      <c r="X477" s="78">
        <f t="shared" si="577"/>
        <v>1000000</v>
      </c>
    </row>
    <row r="478" spans="1:24">
      <c r="A478" s="5" t="s">
        <v>272</v>
      </c>
      <c r="B478" s="1" t="s">
        <v>62</v>
      </c>
      <c r="C478" s="1" t="s">
        <v>20</v>
      </c>
      <c r="D478" s="1" t="s">
        <v>19</v>
      </c>
      <c r="E478" s="1" t="s">
        <v>80</v>
      </c>
      <c r="F478" s="1" t="s">
        <v>68</v>
      </c>
      <c r="G478" s="1" t="s">
        <v>140</v>
      </c>
      <c r="H478" s="1" t="s">
        <v>171</v>
      </c>
      <c r="I478" s="13"/>
      <c r="J478" s="78">
        <f>J479</f>
        <v>3000000</v>
      </c>
      <c r="K478" s="78">
        <f t="shared" si="573"/>
        <v>1500000</v>
      </c>
      <c r="L478" s="78">
        <f t="shared" si="573"/>
        <v>1000000</v>
      </c>
      <c r="M478" s="78">
        <f t="shared" si="573"/>
        <v>0</v>
      </c>
      <c r="N478" s="78">
        <f t="shared" si="573"/>
        <v>0</v>
      </c>
      <c r="O478" s="78">
        <f t="shared" si="573"/>
        <v>0</v>
      </c>
      <c r="P478" s="78">
        <f t="shared" si="545"/>
        <v>3000000</v>
      </c>
      <c r="Q478" s="78">
        <f t="shared" si="546"/>
        <v>1500000</v>
      </c>
      <c r="R478" s="78">
        <f t="shared" si="547"/>
        <v>1000000</v>
      </c>
      <c r="S478" s="78">
        <f t="shared" si="574"/>
        <v>298703.15999999992</v>
      </c>
      <c r="T478" s="78">
        <f t="shared" si="574"/>
        <v>0</v>
      </c>
      <c r="U478" s="78">
        <f t="shared" si="574"/>
        <v>0</v>
      </c>
      <c r="V478" s="78">
        <f t="shared" si="575"/>
        <v>3298703.16</v>
      </c>
      <c r="W478" s="78">
        <f t="shared" si="576"/>
        <v>1500000</v>
      </c>
      <c r="X478" s="78">
        <f t="shared" si="577"/>
        <v>1000000</v>
      </c>
    </row>
    <row r="479" spans="1:24">
      <c r="A479" s="2" t="s">
        <v>78</v>
      </c>
      <c r="B479" s="1" t="s">
        <v>62</v>
      </c>
      <c r="C479" s="1" t="s">
        <v>20</v>
      </c>
      <c r="D479" s="1" t="s">
        <v>19</v>
      </c>
      <c r="E479" s="1" t="s">
        <v>80</v>
      </c>
      <c r="F479" s="1" t="s">
        <v>68</v>
      </c>
      <c r="G479" s="1" t="s">
        <v>140</v>
      </c>
      <c r="H479" s="1" t="s">
        <v>171</v>
      </c>
      <c r="I479" s="13" t="s">
        <v>75</v>
      </c>
      <c r="J479" s="78">
        <f>J480</f>
        <v>3000000</v>
      </c>
      <c r="K479" s="78">
        <f t="shared" si="573"/>
        <v>1500000</v>
      </c>
      <c r="L479" s="78">
        <f t="shared" si="573"/>
        <v>1000000</v>
      </c>
      <c r="M479" s="78">
        <f t="shared" si="573"/>
        <v>0</v>
      </c>
      <c r="N479" s="78">
        <f t="shared" si="573"/>
        <v>0</v>
      </c>
      <c r="O479" s="78">
        <f t="shared" si="573"/>
        <v>0</v>
      </c>
      <c r="P479" s="78">
        <f t="shared" si="545"/>
        <v>3000000</v>
      </c>
      <c r="Q479" s="78">
        <f t="shared" si="546"/>
        <v>1500000</v>
      </c>
      <c r="R479" s="78">
        <f t="shared" si="547"/>
        <v>1000000</v>
      </c>
      <c r="S479" s="78">
        <f t="shared" si="574"/>
        <v>298703.15999999992</v>
      </c>
      <c r="T479" s="78">
        <f t="shared" si="574"/>
        <v>0</v>
      </c>
      <c r="U479" s="78">
        <f t="shared" si="574"/>
        <v>0</v>
      </c>
      <c r="V479" s="78">
        <f t="shared" si="575"/>
        <v>3298703.16</v>
      </c>
      <c r="W479" s="78">
        <f t="shared" si="576"/>
        <v>1500000</v>
      </c>
      <c r="X479" s="78">
        <f t="shared" si="577"/>
        <v>1000000</v>
      </c>
    </row>
    <row r="480" spans="1:24">
      <c r="A480" s="2" t="s">
        <v>103</v>
      </c>
      <c r="B480" s="1" t="s">
        <v>62</v>
      </c>
      <c r="C480" s="1" t="s">
        <v>20</v>
      </c>
      <c r="D480" s="1" t="s">
        <v>19</v>
      </c>
      <c r="E480" s="1" t="s">
        <v>80</v>
      </c>
      <c r="F480" s="1" t="s">
        <v>68</v>
      </c>
      <c r="G480" s="1" t="s">
        <v>140</v>
      </c>
      <c r="H480" s="1" t="s">
        <v>171</v>
      </c>
      <c r="I480" s="13" t="s">
        <v>102</v>
      </c>
      <c r="J480" s="78">
        <v>3000000</v>
      </c>
      <c r="K480" s="78">
        <v>1500000</v>
      </c>
      <c r="L480" s="78">
        <v>1000000</v>
      </c>
      <c r="M480" s="78"/>
      <c r="N480" s="78"/>
      <c r="O480" s="78"/>
      <c r="P480" s="78">
        <f t="shared" si="545"/>
        <v>3000000</v>
      </c>
      <c r="Q480" s="78">
        <f t="shared" si="546"/>
        <v>1500000</v>
      </c>
      <c r="R480" s="78">
        <f t="shared" si="547"/>
        <v>1000000</v>
      </c>
      <c r="S480" s="78">
        <f>-112400-278000-105400-10545-20000-150000-101608+1076656.16</f>
        <v>298703.15999999992</v>
      </c>
      <c r="T480" s="78"/>
      <c r="U480" s="78"/>
      <c r="V480" s="78">
        <f t="shared" si="575"/>
        <v>3298703.16</v>
      </c>
      <c r="W480" s="78">
        <f t="shared" si="576"/>
        <v>1500000</v>
      </c>
      <c r="X480" s="78">
        <f t="shared" si="577"/>
        <v>1000000</v>
      </c>
    </row>
    <row r="481" spans="1:24">
      <c r="A481" s="2"/>
      <c r="B481" s="1"/>
      <c r="C481" s="1"/>
      <c r="D481" s="1"/>
      <c r="E481" s="1"/>
      <c r="F481" s="1"/>
      <c r="G481" s="1"/>
      <c r="H481" s="1"/>
      <c r="I481" s="13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</row>
    <row r="482" spans="1:24">
      <c r="A482" s="4" t="s">
        <v>1</v>
      </c>
      <c r="B482" s="14" t="s">
        <v>62</v>
      </c>
      <c r="C482" s="14" t="s">
        <v>20</v>
      </c>
      <c r="D482" s="14" t="s">
        <v>48</v>
      </c>
      <c r="E482" s="14"/>
      <c r="F482" s="14"/>
      <c r="G482" s="14"/>
      <c r="H482" s="1"/>
      <c r="I482" s="13"/>
      <c r="J482" s="97">
        <f>J483</f>
        <v>27585658.420000002</v>
      </c>
      <c r="K482" s="97">
        <f t="shared" ref="K482:O482" si="578">K483</f>
        <v>26268879.060000002</v>
      </c>
      <c r="L482" s="97">
        <f t="shared" si="578"/>
        <v>17473062.860000003</v>
      </c>
      <c r="M482" s="97">
        <f t="shared" si="578"/>
        <v>5165288.76</v>
      </c>
      <c r="N482" s="97">
        <f t="shared" si="578"/>
        <v>0</v>
      </c>
      <c r="O482" s="97">
        <f t="shared" si="578"/>
        <v>0</v>
      </c>
      <c r="P482" s="97">
        <f t="shared" si="545"/>
        <v>32750947.18</v>
      </c>
      <c r="Q482" s="97">
        <f t="shared" si="546"/>
        <v>26268879.060000002</v>
      </c>
      <c r="R482" s="97">
        <f t="shared" si="547"/>
        <v>17473062.860000003</v>
      </c>
      <c r="S482" s="97">
        <f t="shared" ref="S482:U482" si="579">S483</f>
        <v>-5437931.0499999998</v>
      </c>
      <c r="T482" s="97">
        <f t="shared" si="579"/>
        <v>-199104</v>
      </c>
      <c r="U482" s="97">
        <f t="shared" si="579"/>
        <v>0</v>
      </c>
      <c r="V482" s="97">
        <f t="shared" ref="V482:V492" si="580">P482+S482</f>
        <v>27313016.129999999</v>
      </c>
      <c r="W482" s="97">
        <f t="shared" ref="W482:W492" si="581">Q482+T482</f>
        <v>26069775.060000002</v>
      </c>
      <c r="X482" s="97">
        <f t="shared" ref="X482:X492" si="582">R482+U482</f>
        <v>17473062.860000003</v>
      </c>
    </row>
    <row r="483" spans="1:24">
      <c r="A483" s="2" t="s">
        <v>81</v>
      </c>
      <c r="B483" s="10" t="s">
        <v>62</v>
      </c>
      <c r="C483" s="10" t="s">
        <v>20</v>
      </c>
      <c r="D483" s="1" t="s">
        <v>48</v>
      </c>
      <c r="E483" s="1" t="s">
        <v>80</v>
      </c>
      <c r="F483" s="1" t="s">
        <v>68</v>
      </c>
      <c r="G483" s="1" t="s">
        <v>140</v>
      </c>
      <c r="H483" s="1" t="s">
        <v>141</v>
      </c>
      <c r="I483" s="13"/>
      <c r="J483" s="78">
        <f>J484+J487+J490</f>
        <v>27585658.420000002</v>
      </c>
      <c r="K483" s="78">
        <f t="shared" ref="K483:O483" si="583">K484+K487+K490</f>
        <v>26268879.060000002</v>
      </c>
      <c r="L483" s="78">
        <f t="shared" si="583"/>
        <v>17473062.860000003</v>
      </c>
      <c r="M483" s="78">
        <f t="shared" si="583"/>
        <v>5165288.76</v>
      </c>
      <c r="N483" s="78">
        <f t="shared" si="583"/>
        <v>0</v>
      </c>
      <c r="O483" s="78">
        <f t="shared" si="583"/>
        <v>0</v>
      </c>
      <c r="P483" s="78">
        <f t="shared" si="545"/>
        <v>32750947.18</v>
      </c>
      <c r="Q483" s="78">
        <f t="shared" si="546"/>
        <v>26268879.060000002</v>
      </c>
      <c r="R483" s="78">
        <f t="shared" si="547"/>
        <v>17473062.860000003</v>
      </c>
      <c r="S483" s="78">
        <f t="shared" ref="S483:U483" si="584">S484+S487+S490</f>
        <v>-5437931.0499999998</v>
      </c>
      <c r="T483" s="78">
        <f t="shared" si="584"/>
        <v>-199104</v>
      </c>
      <c r="U483" s="78">
        <f t="shared" si="584"/>
        <v>0</v>
      </c>
      <c r="V483" s="78">
        <f t="shared" si="580"/>
        <v>27313016.129999999</v>
      </c>
      <c r="W483" s="78">
        <f t="shared" si="581"/>
        <v>26069775.060000002</v>
      </c>
      <c r="X483" s="78">
        <f t="shared" si="582"/>
        <v>17473062.860000003</v>
      </c>
    </row>
    <row r="484" spans="1:24" ht="39.6">
      <c r="A484" s="85" t="s">
        <v>211</v>
      </c>
      <c r="B484" s="10" t="s">
        <v>62</v>
      </c>
      <c r="C484" s="10" t="s">
        <v>20</v>
      </c>
      <c r="D484" s="1" t="s">
        <v>48</v>
      </c>
      <c r="E484" s="1" t="s">
        <v>80</v>
      </c>
      <c r="F484" s="1" t="s">
        <v>68</v>
      </c>
      <c r="G484" s="1" t="s">
        <v>140</v>
      </c>
      <c r="H484" s="1" t="s">
        <v>210</v>
      </c>
      <c r="I484" s="70"/>
      <c r="J484" s="78">
        <f>J485</f>
        <v>2692514.8</v>
      </c>
      <c r="K484" s="78">
        <f t="shared" ref="K484:O485" si="585">K485</f>
        <v>1000000</v>
      </c>
      <c r="L484" s="78">
        <f t="shared" si="585"/>
        <v>0</v>
      </c>
      <c r="M484" s="78">
        <f t="shared" si="585"/>
        <v>0</v>
      </c>
      <c r="N484" s="78">
        <f t="shared" si="585"/>
        <v>0</v>
      </c>
      <c r="O484" s="78">
        <f t="shared" si="585"/>
        <v>0</v>
      </c>
      <c r="P484" s="78">
        <f t="shared" si="545"/>
        <v>2692514.8</v>
      </c>
      <c r="Q484" s="78">
        <f t="shared" si="546"/>
        <v>1000000</v>
      </c>
      <c r="R484" s="78">
        <f t="shared" si="547"/>
        <v>0</v>
      </c>
      <c r="S484" s="78">
        <f t="shared" ref="S484:U485" si="586">S485</f>
        <v>-719213.05</v>
      </c>
      <c r="T484" s="78">
        <f t="shared" si="586"/>
        <v>-199104</v>
      </c>
      <c r="U484" s="78">
        <f t="shared" si="586"/>
        <v>0</v>
      </c>
      <c r="V484" s="78">
        <f t="shared" si="580"/>
        <v>1973301.7499999998</v>
      </c>
      <c r="W484" s="78">
        <f t="shared" si="581"/>
        <v>800896</v>
      </c>
      <c r="X484" s="78">
        <f t="shared" si="582"/>
        <v>0</v>
      </c>
    </row>
    <row r="485" spans="1:24">
      <c r="A485" s="2" t="s">
        <v>78</v>
      </c>
      <c r="B485" s="10" t="s">
        <v>62</v>
      </c>
      <c r="C485" s="10" t="s">
        <v>20</v>
      </c>
      <c r="D485" s="1" t="s">
        <v>48</v>
      </c>
      <c r="E485" s="1" t="s">
        <v>80</v>
      </c>
      <c r="F485" s="1" t="s">
        <v>68</v>
      </c>
      <c r="G485" s="1" t="s">
        <v>140</v>
      </c>
      <c r="H485" s="1" t="s">
        <v>210</v>
      </c>
      <c r="I485" s="70" t="s">
        <v>75</v>
      </c>
      <c r="J485" s="104">
        <f>J486</f>
        <v>2692514.8</v>
      </c>
      <c r="K485" s="104">
        <f t="shared" si="585"/>
        <v>1000000</v>
      </c>
      <c r="L485" s="104">
        <f t="shared" si="585"/>
        <v>0</v>
      </c>
      <c r="M485" s="104">
        <f t="shared" si="585"/>
        <v>0</v>
      </c>
      <c r="N485" s="104">
        <f t="shared" si="585"/>
        <v>0</v>
      </c>
      <c r="O485" s="104">
        <f t="shared" si="585"/>
        <v>0</v>
      </c>
      <c r="P485" s="104">
        <f t="shared" si="545"/>
        <v>2692514.8</v>
      </c>
      <c r="Q485" s="104">
        <f t="shared" si="546"/>
        <v>1000000</v>
      </c>
      <c r="R485" s="104">
        <f t="shared" si="547"/>
        <v>0</v>
      </c>
      <c r="S485" s="104">
        <f t="shared" si="586"/>
        <v>-719213.05</v>
      </c>
      <c r="T485" s="104">
        <f t="shared" si="586"/>
        <v>-199104</v>
      </c>
      <c r="U485" s="104">
        <f t="shared" si="586"/>
        <v>0</v>
      </c>
      <c r="V485" s="104">
        <f t="shared" si="580"/>
        <v>1973301.7499999998</v>
      </c>
      <c r="W485" s="104">
        <f t="shared" si="581"/>
        <v>800896</v>
      </c>
      <c r="X485" s="104">
        <f t="shared" si="582"/>
        <v>0</v>
      </c>
    </row>
    <row r="486" spans="1:24">
      <c r="A486" s="2" t="s">
        <v>103</v>
      </c>
      <c r="B486" s="10" t="s">
        <v>62</v>
      </c>
      <c r="C486" s="10" t="s">
        <v>20</v>
      </c>
      <c r="D486" s="1" t="s">
        <v>48</v>
      </c>
      <c r="E486" s="1" t="s">
        <v>80</v>
      </c>
      <c r="F486" s="1" t="s">
        <v>68</v>
      </c>
      <c r="G486" s="1" t="s">
        <v>140</v>
      </c>
      <c r="H486" s="1" t="s">
        <v>210</v>
      </c>
      <c r="I486" s="70" t="s">
        <v>102</v>
      </c>
      <c r="J486" s="78">
        <f>2692507.98+6.82</f>
        <v>2692514.8</v>
      </c>
      <c r="K486" s="78">
        <v>1000000</v>
      </c>
      <c r="L486" s="78"/>
      <c r="M486" s="78"/>
      <c r="N486" s="78"/>
      <c r="O486" s="78"/>
      <c r="P486" s="78">
        <f t="shared" si="545"/>
        <v>2692514.8</v>
      </c>
      <c r="Q486" s="78">
        <f t="shared" si="546"/>
        <v>1000000</v>
      </c>
      <c r="R486" s="78">
        <f t="shared" si="547"/>
        <v>0</v>
      </c>
      <c r="S486" s="78">
        <f>-199104-352564.1-655-166889.95</f>
        <v>-719213.05</v>
      </c>
      <c r="T486" s="78">
        <v>-199104</v>
      </c>
      <c r="U486" s="78"/>
      <c r="V486" s="78">
        <f t="shared" si="580"/>
        <v>1973301.7499999998</v>
      </c>
      <c r="W486" s="78">
        <f t="shared" si="581"/>
        <v>800896</v>
      </c>
      <c r="X486" s="78">
        <f t="shared" si="582"/>
        <v>0</v>
      </c>
    </row>
    <row r="487" spans="1:24">
      <c r="A487" s="85" t="s">
        <v>341</v>
      </c>
      <c r="B487" s="10" t="s">
        <v>62</v>
      </c>
      <c r="C487" s="10" t="s">
        <v>20</v>
      </c>
      <c r="D487" s="1" t="s">
        <v>48</v>
      </c>
      <c r="E487" s="1" t="s">
        <v>80</v>
      </c>
      <c r="F487" s="1" t="s">
        <v>68</v>
      </c>
      <c r="G487" s="1" t="s">
        <v>140</v>
      </c>
      <c r="H487" s="35" t="s">
        <v>340</v>
      </c>
      <c r="I487" s="70"/>
      <c r="J487" s="78">
        <f>J488</f>
        <v>24893143.620000001</v>
      </c>
      <c r="K487" s="78">
        <f t="shared" ref="K487:O488" si="587">K488</f>
        <v>25268879.060000002</v>
      </c>
      <c r="L487" s="78">
        <f t="shared" si="587"/>
        <v>17473062.860000003</v>
      </c>
      <c r="M487" s="78">
        <f t="shared" si="587"/>
        <v>0</v>
      </c>
      <c r="N487" s="78">
        <f t="shared" si="587"/>
        <v>0</v>
      </c>
      <c r="O487" s="78">
        <f t="shared" si="587"/>
        <v>0</v>
      </c>
      <c r="P487" s="78">
        <f t="shared" si="545"/>
        <v>24893143.620000001</v>
      </c>
      <c r="Q487" s="78">
        <f t="shared" si="546"/>
        <v>25268879.060000002</v>
      </c>
      <c r="R487" s="78">
        <f t="shared" si="547"/>
        <v>17473062.860000003</v>
      </c>
      <c r="S487" s="78">
        <f t="shared" ref="S487:U488" si="588">S488</f>
        <v>-4718718</v>
      </c>
      <c r="T487" s="78">
        <f t="shared" si="588"/>
        <v>0</v>
      </c>
      <c r="U487" s="78">
        <f t="shared" si="588"/>
        <v>0</v>
      </c>
      <c r="V487" s="78">
        <f t="shared" si="580"/>
        <v>20174425.620000001</v>
      </c>
      <c r="W487" s="78">
        <f t="shared" si="581"/>
        <v>25268879.060000002</v>
      </c>
      <c r="X487" s="78">
        <f t="shared" si="582"/>
        <v>17473062.860000003</v>
      </c>
    </row>
    <row r="488" spans="1:24">
      <c r="A488" s="2" t="s">
        <v>78</v>
      </c>
      <c r="B488" s="10" t="s">
        <v>62</v>
      </c>
      <c r="C488" s="10" t="s">
        <v>20</v>
      </c>
      <c r="D488" s="1" t="s">
        <v>48</v>
      </c>
      <c r="E488" s="1" t="s">
        <v>80</v>
      </c>
      <c r="F488" s="1" t="s">
        <v>68</v>
      </c>
      <c r="G488" s="1" t="s">
        <v>140</v>
      </c>
      <c r="H488" s="35" t="s">
        <v>340</v>
      </c>
      <c r="I488" s="70" t="s">
        <v>75</v>
      </c>
      <c r="J488" s="78">
        <f>J489</f>
        <v>24893143.620000001</v>
      </c>
      <c r="K488" s="78">
        <f t="shared" si="587"/>
        <v>25268879.060000002</v>
      </c>
      <c r="L488" s="78">
        <f t="shared" si="587"/>
        <v>17473062.860000003</v>
      </c>
      <c r="M488" s="78">
        <f t="shared" si="587"/>
        <v>0</v>
      </c>
      <c r="N488" s="78">
        <f t="shared" si="587"/>
        <v>0</v>
      </c>
      <c r="O488" s="78">
        <f t="shared" si="587"/>
        <v>0</v>
      </c>
      <c r="P488" s="78">
        <f t="shared" si="545"/>
        <v>24893143.620000001</v>
      </c>
      <c r="Q488" s="78">
        <f t="shared" si="546"/>
        <v>25268879.060000002</v>
      </c>
      <c r="R488" s="78">
        <f t="shared" si="547"/>
        <v>17473062.860000003</v>
      </c>
      <c r="S488" s="78">
        <f t="shared" si="588"/>
        <v>-4718718</v>
      </c>
      <c r="T488" s="78">
        <f t="shared" si="588"/>
        <v>0</v>
      </c>
      <c r="U488" s="78">
        <f t="shared" si="588"/>
        <v>0</v>
      </c>
      <c r="V488" s="78">
        <f t="shared" si="580"/>
        <v>20174425.620000001</v>
      </c>
      <c r="W488" s="78">
        <f t="shared" si="581"/>
        <v>25268879.060000002</v>
      </c>
      <c r="X488" s="78">
        <f t="shared" si="582"/>
        <v>17473062.860000003</v>
      </c>
    </row>
    <row r="489" spans="1:24">
      <c r="A489" s="2" t="s">
        <v>103</v>
      </c>
      <c r="B489" s="10" t="s">
        <v>62</v>
      </c>
      <c r="C489" s="10" t="s">
        <v>20</v>
      </c>
      <c r="D489" s="1" t="s">
        <v>48</v>
      </c>
      <c r="E489" s="1" t="s">
        <v>80</v>
      </c>
      <c r="F489" s="1" t="s">
        <v>68</v>
      </c>
      <c r="G489" s="1" t="s">
        <v>140</v>
      </c>
      <c r="H489" s="35" t="s">
        <v>340</v>
      </c>
      <c r="I489" s="70" t="s">
        <v>102</v>
      </c>
      <c r="J489" s="78">
        <v>24893143.620000001</v>
      </c>
      <c r="K489" s="78">
        <f>25268872.23+6.82+0.01</f>
        <v>25268879.060000002</v>
      </c>
      <c r="L489" s="78">
        <f>17473056.03+6.82+0.01</f>
        <v>17473062.860000003</v>
      </c>
      <c r="M489" s="78"/>
      <c r="N489" s="78"/>
      <c r="O489" s="78"/>
      <c r="P489" s="78">
        <f t="shared" si="545"/>
        <v>24893143.620000001</v>
      </c>
      <c r="Q489" s="78">
        <f t="shared" si="546"/>
        <v>25268879.060000002</v>
      </c>
      <c r="R489" s="78">
        <f t="shared" si="547"/>
        <v>17473062.860000003</v>
      </c>
      <c r="S489" s="78">
        <f>-3436602-1282116</f>
        <v>-4718718</v>
      </c>
      <c r="T489" s="78"/>
      <c r="U489" s="78"/>
      <c r="V489" s="78">
        <f t="shared" si="580"/>
        <v>20174425.620000001</v>
      </c>
      <c r="W489" s="78">
        <f t="shared" si="581"/>
        <v>25268879.060000002</v>
      </c>
      <c r="X489" s="78">
        <f t="shared" si="582"/>
        <v>17473062.860000003</v>
      </c>
    </row>
    <row r="490" spans="1:24" ht="26.4">
      <c r="A490" s="85" t="s">
        <v>448</v>
      </c>
      <c r="B490" s="10" t="s">
        <v>62</v>
      </c>
      <c r="C490" s="10" t="s">
        <v>20</v>
      </c>
      <c r="D490" s="1" t="s">
        <v>48</v>
      </c>
      <c r="E490" s="1" t="s">
        <v>80</v>
      </c>
      <c r="F490" s="1" t="s">
        <v>68</v>
      </c>
      <c r="G490" s="1" t="s">
        <v>140</v>
      </c>
      <c r="H490" s="34" t="s">
        <v>447</v>
      </c>
      <c r="I490" s="70"/>
      <c r="J490" s="78">
        <f>J491</f>
        <v>0</v>
      </c>
      <c r="K490" s="78">
        <f t="shared" ref="K490:O491" si="589">K491</f>
        <v>0</v>
      </c>
      <c r="L490" s="78">
        <f t="shared" si="589"/>
        <v>0</v>
      </c>
      <c r="M490" s="78">
        <f t="shared" si="589"/>
        <v>5165288.76</v>
      </c>
      <c r="N490" s="78">
        <f t="shared" si="589"/>
        <v>0</v>
      </c>
      <c r="O490" s="78">
        <f t="shared" si="589"/>
        <v>0</v>
      </c>
      <c r="P490" s="78">
        <f t="shared" ref="P490:P491" si="590">J490+M490</f>
        <v>5165288.76</v>
      </c>
      <c r="Q490" s="78">
        <f t="shared" ref="Q490:Q491" si="591">K490+N490</f>
        <v>0</v>
      </c>
      <c r="R490" s="78">
        <f t="shared" ref="R490:R491" si="592">L490+O490</f>
        <v>0</v>
      </c>
      <c r="S490" s="78">
        <f t="shared" ref="S490:U491" si="593">S491</f>
        <v>0</v>
      </c>
      <c r="T490" s="78">
        <f t="shared" si="593"/>
        <v>0</v>
      </c>
      <c r="U490" s="78">
        <f t="shared" si="593"/>
        <v>0</v>
      </c>
      <c r="V490" s="78">
        <f t="shared" si="580"/>
        <v>5165288.76</v>
      </c>
      <c r="W490" s="78">
        <f t="shared" si="581"/>
        <v>0</v>
      </c>
      <c r="X490" s="78">
        <f t="shared" si="582"/>
        <v>0</v>
      </c>
    </row>
    <row r="491" spans="1:24">
      <c r="A491" s="2" t="s">
        <v>78</v>
      </c>
      <c r="B491" s="10" t="s">
        <v>62</v>
      </c>
      <c r="C491" s="10" t="s">
        <v>20</v>
      </c>
      <c r="D491" s="1" t="s">
        <v>48</v>
      </c>
      <c r="E491" s="1" t="s">
        <v>80</v>
      </c>
      <c r="F491" s="1" t="s">
        <v>68</v>
      </c>
      <c r="G491" s="1" t="s">
        <v>140</v>
      </c>
      <c r="H491" s="34" t="s">
        <v>447</v>
      </c>
      <c r="I491" s="70" t="s">
        <v>75</v>
      </c>
      <c r="J491" s="78">
        <f>J492</f>
        <v>0</v>
      </c>
      <c r="K491" s="78">
        <f t="shared" si="589"/>
        <v>0</v>
      </c>
      <c r="L491" s="78">
        <f t="shared" si="589"/>
        <v>0</v>
      </c>
      <c r="M491" s="78">
        <f t="shared" si="589"/>
        <v>5165288.76</v>
      </c>
      <c r="N491" s="78">
        <f t="shared" si="589"/>
        <v>0</v>
      </c>
      <c r="O491" s="78">
        <f t="shared" si="589"/>
        <v>0</v>
      </c>
      <c r="P491" s="78">
        <f t="shared" si="590"/>
        <v>5165288.76</v>
      </c>
      <c r="Q491" s="78">
        <f t="shared" si="591"/>
        <v>0</v>
      </c>
      <c r="R491" s="78">
        <f t="shared" si="592"/>
        <v>0</v>
      </c>
      <c r="S491" s="78">
        <f t="shared" si="593"/>
        <v>0</v>
      </c>
      <c r="T491" s="78">
        <f t="shared" si="593"/>
        <v>0</v>
      </c>
      <c r="U491" s="78">
        <f t="shared" si="593"/>
        <v>0</v>
      </c>
      <c r="V491" s="78">
        <f t="shared" si="580"/>
        <v>5165288.76</v>
      </c>
      <c r="W491" s="78">
        <f t="shared" si="581"/>
        <v>0</v>
      </c>
      <c r="X491" s="78">
        <f t="shared" si="582"/>
        <v>0</v>
      </c>
    </row>
    <row r="492" spans="1:24">
      <c r="A492" s="2" t="s">
        <v>103</v>
      </c>
      <c r="B492" s="10" t="s">
        <v>62</v>
      </c>
      <c r="C492" s="10" t="s">
        <v>20</v>
      </c>
      <c r="D492" s="1" t="s">
        <v>48</v>
      </c>
      <c r="E492" s="1" t="s">
        <v>80</v>
      </c>
      <c r="F492" s="1" t="s">
        <v>68</v>
      </c>
      <c r="G492" s="1" t="s">
        <v>140</v>
      </c>
      <c r="H492" s="34" t="s">
        <v>447</v>
      </c>
      <c r="I492" s="70" t="s">
        <v>102</v>
      </c>
      <c r="J492" s="78"/>
      <c r="K492" s="78"/>
      <c r="L492" s="78"/>
      <c r="M492" s="78">
        <v>5165288.76</v>
      </c>
      <c r="N492" s="78"/>
      <c r="O492" s="78"/>
      <c r="P492" s="78">
        <f t="shared" ref="P492" si="594">J492+M492</f>
        <v>5165288.76</v>
      </c>
      <c r="Q492" s="78">
        <f t="shared" ref="Q492" si="595">K492+N492</f>
        <v>0</v>
      </c>
      <c r="R492" s="78">
        <f t="shared" ref="R492" si="596">L492+O492</f>
        <v>0</v>
      </c>
      <c r="S492" s="78"/>
      <c r="T492" s="78"/>
      <c r="U492" s="78"/>
      <c r="V492" s="78">
        <f t="shared" si="580"/>
        <v>5165288.76</v>
      </c>
      <c r="W492" s="78">
        <f t="shared" si="581"/>
        <v>0</v>
      </c>
      <c r="X492" s="78">
        <f t="shared" si="582"/>
        <v>0</v>
      </c>
    </row>
    <row r="493" spans="1:24">
      <c r="A493" s="2"/>
      <c r="B493" s="157"/>
      <c r="C493" s="10"/>
      <c r="D493" s="1"/>
      <c r="E493" s="34"/>
      <c r="F493" s="34"/>
      <c r="G493" s="34"/>
      <c r="H493" s="35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</row>
    <row r="494" spans="1:24" ht="26.4">
      <c r="A494" s="158" t="s">
        <v>337</v>
      </c>
      <c r="B494" s="43" t="s">
        <v>330</v>
      </c>
      <c r="C494" s="39"/>
      <c r="D494" s="39"/>
      <c r="E494" s="163"/>
      <c r="F494" s="86"/>
      <c r="G494" s="86"/>
      <c r="H494" s="86"/>
      <c r="I494" s="112"/>
      <c r="J494" s="102">
        <f>J495+J586+J595+J632+J716+J813+J831+J838+J888+J881</f>
        <v>323937942.16000003</v>
      </c>
      <c r="K494" s="102">
        <f>K495+K586+K595+K632+K716+K813+K831+K838+K888+K881</f>
        <v>283926830.08999997</v>
      </c>
      <c r="L494" s="102">
        <f>L495+L586+L595+L632+L716+L813+L831+L838+L888+L881</f>
        <v>281376152.06999999</v>
      </c>
      <c r="M494" s="102">
        <f>M495+M586+M595+M632+M716+M813+M831+M838+M888+M881+M823</f>
        <v>35955843.350000001</v>
      </c>
      <c r="N494" s="102">
        <f>N495+N586+N595+N632+N716+N813+N831+N838+N888+N881+N823</f>
        <v>66758.69</v>
      </c>
      <c r="O494" s="102">
        <f>O495+O586+O595+O632+O716+O813+O831+O838+O888+O881+O823</f>
        <v>186908.68</v>
      </c>
      <c r="P494" s="102">
        <f t="shared" si="545"/>
        <v>359893785.51000005</v>
      </c>
      <c r="Q494" s="102">
        <f t="shared" si="546"/>
        <v>283993588.77999997</v>
      </c>
      <c r="R494" s="102">
        <f t="shared" si="547"/>
        <v>281563060.75</v>
      </c>
      <c r="S494" s="102">
        <f>S495+S586+S595+S632+S716+S813+S831+S838+S888+S881+S823</f>
        <v>10202653.879999999</v>
      </c>
      <c r="T494" s="102">
        <f>T495+T586+T595+T632+T716+T813+T831+T838+T888+T881+T823</f>
        <v>2220991.8199999998</v>
      </c>
      <c r="U494" s="102">
        <f>U495+U586+U595+U632+U716+U813+U831+U838+U888+U881+U823</f>
        <v>2220991.8199999998</v>
      </c>
      <c r="V494" s="102">
        <f t="shared" ref="V494:V500" si="597">P494+S494</f>
        <v>370096439.39000005</v>
      </c>
      <c r="W494" s="102">
        <f t="shared" ref="W494:W500" si="598">Q494+T494</f>
        <v>286214580.59999996</v>
      </c>
      <c r="X494" s="102">
        <f t="shared" ref="X494:X500" si="599">R494+U494</f>
        <v>283784052.56999999</v>
      </c>
    </row>
    <row r="495" spans="1:24" ht="15.6">
      <c r="A495" s="167" t="s">
        <v>32</v>
      </c>
      <c r="B495" s="24" t="s">
        <v>330</v>
      </c>
      <c r="C495" s="24" t="s">
        <v>20</v>
      </c>
      <c r="D495" s="1"/>
      <c r="E495" s="1"/>
      <c r="F495" s="1"/>
      <c r="G495" s="1"/>
      <c r="H495" s="1"/>
      <c r="I495" s="1"/>
      <c r="J495" s="96">
        <f t="shared" ref="J495:O495" si="600">J496+J502+J541+J553+J547</f>
        <v>195468051.81</v>
      </c>
      <c r="K495" s="96">
        <f t="shared" si="600"/>
        <v>194515183.83999997</v>
      </c>
      <c r="L495" s="96">
        <f t="shared" si="600"/>
        <v>194649165.89999998</v>
      </c>
      <c r="M495" s="96">
        <f t="shared" si="600"/>
        <v>3100882.77</v>
      </c>
      <c r="N495" s="96">
        <f t="shared" si="600"/>
        <v>2082.4499999999998</v>
      </c>
      <c r="O495" s="96">
        <f t="shared" si="600"/>
        <v>85864.07</v>
      </c>
      <c r="P495" s="96">
        <f t="shared" si="545"/>
        <v>198568934.58000001</v>
      </c>
      <c r="Q495" s="96">
        <f t="shared" si="546"/>
        <v>194517266.28999996</v>
      </c>
      <c r="R495" s="96">
        <f t="shared" si="547"/>
        <v>194735029.96999997</v>
      </c>
      <c r="S495" s="96">
        <f t="shared" ref="S495:U495" si="601">S496+S502+S541+S553+S547</f>
        <v>3044041</v>
      </c>
      <c r="T495" s="96">
        <f t="shared" si="601"/>
        <v>0</v>
      </c>
      <c r="U495" s="96">
        <f t="shared" si="601"/>
        <v>0</v>
      </c>
      <c r="V495" s="96">
        <f t="shared" si="597"/>
        <v>201612975.58000001</v>
      </c>
      <c r="W495" s="96">
        <f t="shared" si="598"/>
        <v>194517266.28999996</v>
      </c>
      <c r="X495" s="96">
        <f t="shared" si="599"/>
        <v>194735029.96999997</v>
      </c>
    </row>
    <row r="496" spans="1:24" ht="26.4">
      <c r="A496" s="22" t="s">
        <v>44</v>
      </c>
      <c r="B496" s="14" t="s">
        <v>330</v>
      </c>
      <c r="C496" s="14" t="s">
        <v>20</v>
      </c>
      <c r="D496" s="15" t="s">
        <v>17</v>
      </c>
      <c r="E496" s="15"/>
      <c r="F496" s="15"/>
      <c r="G496" s="15"/>
      <c r="H496" s="15"/>
      <c r="I496" s="25"/>
      <c r="J496" s="97">
        <f>J497</f>
        <v>4134017</v>
      </c>
      <c r="K496" s="97">
        <f t="shared" ref="K496:O497" si="602">K497</f>
        <v>4134017</v>
      </c>
      <c r="L496" s="97">
        <f t="shared" si="602"/>
        <v>4134017</v>
      </c>
      <c r="M496" s="97">
        <f t="shared" si="602"/>
        <v>0</v>
      </c>
      <c r="N496" s="97">
        <f t="shared" si="602"/>
        <v>0</v>
      </c>
      <c r="O496" s="97">
        <f t="shared" si="602"/>
        <v>0</v>
      </c>
      <c r="P496" s="97">
        <f t="shared" si="545"/>
        <v>4134017</v>
      </c>
      <c r="Q496" s="97">
        <f t="shared" si="546"/>
        <v>4134017</v>
      </c>
      <c r="R496" s="97">
        <f t="shared" si="547"/>
        <v>4134017</v>
      </c>
      <c r="S496" s="97">
        <f t="shared" ref="S496:U499" si="603">S497</f>
        <v>0</v>
      </c>
      <c r="T496" s="97">
        <f t="shared" si="603"/>
        <v>0</v>
      </c>
      <c r="U496" s="97">
        <f t="shared" si="603"/>
        <v>0</v>
      </c>
      <c r="V496" s="97">
        <f t="shared" si="597"/>
        <v>4134017</v>
      </c>
      <c r="W496" s="97">
        <f t="shared" si="598"/>
        <v>4134017</v>
      </c>
      <c r="X496" s="97">
        <f t="shared" si="599"/>
        <v>4134017</v>
      </c>
    </row>
    <row r="497" spans="1:24">
      <c r="A497" s="9" t="s">
        <v>81</v>
      </c>
      <c r="B497" s="56" t="s">
        <v>330</v>
      </c>
      <c r="C497" s="56" t="s">
        <v>20</v>
      </c>
      <c r="D497" s="56" t="s">
        <v>17</v>
      </c>
      <c r="E497" s="56" t="s">
        <v>80</v>
      </c>
      <c r="F497" s="56" t="s">
        <v>68</v>
      </c>
      <c r="G497" s="1" t="s">
        <v>140</v>
      </c>
      <c r="H497" s="1" t="s">
        <v>141</v>
      </c>
      <c r="I497" s="13"/>
      <c r="J497" s="78">
        <f>J498</f>
        <v>4134017</v>
      </c>
      <c r="K497" s="78">
        <f t="shared" si="602"/>
        <v>4134017</v>
      </c>
      <c r="L497" s="78">
        <f t="shared" si="602"/>
        <v>4134017</v>
      </c>
      <c r="M497" s="78">
        <f t="shared" si="602"/>
        <v>0</v>
      </c>
      <c r="N497" s="78">
        <f t="shared" si="602"/>
        <v>0</v>
      </c>
      <c r="O497" s="78">
        <f t="shared" si="602"/>
        <v>0</v>
      </c>
      <c r="P497" s="78">
        <f t="shared" si="545"/>
        <v>4134017</v>
      </c>
      <c r="Q497" s="78">
        <f t="shared" si="546"/>
        <v>4134017</v>
      </c>
      <c r="R497" s="78">
        <f t="shared" si="547"/>
        <v>4134017</v>
      </c>
      <c r="S497" s="78">
        <f t="shared" si="603"/>
        <v>0</v>
      </c>
      <c r="T497" s="78">
        <f t="shared" si="603"/>
        <v>0</v>
      </c>
      <c r="U497" s="78">
        <f t="shared" si="603"/>
        <v>0</v>
      </c>
      <c r="V497" s="78">
        <f t="shared" si="597"/>
        <v>4134017</v>
      </c>
      <c r="W497" s="78">
        <f t="shared" si="598"/>
        <v>4134017</v>
      </c>
      <c r="X497" s="78">
        <f t="shared" si="599"/>
        <v>4134017</v>
      </c>
    </row>
    <row r="498" spans="1:24">
      <c r="A498" s="9" t="s">
        <v>270</v>
      </c>
      <c r="B498" s="56" t="s">
        <v>330</v>
      </c>
      <c r="C498" s="56" t="s">
        <v>20</v>
      </c>
      <c r="D498" s="56" t="s">
        <v>17</v>
      </c>
      <c r="E498" s="56" t="s">
        <v>80</v>
      </c>
      <c r="F498" s="56" t="s">
        <v>68</v>
      </c>
      <c r="G498" s="1" t="s">
        <v>140</v>
      </c>
      <c r="H498" s="1" t="s">
        <v>193</v>
      </c>
      <c r="I498" s="13"/>
      <c r="J498" s="78">
        <f>J499</f>
        <v>4134017</v>
      </c>
      <c r="K498" s="78">
        <f t="shared" ref="K498:O499" si="604">K499</f>
        <v>4134017</v>
      </c>
      <c r="L498" s="78">
        <f t="shared" si="604"/>
        <v>4134017</v>
      </c>
      <c r="M498" s="78">
        <f t="shared" si="604"/>
        <v>0</v>
      </c>
      <c r="N498" s="78">
        <f t="shared" si="604"/>
        <v>0</v>
      </c>
      <c r="O498" s="78">
        <f t="shared" si="604"/>
        <v>0</v>
      </c>
      <c r="P498" s="78">
        <f t="shared" si="545"/>
        <v>4134017</v>
      </c>
      <c r="Q498" s="78">
        <f t="shared" si="546"/>
        <v>4134017</v>
      </c>
      <c r="R498" s="78">
        <f t="shared" si="547"/>
        <v>4134017</v>
      </c>
      <c r="S498" s="78">
        <f t="shared" si="603"/>
        <v>0</v>
      </c>
      <c r="T498" s="78">
        <f t="shared" si="603"/>
        <v>0</v>
      </c>
      <c r="U498" s="78">
        <f t="shared" si="603"/>
        <v>0</v>
      </c>
      <c r="V498" s="78">
        <f t="shared" si="597"/>
        <v>4134017</v>
      </c>
      <c r="W498" s="78">
        <f t="shared" si="598"/>
        <v>4134017</v>
      </c>
      <c r="X498" s="78">
        <f t="shared" si="599"/>
        <v>4134017</v>
      </c>
    </row>
    <row r="499" spans="1:24" ht="39.6">
      <c r="A499" s="168" t="s">
        <v>94</v>
      </c>
      <c r="B499" s="56" t="s">
        <v>330</v>
      </c>
      <c r="C499" s="56" t="s">
        <v>20</v>
      </c>
      <c r="D499" s="56" t="s">
        <v>17</v>
      </c>
      <c r="E499" s="56" t="s">
        <v>80</v>
      </c>
      <c r="F499" s="56" t="s">
        <v>68</v>
      </c>
      <c r="G499" s="1" t="s">
        <v>140</v>
      </c>
      <c r="H499" s="1" t="s">
        <v>193</v>
      </c>
      <c r="I499" s="13" t="s">
        <v>90</v>
      </c>
      <c r="J499" s="78">
        <f>J500</f>
        <v>4134017</v>
      </c>
      <c r="K499" s="78">
        <f t="shared" si="604"/>
        <v>4134017</v>
      </c>
      <c r="L499" s="78">
        <f t="shared" si="604"/>
        <v>4134017</v>
      </c>
      <c r="M499" s="78">
        <f t="shared" si="604"/>
        <v>0</v>
      </c>
      <c r="N499" s="78">
        <f t="shared" si="604"/>
        <v>0</v>
      </c>
      <c r="O499" s="78">
        <f t="shared" si="604"/>
        <v>0</v>
      </c>
      <c r="P499" s="78">
        <f t="shared" si="545"/>
        <v>4134017</v>
      </c>
      <c r="Q499" s="78">
        <f t="shared" si="546"/>
        <v>4134017</v>
      </c>
      <c r="R499" s="78">
        <f t="shared" si="547"/>
        <v>4134017</v>
      </c>
      <c r="S499" s="78">
        <f t="shared" si="603"/>
        <v>0</v>
      </c>
      <c r="T499" s="78">
        <f t="shared" si="603"/>
        <v>0</v>
      </c>
      <c r="U499" s="78">
        <f t="shared" si="603"/>
        <v>0</v>
      </c>
      <c r="V499" s="78">
        <f t="shared" si="597"/>
        <v>4134017</v>
      </c>
      <c r="W499" s="78">
        <f t="shared" si="598"/>
        <v>4134017</v>
      </c>
      <c r="X499" s="78">
        <f t="shared" si="599"/>
        <v>4134017</v>
      </c>
    </row>
    <row r="500" spans="1:24">
      <c r="A500" s="168" t="s">
        <v>101</v>
      </c>
      <c r="B500" s="56" t="s">
        <v>330</v>
      </c>
      <c r="C500" s="56" t="s">
        <v>20</v>
      </c>
      <c r="D500" s="56" t="s">
        <v>17</v>
      </c>
      <c r="E500" s="56" t="s">
        <v>80</v>
      </c>
      <c r="F500" s="56" t="s">
        <v>68</v>
      </c>
      <c r="G500" s="1" t="s">
        <v>140</v>
      </c>
      <c r="H500" s="1" t="s">
        <v>193</v>
      </c>
      <c r="I500" s="13" t="s">
        <v>100</v>
      </c>
      <c r="J500" s="78">
        <f>J901</f>
        <v>4134017</v>
      </c>
      <c r="K500" s="78">
        <f t="shared" ref="K500:L500" si="605">K901</f>
        <v>4134017</v>
      </c>
      <c r="L500" s="78">
        <f t="shared" si="605"/>
        <v>4134017</v>
      </c>
      <c r="M500" s="78">
        <f t="shared" ref="M500:O500" si="606">M901</f>
        <v>0</v>
      </c>
      <c r="N500" s="78">
        <f t="shared" si="606"/>
        <v>0</v>
      </c>
      <c r="O500" s="78">
        <f t="shared" si="606"/>
        <v>0</v>
      </c>
      <c r="P500" s="78">
        <f t="shared" si="545"/>
        <v>4134017</v>
      </c>
      <c r="Q500" s="78">
        <f t="shared" si="546"/>
        <v>4134017</v>
      </c>
      <c r="R500" s="78">
        <f t="shared" si="547"/>
        <v>4134017</v>
      </c>
      <c r="S500" s="78">
        <f t="shared" ref="S500:U500" si="607">S901</f>
        <v>0</v>
      </c>
      <c r="T500" s="78">
        <f t="shared" si="607"/>
        <v>0</v>
      </c>
      <c r="U500" s="78">
        <f t="shared" si="607"/>
        <v>0</v>
      </c>
      <c r="V500" s="78">
        <f t="shared" si="597"/>
        <v>4134017</v>
      </c>
      <c r="W500" s="78">
        <f t="shared" si="598"/>
        <v>4134017</v>
      </c>
      <c r="X500" s="78">
        <f t="shared" si="599"/>
        <v>4134017</v>
      </c>
    </row>
    <row r="501" spans="1:24">
      <c r="A501" s="168"/>
      <c r="B501" s="56"/>
      <c r="C501" s="56"/>
      <c r="D501" s="56"/>
      <c r="E501" s="56"/>
      <c r="F501" s="56"/>
      <c r="G501" s="1"/>
      <c r="H501" s="1"/>
      <c r="I501" s="13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</row>
    <row r="502" spans="1:24" ht="39.6">
      <c r="A502" s="22" t="s">
        <v>0</v>
      </c>
      <c r="B502" s="14" t="s">
        <v>330</v>
      </c>
      <c r="C502" s="14" t="s">
        <v>20</v>
      </c>
      <c r="D502" s="14" t="s">
        <v>16</v>
      </c>
      <c r="E502" s="14"/>
      <c r="F502" s="14"/>
      <c r="G502" s="14"/>
      <c r="H502" s="1"/>
      <c r="I502" s="13"/>
      <c r="J502" s="97">
        <f>J503+J507+J516</f>
        <v>116777002.89</v>
      </c>
      <c r="K502" s="97">
        <f t="shared" ref="K502:M502" si="608">K503+K507+K516</f>
        <v>116383314.33999999</v>
      </c>
      <c r="L502" s="97">
        <f t="shared" si="608"/>
        <v>116036566.83</v>
      </c>
      <c r="M502" s="97">
        <f t="shared" si="608"/>
        <v>150000</v>
      </c>
      <c r="N502" s="97">
        <f t="shared" ref="N502" si="609">N503+N507+N516</f>
        <v>0</v>
      </c>
      <c r="O502" s="97">
        <f t="shared" ref="O502" si="610">O503+O507+O516</f>
        <v>0</v>
      </c>
      <c r="P502" s="97">
        <f t="shared" si="545"/>
        <v>116927002.89</v>
      </c>
      <c r="Q502" s="97">
        <f t="shared" si="546"/>
        <v>116383314.33999999</v>
      </c>
      <c r="R502" s="97">
        <f t="shared" si="547"/>
        <v>116036566.83</v>
      </c>
      <c r="S502" s="97">
        <f t="shared" ref="S502:U502" si="611">S503+S507+S516</f>
        <v>1697308</v>
      </c>
      <c r="T502" s="97">
        <f t="shared" si="611"/>
        <v>0</v>
      </c>
      <c r="U502" s="97">
        <f t="shared" si="611"/>
        <v>0</v>
      </c>
      <c r="V502" s="97">
        <f t="shared" ref="V502:V545" si="612">P502+S502</f>
        <v>118624310.89</v>
      </c>
      <c r="W502" s="97">
        <f t="shared" ref="W502:W545" si="613">Q502+T502</f>
        <v>116383314.33999999</v>
      </c>
      <c r="X502" s="97">
        <f t="shared" ref="X502:X545" si="614">R502+U502</f>
        <v>116036566.83</v>
      </c>
    </row>
    <row r="503" spans="1:24" ht="39.6">
      <c r="A503" s="275" t="s">
        <v>393</v>
      </c>
      <c r="B503" s="1" t="s">
        <v>330</v>
      </c>
      <c r="C503" s="1" t="s">
        <v>20</v>
      </c>
      <c r="D503" s="1" t="s">
        <v>16</v>
      </c>
      <c r="E503" s="1" t="s">
        <v>13</v>
      </c>
      <c r="F503" s="1" t="s">
        <v>68</v>
      </c>
      <c r="G503" s="1" t="s">
        <v>140</v>
      </c>
      <c r="H503" s="1" t="s">
        <v>141</v>
      </c>
      <c r="I503" s="13"/>
      <c r="J503" s="78">
        <f>J504</f>
        <v>35000</v>
      </c>
      <c r="K503" s="78">
        <f t="shared" ref="K503:O503" si="615">K504</f>
        <v>35000</v>
      </c>
      <c r="L503" s="78">
        <f t="shared" si="615"/>
        <v>35000</v>
      </c>
      <c r="M503" s="78">
        <f t="shared" si="615"/>
        <v>0</v>
      </c>
      <c r="N503" s="78">
        <f t="shared" si="615"/>
        <v>0</v>
      </c>
      <c r="O503" s="78">
        <f t="shared" si="615"/>
        <v>0</v>
      </c>
      <c r="P503" s="78">
        <f t="shared" si="545"/>
        <v>35000</v>
      </c>
      <c r="Q503" s="78">
        <f t="shared" si="546"/>
        <v>35000</v>
      </c>
      <c r="R503" s="78">
        <f t="shared" si="547"/>
        <v>35000</v>
      </c>
      <c r="S503" s="78">
        <f t="shared" ref="S503:U505" si="616">S504</f>
        <v>0</v>
      </c>
      <c r="T503" s="78">
        <f t="shared" si="616"/>
        <v>0</v>
      </c>
      <c r="U503" s="78">
        <f t="shared" si="616"/>
        <v>0</v>
      </c>
      <c r="V503" s="78">
        <f t="shared" si="612"/>
        <v>35000</v>
      </c>
      <c r="W503" s="78">
        <f t="shared" si="613"/>
        <v>35000</v>
      </c>
      <c r="X503" s="78">
        <f t="shared" si="614"/>
        <v>35000</v>
      </c>
    </row>
    <row r="504" spans="1:24" ht="31.5" customHeight="1">
      <c r="A504" s="275" t="s">
        <v>61</v>
      </c>
      <c r="B504" s="1" t="s">
        <v>330</v>
      </c>
      <c r="C504" s="1" t="s">
        <v>20</v>
      </c>
      <c r="D504" s="1" t="s">
        <v>16</v>
      </c>
      <c r="E504" s="1" t="s">
        <v>13</v>
      </c>
      <c r="F504" s="1" t="s">
        <v>68</v>
      </c>
      <c r="G504" s="1" t="s">
        <v>140</v>
      </c>
      <c r="H504" s="1" t="s">
        <v>362</v>
      </c>
      <c r="I504" s="13"/>
      <c r="J504" s="78">
        <f>J505</f>
        <v>35000</v>
      </c>
      <c r="K504" s="78">
        <f t="shared" ref="K504:O505" si="617">K505</f>
        <v>35000</v>
      </c>
      <c r="L504" s="78">
        <f t="shared" si="617"/>
        <v>35000</v>
      </c>
      <c r="M504" s="78">
        <f t="shared" si="617"/>
        <v>0</v>
      </c>
      <c r="N504" s="78">
        <f t="shared" si="617"/>
        <v>0</v>
      </c>
      <c r="O504" s="78">
        <f t="shared" si="617"/>
        <v>0</v>
      </c>
      <c r="P504" s="78">
        <f t="shared" si="545"/>
        <v>35000</v>
      </c>
      <c r="Q504" s="78">
        <f t="shared" si="546"/>
        <v>35000</v>
      </c>
      <c r="R504" s="78">
        <f t="shared" si="547"/>
        <v>35000</v>
      </c>
      <c r="S504" s="78">
        <f t="shared" si="616"/>
        <v>0</v>
      </c>
      <c r="T504" s="78">
        <f t="shared" si="616"/>
        <v>0</v>
      </c>
      <c r="U504" s="78">
        <f t="shared" si="616"/>
        <v>0</v>
      </c>
      <c r="V504" s="78">
        <f t="shared" si="612"/>
        <v>35000</v>
      </c>
      <c r="W504" s="78">
        <f t="shared" si="613"/>
        <v>35000</v>
      </c>
      <c r="X504" s="78">
        <f t="shared" si="614"/>
        <v>35000</v>
      </c>
    </row>
    <row r="505" spans="1:24" ht="26.4">
      <c r="A505" s="169" t="s">
        <v>229</v>
      </c>
      <c r="B505" s="1" t="s">
        <v>330</v>
      </c>
      <c r="C505" s="1" t="s">
        <v>20</v>
      </c>
      <c r="D505" s="1" t="s">
        <v>16</v>
      </c>
      <c r="E505" s="1" t="s">
        <v>13</v>
      </c>
      <c r="F505" s="1" t="s">
        <v>68</v>
      </c>
      <c r="G505" s="1" t="s">
        <v>140</v>
      </c>
      <c r="H505" s="1" t="s">
        <v>362</v>
      </c>
      <c r="I505" s="13" t="s">
        <v>92</v>
      </c>
      <c r="J505" s="78">
        <f>J506</f>
        <v>35000</v>
      </c>
      <c r="K505" s="78">
        <f t="shared" si="617"/>
        <v>35000</v>
      </c>
      <c r="L505" s="78">
        <f t="shared" si="617"/>
        <v>35000</v>
      </c>
      <c r="M505" s="78">
        <f t="shared" si="617"/>
        <v>0</v>
      </c>
      <c r="N505" s="78">
        <f t="shared" si="617"/>
        <v>0</v>
      </c>
      <c r="O505" s="78">
        <f t="shared" si="617"/>
        <v>0</v>
      </c>
      <c r="P505" s="78">
        <f t="shared" si="545"/>
        <v>35000</v>
      </c>
      <c r="Q505" s="78">
        <f t="shared" si="546"/>
        <v>35000</v>
      </c>
      <c r="R505" s="78">
        <f t="shared" si="547"/>
        <v>35000</v>
      </c>
      <c r="S505" s="78">
        <f t="shared" si="616"/>
        <v>0</v>
      </c>
      <c r="T505" s="78">
        <f t="shared" si="616"/>
        <v>0</v>
      </c>
      <c r="U505" s="78">
        <f t="shared" si="616"/>
        <v>0</v>
      </c>
      <c r="V505" s="78">
        <f t="shared" si="612"/>
        <v>35000</v>
      </c>
      <c r="W505" s="78">
        <f t="shared" si="613"/>
        <v>35000</v>
      </c>
      <c r="X505" s="78">
        <f t="shared" si="614"/>
        <v>35000</v>
      </c>
    </row>
    <row r="506" spans="1:24" ht="26.4">
      <c r="A506" s="168" t="s">
        <v>96</v>
      </c>
      <c r="B506" s="1" t="s">
        <v>330</v>
      </c>
      <c r="C506" s="1" t="s">
        <v>20</v>
      </c>
      <c r="D506" s="1" t="s">
        <v>16</v>
      </c>
      <c r="E506" s="1" t="s">
        <v>13</v>
      </c>
      <c r="F506" s="1" t="s">
        <v>68</v>
      </c>
      <c r="G506" s="1" t="s">
        <v>140</v>
      </c>
      <c r="H506" s="1" t="s">
        <v>362</v>
      </c>
      <c r="I506" s="13" t="s">
        <v>93</v>
      </c>
      <c r="J506" s="78">
        <f>J906</f>
        <v>35000</v>
      </c>
      <c r="K506" s="78">
        <f t="shared" ref="K506:L506" si="618">K906</f>
        <v>35000</v>
      </c>
      <c r="L506" s="78">
        <f t="shared" si="618"/>
        <v>35000</v>
      </c>
      <c r="M506" s="78">
        <f t="shared" ref="M506:O506" si="619">M906</f>
        <v>0</v>
      </c>
      <c r="N506" s="78">
        <f t="shared" si="619"/>
        <v>0</v>
      </c>
      <c r="O506" s="78">
        <f t="shared" si="619"/>
        <v>0</v>
      </c>
      <c r="P506" s="78">
        <f t="shared" si="545"/>
        <v>35000</v>
      </c>
      <c r="Q506" s="78">
        <f t="shared" si="546"/>
        <v>35000</v>
      </c>
      <c r="R506" s="78">
        <f t="shared" si="547"/>
        <v>35000</v>
      </c>
      <c r="S506" s="78">
        <f t="shared" ref="S506:U506" si="620">S906</f>
        <v>0</v>
      </c>
      <c r="T506" s="78">
        <f t="shared" si="620"/>
        <v>0</v>
      </c>
      <c r="U506" s="78">
        <f t="shared" si="620"/>
        <v>0</v>
      </c>
      <c r="V506" s="78">
        <f t="shared" si="612"/>
        <v>35000</v>
      </c>
      <c r="W506" s="78">
        <f t="shared" si="613"/>
        <v>35000</v>
      </c>
      <c r="X506" s="78">
        <f t="shared" si="614"/>
        <v>35000</v>
      </c>
    </row>
    <row r="507" spans="1:24" ht="26.4">
      <c r="A507" s="274" t="s">
        <v>394</v>
      </c>
      <c r="B507" s="3" t="s">
        <v>330</v>
      </c>
      <c r="C507" s="1" t="s">
        <v>20</v>
      </c>
      <c r="D507" s="1" t="s">
        <v>16</v>
      </c>
      <c r="E507" s="1" t="s">
        <v>357</v>
      </c>
      <c r="F507" s="1" t="s">
        <v>68</v>
      </c>
      <c r="G507" s="1" t="s">
        <v>140</v>
      </c>
      <c r="H507" s="3" t="s">
        <v>141</v>
      </c>
      <c r="I507" s="16"/>
      <c r="J507" s="78">
        <f>J511+J508</f>
        <v>580678.98</v>
      </c>
      <c r="K507" s="78">
        <f t="shared" ref="K507:L507" si="621">K511+K508</f>
        <v>575935.77</v>
      </c>
      <c r="L507" s="78">
        <f t="shared" si="621"/>
        <v>597173.19999999995</v>
      </c>
      <c r="M507" s="78">
        <f t="shared" ref="M507:O507" si="622">M511+M508</f>
        <v>0</v>
      </c>
      <c r="N507" s="78">
        <f t="shared" si="622"/>
        <v>0</v>
      </c>
      <c r="O507" s="78">
        <f t="shared" si="622"/>
        <v>0</v>
      </c>
      <c r="P507" s="78">
        <f t="shared" si="545"/>
        <v>580678.98</v>
      </c>
      <c r="Q507" s="78">
        <f t="shared" si="546"/>
        <v>575935.77</v>
      </c>
      <c r="R507" s="78">
        <f t="shared" si="547"/>
        <v>597173.19999999995</v>
      </c>
      <c r="S507" s="78">
        <f t="shared" ref="S507:U507" si="623">S511+S508</f>
        <v>0</v>
      </c>
      <c r="T507" s="78">
        <f t="shared" si="623"/>
        <v>0</v>
      </c>
      <c r="U507" s="78">
        <f t="shared" si="623"/>
        <v>0</v>
      </c>
      <c r="V507" s="78">
        <f t="shared" si="612"/>
        <v>580678.98</v>
      </c>
      <c r="W507" s="78">
        <f t="shared" si="613"/>
        <v>575935.77</v>
      </c>
      <c r="X507" s="78">
        <f t="shared" si="614"/>
        <v>597173.19999999995</v>
      </c>
    </row>
    <row r="508" spans="1:24" s="286" customFormat="1" ht="26.4">
      <c r="A508" s="317" t="s">
        <v>423</v>
      </c>
      <c r="B508" s="283" t="s">
        <v>330</v>
      </c>
      <c r="C508" s="283" t="s">
        <v>20</v>
      </c>
      <c r="D508" s="283" t="s">
        <v>16</v>
      </c>
      <c r="E508" s="283" t="s">
        <v>357</v>
      </c>
      <c r="F508" s="283" t="s">
        <v>68</v>
      </c>
      <c r="G508" s="283" t="s">
        <v>140</v>
      </c>
      <c r="H508" s="283" t="s">
        <v>422</v>
      </c>
      <c r="I508" s="284"/>
      <c r="J508" s="292">
        <f>J509</f>
        <v>10000</v>
      </c>
      <c r="K508" s="292">
        <f t="shared" ref="K508:K509" si="624">K509</f>
        <v>0</v>
      </c>
      <c r="L508" s="292">
        <f t="shared" ref="L508:O509" si="625">L509</f>
        <v>0</v>
      </c>
      <c r="M508" s="292">
        <f t="shared" si="625"/>
        <v>0</v>
      </c>
      <c r="N508" s="292">
        <f t="shared" si="625"/>
        <v>0</v>
      </c>
      <c r="O508" s="292">
        <f t="shared" si="625"/>
        <v>0</v>
      </c>
      <c r="P508" s="292">
        <f t="shared" si="545"/>
        <v>10000</v>
      </c>
      <c r="Q508" s="292">
        <f t="shared" si="546"/>
        <v>0</v>
      </c>
      <c r="R508" s="292">
        <f t="shared" si="547"/>
        <v>0</v>
      </c>
      <c r="S508" s="292">
        <f t="shared" ref="S508:U509" si="626">S509</f>
        <v>0</v>
      </c>
      <c r="T508" s="292">
        <f t="shared" si="626"/>
        <v>0</v>
      </c>
      <c r="U508" s="292">
        <f t="shared" si="626"/>
        <v>0</v>
      </c>
      <c r="V508" s="292">
        <f t="shared" si="612"/>
        <v>10000</v>
      </c>
      <c r="W508" s="292">
        <f t="shared" si="613"/>
        <v>0</v>
      </c>
      <c r="X508" s="292">
        <f t="shared" si="614"/>
        <v>0</v>
      </c>
    </row>
    <row r="509" spans="1:24" s="286" customFormat="1" ht="26.4">
      <c r="A509" s="298" t="s">
        <v>229</v>
      </c>
      <c r="B509" s="283" t="s">
        <v>330</v>
      </c>
      <c r="C509" s="283" t="s">
        <v>20</v>
      </c>
      <c r="D509" s="283" t="s">
        <v>16</v>
      </c>
      <c r="E509" s="283" t="s">
        <v>357</v>
      </c>
      <c r="F509" s="283" t="s">
        <v>68</v>
      </c>
      <c r="G509" s="283" t="s">
        <v>140</v>
      </c>
      <c r="H509" s="283" t="s">
        <v>422</v>
      </c>
      <c r="I509" s="284" t="s">
        <v>92</v>
      </c>
      <c r="J509" s="292">
        <f>J510</f>
        <v>10000</v>
      </c>
      <c r="K509" s="292">
        <f t="shared" si="624"/>
        <v>0</v>
      </c>
      <c r="L509" s="292">
        <f t="shared" si="625"/>
        <v>0</v>
      </c>
      <c r="M509" s="292">
        <f t="shared" si="625"/>
        <v>0</v>
      </c>
      <c r="N509" s="292">
        <f t="shared" si="625"/>
        <v>0</v>
      </c>
      <c r="O509" s="292">
        <f t="shared" si="625"/>
        <v>0</v>
      </c>
      <c r="P509" s="292">
        <f t="shared" si="545"/>
        <v>10000</v>
      </c>
      <c r="Q509" s="292">
        <f t="shared" si="546"/>
        <v>0</v>
      </c>
      <c r="R509" s="292">
        <f t="shared" si="547"/>
        <v>0</v>
      </c>
      <c r="S509" s="292">
        <f t="shared" si="626"/>
        <v>0</v>
      </c>
      <c r="T509" s="292">
        <f t="shared" si="626"/>
        <v>0</v>
      </c>
      <c r="U509" s="292">
        <f t="shared" si="626"/>
        <v>0</v>
      </c>
      <c r="V509" s="292">
        <f t="shared" si="612"/>
        <v>10000</v>
      </c>
      <c r="W509" s="292">
        <f t="shared" si="613"/>
        <v>0</v>
      </c>
      <c r="X509" s="292">
        <f t="shared" si="614"/>
        <v>0</v>
      </c>
    </row>
    <row r="510" spans="1:24" s="286" customFormat="1" ht="26.4">
      <c r="A510" s="299" t="s">
        <v>96</v>
      </c>
      <c r="B510" s="283" t="s">
        <v>330</v>
      </c>
      <c r="C510" s="283" t="s">
        <v>20</v>
      </c>
      <c r="D510" s="283" t="s">
        <v>16</v>
      </c>
      <c r="E510" s="283" t="s">
        <v>357</v>
      </c>
      <c r="F510" s="283" t="s">
        <v>68</v>
      </c>
      <c r="G510" s="283" t="s">
        <v>140</v>
      </c>
      <c r="H510" s="283" t="s">
        <v>422</v>
      </c>
      <c r="I510" s="284" t="s">
        <v>93</v>
      </c>
      <c r="J510" s="292">
        <f>J910</f>
        <v>10000</v>
      </c>
      <c r="K510" s="292">
        <f t="shared" ref="K510:L510" si="627">K910</f>
        <v>0</v>
      </c>
      <c r="L510" s="292">
        <f t="shared" si="627"/>
        <v>0</v>
      </c>
      <c r="M510" s="292">
        <f t="shared" ref="M510:O510" si="628">M910</f>
        <v>0</v>
      </c>
      <c r="N510" s="292">
        <f t="shared" si="628"/>
        <v>0</v>
      </c>
      <c r="O510" s="292">
        <f t="shared" si="628"/>
        <v>0</v>
      </c>
      <c r="P510" s="292">
        <f t="shared" si="545"/>
        <v>10000</v>
      </c>
      <c r="Q510" s="292">
        <f t="shared" si="546"/>
        <v>0</v>
      </c>
      <c r="R510" s="292">
        <f t="shared" si="547"/>
        <v>0</v>
      </c>
      <c r="S510" s="292">
        <f t="shared" ref="S510:U510" si="629">S910</f>
        <v>0</v>
      </c>
      <c r="T510" s="292">
        <f t="shared" si="629"/>
        <v>0</v>
      </c>
      <c r="U510" s="292">
        <f t="shared" si="629"/>
        <v>0</v>
      </c>
      <c r="V510" s="292">
        <f t="shared" si="612"/>
        <v>10000</v>
      </c>
      <c r="W510" s="292">
        <f t="shared" si="613"/>
        <v>0</v>
      </c>
      <c r="X510" s="292">
        <f t="shared" si="614"/>
        <v>0</v>
      </c>
    </row>
    <row r="511" spans="1:24">
      <c r="A511" s="275" t="s">
        <v>74</v>
      </c>
      <c r="B511" s="1" t="s">
        <v>330</v>
      </c>
      <c r="C511" s="1" t="s">
        <v>20</v>
      </c>
      <c r="D511" s="1" t="s">
        <v>16</v>
      </c>
      <c r="E511" s="1" t="s">
        <v>357</v>
      </c>
      <c r="F511" s="1" t="s">
        <v>68</v>
      </c>
      <c r="G511" s="1" t="s">
        <v>140</v>
      </c>
      <c r="H511" s="1" t="s">
        <v>359</v>
      </c>
      <c r="I511" s="13"/>
      <c r="J511" s="78">
        <f>J512+J514</f>
        <v>570678.98</v>
      </c>
      <c r="K511" s="78">
        <f t="shared" ref="K511:L511" si="630">K512+K514</f>
        <v>575935.77</v>
      </c>
      <c r="L511" s="78">
        <f t="shared" si="630"/>
        <v>597173.19999999995</v>
      </c>
      <c r="M511" s="78">
        <f t="shared" ref="M511:O511" si="631">M512+M514</f>
        <v>0</v>
      </c>
      <c r="N511" s="78">
        <f t="shared" si="631"/>
        <v>0</v>
      </c>
      <c r="O511" s="78">
        <f t="shared" si="631"/>
        <v>0</v>
      </c>
      <c r="P511" s="78">
        <f t="shared" si="545"/>
        <v>570678.98</v>
      </c>
      <c r="Q511" s="78">
        <f t="shared" si="546"/>
        <v>575935.77</v>
      </c>
      <c r="R511" s="78">
        <f t="shared" si="547"/>
        <v>597173.19999999995</v>
      </c>
      <c r="S511" s="78">
        <f t="shared" ref="S511:U511" si="632">S512+S514</f>
        <v>0</v>
      </c>
      <c r="T511" s="78">
        <f t="shared" si="632"/>
        <v>0</v>
      </c>
      <c r="U511" s="78">
        <f t="shared" si="632"/>
        <v>0</v>
      </c>
      <c r="V511" s="78">
        <f t="shared" si="612"/>
        <v>570678.98</v>
      </c>
      <c r="W511" s="78">
        <f t="shared" si="613"/>
        <v>575935.77</v>
      </c>
      <c r="X511" s="78">
        <f t="shared" si="614"/>
        <v>597173.19999999995</v>
      </c>
    </row>
    <row r="512" spans="1:24" ht="39.6">
      <c r="A512" s="168" t="s">
        <v>94</v>
      </c>
      <c r="B512" s="1" t="s">
        <v>330</v>
      </c>
      <c r="C512" s="1" t="s">
        <v>20</v>
      </c>
      <c r="D512" s="1" t="s">
        <v>16</v>
      </c>
      <c r="E512" s="1" t="s">
        <v>357</v>
      </c>
      <c r="F512" s="1" t="s">
        <v>68</v>
      </c>
      <c r="G512" s="1" t="s">
        <v>140</v>
      </c>
      <c r="H512" s="1" t="s">
        <v>359</v>
      </c>
      <c r="I512" s="13" t="s">
        <v>90</v>
      </c>
      <c r="J512" s="78">
        <f>J513</f>
        <v>535678.98</v>
      </c>
      <c r="K512" s="78">
        <f t="shared" ref="K512:O512" si="633">K513</f>
        <v>540935.77</v>
      </c>
      <c r="L512" s="78">
        <f t="shared" si="633"/>
        <v>562173.19999999995</v>
      </c>
      <c r="M512" s="78">
        <f t="shared" si="633"/>
        <v>0</v>
      </c>
      <c r="N512" s="78">
        <f t="shared" si="633"/>
        <v>0</v>
      </c>
      <c r="O512" s="78">
        <f t="shared" si="633"/>
        <v>0</v>
      </c>
      <c r="P512" s="78">
        <f t="shared" si="545"/>
        <v>535678.98</v>
      </c>
      <c r="Q512" s="78">
        <f t="shared" si="546"/>
        <v>540935.77</v>
      </c>
      <c r="R512" s="78">
        <f t="shared" si="547"/>
        <v>562173.19999999995</v>
      </c>
      <c r="S512" s="78">
        <f t="shared" ref="S512:U512" si="634">S513</f>
        <v>0</v>
      </c>
      <c r="T512" s="78">
        <f t="shared" si="634"/>
        <v>0</v>
      </c>
      <c r="U512" s="78">
        <f t="shared" si="634"/>
        <v>0</v>
      </c>
      <c r="V512" s="78">
        <f t="shared" si="612"/>
        <v>535678.98</v>
      </c>
      <c r="W512" s="78">
        <f t="shared" si="613"/>
        <v>540935.77</v>
      </c>
      <c r="X512" s="78">
        <f t="shared" si="614"/>
        <v>562173.19999999995</v>
      </c>
    </row>
    <row r="513" spans="1:24">
      <c r="A513" s="168" t="s">
        <v>101</v>
      </c>
      <c r="B513" s="1" t="s">
        <v>330</v>
      </c>
      <c r="C513" s="1" t="s">
        <v>20</v>
      </c>
      <c r="D513" s="1" t="s">
        <v>16</v>
      </c>
      <c r="E513" s="1" t="s">
        <v>357</v>
      </c>
      <c r="F513" s="1" t="s">
        <v>68</v>
      </c>
      <c r="G513" s="1" t="s">
        <v>140</v>
      </c>
      <c r="H513" s="1" t="s">
        <v>359</v>
      </c>
      <c r="I513" s="13" t="s">
        <v>100</v>
      </c>
      <c r="J513" s="78">
        <f>J913</f>
        <v>535678.98</v>
      </c>
      <c r="K513" s="78">
        <f>K913</f>
        <v>540935.77</v>
      </c>
      <c r="L513" s="78">
        <f>L913</f>
        <v>562173.19999999995</v>
      </c>
      <c r="M513" s="78">
        <f t="shared" ref="M513:O513" si="635">M913</f>
        <v>0</v>
      </c>
      <c r="N513" s="78">
        <f t="shared" si="635"/>
        <v>0</v>
      </c>
      <c r="O513" s="78">
        <f t="shared" si="635"/>
        <v>0</v>
      </c>
      <c r="P513" s="78">
        <f t="shared" si="545"/>
        <v>535678.98</v>
      </c>
      <c r="Q513" s="78">
        <f t="shared" si="546"/>
        <v>540935.77</v>
      </c>
      <c r="R513" s="78">
        <f t="shared" si="547"/>
        <v>562173.19999999995</v>
      </c>
      <c r="S513" s="78">
        <f t="shared" ref="S513:U513" si="636">S913</f>
        <v>0</v>
      </c>
      <c r="T513" s="78">
        <f t="shared" si="636"/>
        <v>0</v>
      </c>
      <c r="U513" s="78">
        <f t="shared" si="636"/>
        <v>0</v>
      </c>
      <c r="V513" s="78">
        <f t="shared" si="612"/>
        <v>535678.98</v>
      </c>
      <c r="W513" s="78">
        <f t="shared" si="613"/>
        <v>540935.77</v>
      </c>
      <c r="X513" s="78">
        <f t="shared" si="614"/>
        <v>562173.19999999995</v>
      </c>
    </row>
    <row r="514" spans="1:24" ht="26.4">
      <c r="A514" s="169" t="s">
        <v>229</v>
      </c>
      <c r="B514" s="1" t="s">
        <v>330</v>
      </c>
      <c r="C514" s="1" t="s">
        <v>20</v>
      </c>
      <c r="D514" s="1" t="s">
        <v>16</v>
      </c>
      <c r="E514" s="1" t="s">
        <v>357</v>
      </c>
      <c r="F514" s="1" t="s">
        <v>68</v>
      </c>
      <c r="G514" s="1" t="s">
        <v>140</v>
      </c>
      <c r="H514" s="1" t="s">
        <v>359</v>
      </c>
      <c r="I514" s="13" t="s">
        <v>92</v>
      </c>
      <c r="J514" s="78">
        <f>J515</f>
        <v>35000</v>
      </c>
      <c r="K514" s="78">
        <f t="shared" ref="K514:O514" si="637">K515</f>
        <v>35000</v>
      </c>
      <c r="L514" s="78">
        <f t="shared" si="637"/>
        <v>35000</v>
      </c>
      <c r="M514" s="78">
        <f t="shared" si="637"/>
        <v>0</v>
      </c>
      <c r="N514" s="78">
        <f t="shared" si="637"/>
        <v>0</v>
      </c>
      <c r="O514" s="78">
        <f t="shared" si="637"/>
        <v>0</v>
      </c>
      <c r="P514" s="78">
        <f t="shared" si="545"/>
        <v>35000</v>
      </c>
      <c r="Q514" s="78">
        <f t="shared" si="546"/>
        <v>35000</v>
      </c>
      <c r="R514" s="78">
        <f t="shared" si="547"/>
        <v>35000</v>
      </c>
      <c r="S514" s="78">
        <f t="shared" ref="S514:U514" si="638">S515</f>
        <v>0</v>
      </c>
      <c r="T514" s="78">
        <f t="shared" si="638"/>
        <v>0</v>
      </c>
      <c r="U514" s="78">
        <f t="shared" si="638"/>
        <v>0</v>
      </c>
      <c r="V514" s="78">
        <f t="shared" si="612"/>
        <v>35000</v>
      </c>
      <c r="W514" s="78">
        <f t="shared" si="613"/>
        <v>35000</v>
      </c>
      <c r="X514" s="78">
        <f t="shared" si="614"/>
        <v>35000</v>
      </c>
    </row>
    <row r="515" spans="1:24" ht="26.4">
      <c r="A515" s="168" t="s">
        <v>96</v>
      </c>
      <c r="B515" s="1" t="s">
        <v>330</v>
      </c>
      <c r="C515" s="1" t="s">
        <v>20</v>
      </c>
      <c r="D515" s="1" t="s">
        <v>16</v>
      </c>
      <c r="E515" s="1" t="s">
        <v>357</v>
      </c>
      <c r="F515" s="1" t="s">
        <v>68</v>
      </c>
      <c r="G515" s="1" t="s">
        <v>140</v>
      </c>
      <c r="H515" s="1" t="s">
        <v>359</v>
      </c>
      <c r="I515" s="13" t="s">
        <v>93</v>
      </c>
      <c r="J515" s="78">
        <f>J915</f>
        <v>35000</v>
      </c>
      <c r="K515" s="78">
        <f>K915</f>
        <v>35000</v>
      </c>
      <c r="L515" s="78">
        <f>L915</f>
        <v>35000</v>
      </c>
      <c r="M515" s="78">
        <f t="shared" ref="M515:O515" si="639">M915</f>
        <v>0</v>
      </c>
      <c r="N515" s="78">
        <f t="shared" si="639"/>
        <v>0</v>
      </c>
      <c r="O515" s="78">
        <f t="shared" si="639"/>
        <v>0</v>
      </c>
      <c r="P515" s="78">
        <f t="shared" si="545"/>
        <v>35000</v>
      </c>
      <c r="Q515" s="78">
        <f t="shared" si="546"/>
        <v>35000</v>
      </c>
      <c r="R515" s="78">
        <f t="shared" si="547"/>
        <v>35000</v>
      </c>
      <c r="S515" s="78">
        <f t="shared" ref="S515:U515" si="640">S915</f>
        <v>0</v>
      </c>
      <c r="T515" s="78">
        <f t="shared" si="640"/>
        <v>0</v>
      </c>
      <c r="U515" s="78">
        <f t="shared" si="640"/>
        <v>0</v>
      </c>
      <c r="V515" s="78">
        <f t="shared" si="612"/>
        <v>35000</v>
      </c>
      <c r="W515" s="78">
        <f t="shared" si="613"/>
        <v>35000</v>
      </c>
      <c r="X515" s="78">
        <f t="shared" si="614"/>
        <v>35000</v>
      </c>
    </row>
    <row r="516" spans="1:24">
      <c r="A516" s="9" t="s">
        <v>81</v>
      </c>
      <c r="B516" s="1" t="s">
        <v>330</v>
      </c>
      <c r="C516" s="1" t="s">
        <v>20</v>
      </c>
      <c r="D516" s="1" t="s">
        <v>16</v>
      </c>
      <c r="E516" s="1" t="s">
        <v>80</v>
      </c>
      <c r="F516" s="1" t="s">
        <v>68</v>
      </c>
      <c r="G516" s="1" t="s">
        <v>140</v>
      </c>
      <c r="H516" s="1" t="s">
        <v>141</v>
      </c>
      <c r="I516" s="13"/>
      <c r="J516" s="78">
        <f>J517+J527+J530+J535</f>
        <v>116161323.91</v>
      </c>
      <c r="K516" s="78">
        <f t="shared" ref="K516:L516" si="641">K517+K527+K530+K535</f>
        <v>115772378.56999999</v>
      </c>
      <c r="L516" s="78">
        <f t="shared" si="641"/>
        <v>115404393.63</v>
      </c>
      <c r="M516" s="78">
        <f t="shared" ref="M516:O516" si="642">M517+M527+M530+M535</f>
        <v>150000</v>
      </c>
      <c r="N516" s="78">
        <f t="shared" si="642"/>
        <v>0</v>
      </c>
      <c r="O516" s="78">
        <f t="shared" si="642"/>
        <v>0</v>
      </c>
      <c r="P516" s="78">
        <f t="shared" si="545"/>
        <v>116311323.91</v>
      </c>
      <c r="Q516" s="78">
        <f t="shared" si="546"/>
        <v>115772378.56999999</v>
      </c>
      <c r="R516" s="78">
        <f t="shared" si="547"/>
        <v>115404393.63</v>
      </c>
      <c r="S516" s="78">
        <f t="shared" ref="S516:U516" si="643">S517+S527+S530+S535</f>
        <v>1697308</v>
      </c>
      <c r="T516" s="78">
        <f t="shared" si="643"/>
        <v>0</v>
      </c>
      <c r="U516" s="78">
        <f t="shared" si="643"/>
        <v>0</v>
      </c>
      <c r="V516" s="78">
        <f t="shared" si="612"/>
        <v>118008631.91</v>
      </c>
      <c r="W516" s="78">
        <f t="shared" si="613"/>
        <v>115772378.56999999</v>
      </c>
      <c r="X516" s="78">
        <f t="shared" si="614"/>
        <v>115404393.63</v>
      </c>
    </row>
    <row r="517" spans="1:24" ht="26.4">
      <c r="A517" s="9" t="s">
        <v>85</v>
      </c>
      <c r="B517" s="1" t="s">
        <v>330</v>
      </c>
      <c r="C517" s="1" t="s">
        <v>20</v>
      </c>
      <c r="D517" s="1" t="s">
        <v>16</v>
      </c>
      <c r="E517" s="1" t="s">
        <v>80</v>
      </c>
      <c r="F517" s="1" t="s">
        <v>68</v>
      </c>
      <c r="G517" s="1" t="s">
        <v>140</v>
      </c>
      <c r="H517" s="1" t="s">
        <v>150</v>
      </c>
      <c r="I517" s="13"/>
      <c r="J517" s="78">
        <f>J518+J520+J524</f>
        <v>112288250</v>
      </c>
      <c r="K517" s="78">
        <f t="shared" ref="K517:L517" si="644">K518+K520+K524</f>
        <v>111867763.92</v>
      </c>
      <c r="L517" s="78">
        <f t="shared" si="644"/>
        <v>111372354.40000001</v>
      </c>
      <c r="M517" s="78">
        <f t="shared" ref="M517:O517" si="645">M518+M520+M524</f>
        <v>0</v>
      </c>
      <c r="N517" s="78">
        <f t="shared" si="645"/>
        <v>0</v>
      </c>
      <c r="O517" s="78">
        <f t="shared" si="645"/>
        <v>0</v>
      </c>
      <c r="P517" s="78">
        <f t="shared" si="545"/>
        <v>112288250</v>
      </c>
      <c r="Q517" s="78">
        <f t="shared" si="546"/>
        <v>111867763.92</v>
      </c>
      <c r="R517" s="78">
        <f t="shared" si="547"/>
        <v>111372354.40000001</v>
      </c>
      <c r="S517" s="78">
        <f>S518+S520+S524+S522</f>
        <v>1697308</v>
      </c>
      <c r="T517" s="78">
        <f t="shared" ref="T517:U517" si="646">T518+T520+T524+T522</f>
        <v>0</v>
      </c>
      <c r="U517" s="78">
        <f t="shared" si="646"/>
        <v>0</v>
      </c>
      <c r="V517" s="78">
        <f t="shared" si="612"/>
        <v>113985558</v>
      </c>
      <c r="W517" s="78">
        <f t="shared" si="613"/>
        <v>111867763.92</v>
      </c>
      <c r="X517" s="78">
        <f t="shared" si="614"/>
        <v>111372354.40000001</v>
      </c>
    </row>
    <row r="518" spans="1:24" ht="39.6">
      <c r="A518" s="168" t="s">
        <v>94</v>
      </c>
      <c r="B518" s="1" t="s">
        <v>330</v>
      </c>
      <c r="C518" s="1" t="s">
        <v>20</v>
      </c>
      <c r="D518" s="1" t="s">
        <v>16</v>
      </c>
      <c r="E518" s="1" t="s">
        <v>80</v>
      </c>
      <c r="F518" s="1" t="s">
        <v>68</v>
      </c>
      <c r="G518" s="1" t="s">
        <v>140</v>
      </c>
      <c r="H518" s="1" t="s">
        <v>150</v>
      </c>
      <c r="I518" s="13" t="s">
        <v>90</v>
      </c>
      <c r="J518" s="78">
        <f>J519</f>
        <v>102836552</v>
      </c>
      <c r="K518" s="78">
        <f t="shared" ref="K518:O518" si="647">K519</f>
        <v>102254152</v>
      </c>
      <c r="L518" s="78">
        <f t="shared" si="647"/>
        <v>101500952</v>
      </c>
      <c r="M518" s="78">
        <f t="shared" si="647"/>
        <v>0</v>
      </c>
      <c r="N518" s="78">
        <f t="shared" si="647"/>
        <v>0</v>
      </c>
      <c r="O518" s="78">
        <f t="shared" si="647"/>
        <v>0</v>
      </c>
      <c r="P518" s="78">
        <f t="shared" si="545"/>
        <v>102836552</v>
      </c>
      <c r="Q518" s="78">
        <f t="shared" si="546"/>
        <v>102254152</v>
      </c>
      <c r="R518" s="78">
        <f t="shared" si="547"/>
        <v>101500952</v>
      </c>
      <c r="S518" s="78">
        <f t="shared" ref="S518:U518" si="648">S519</f>
        <v>-515690.23999999999</v>
      </c>
      <c r="T518" s="78">
        <f t="shared" si="648"/>
        <v>0</v>
      </c>
      <c r="U518" s="78">
        <f t="shared" si="648"/>
        <v>0</v>
      </c>
      <c r="V518" s="78">
        <f t="shared" si="612"/>
        <v>102320861.76000001</v>
      </c>
      <c r="W518" s="78">
        <f t="shared" si="613"/>
        <v>102254152</v>
      </c>
      <c r="X518" s="78">
        <f t="shared" si="614"/>
        <v>101500952</v>
      </c>
    </row>
    <row r="519" spans="1:24">
      <c r="A519" s="168" t="s">
        <v>101</v>
      </c>
      <c r="B519" s="1" t="s">
        <v>330</v>
      </c>
      <c r="C519" s="1" t="s">
        <v>20</v>
      </c>
      <c r="D519" s="1" t="s">
        <v>16</v>
      </c>
      <c r="E519" s="1" t="s">
        <v>80</v>
      </c>
      <c r="F519" s="1" t="s">
        <v>68</v>
      </c>
      <c r="G519" s="1" t="s">
        <v>140</v>
      </c>
      <c r="H519" s="1" t="s">
        <v>150</v>
      </c>
      <c r="I519" s="13" t="s">
        <v>100</v>
      </c>
      <c r="J519" s="78">
        <f t="shared" ref="J519:O519" si="649">J919+J1180+J1259+J1322+J1403+J1470+J1518+J1578+J1650+J1714</f>
        <v>102836552</v>
      </c>
      <c r="K519" s="78">
        <f t="shared" si="649"/>
        <v>102254152</v>
      </c>
      <c r="L519" s="78">
        <f t="shared" si="649"/>
        <v>101500952</v>
      </c>
      <c r="M519" s="78">
        <f t="shared" si="649"/>
        <v>0</v>
      </c>
      <c r="N519" s="78">
        <f t="shared" si="649"/>
        <v>0</v>
      </c>
      <c r="O519" s="78">
        <f t="shared" si="649"/>
        <v>0</v>
      </c>
      <c r="P519" s="78">
        <f t="shared" si="545"/>
        <v>102836552</v>
      </c>
      <c r="Q519" s="78">
        <f t="shared" si="546"/>
        <v>102254152</v>
      </c>
      <c r="R519" s="78">
        <f t="shared" si="547"/>
        <v>101500952</v>
      </c>
      <c r="S519" s="78">
        <f>S919+S1180+S1259+S1322+S1403+S1470+S1518+S1578+S1650+S1714</f>
        <v>-515690.23999999999</v>
      </c>
      <c r="T519" s="78">
        <f>T919+T1180+T1259+T1322+T1403+T1470+T1518+T1578+T1650+T1714</f>
        <v>0</v>
      </c>
      <c r="U519" s="78">
        <f>U919+U1180+U1259+U1322+U1403+U1470+U1518+U1578+U1650+U1714</f>
        <v>0</v>
      </c>
      <c r="V519" s="78">
        <f t="shared" si="612"/>
        <v>102320861.76000001</v>
      </c>
      <c r="W519" s="78">
        <f t="shared" si="613"/>
        <v>102254152</v>
      </c>
      <c r="X519" s="78">
        <f t="shared" si="614"/>
        <v>101500952</v>
      </c>
    </row>
    <row r="520" spans="1:24" ht="26.4">
      <c r="A520" s="169" t="s">
        <v>229</v>
      </c>
      <c r="B520" s="1" t="s">
        <v>330</v>
      </c>
      <c r="C520" s="1" t="s">
        <v>20</v>
      </c>
      <c r="D520" s="1" t="s">
        <v>16</v>
      </c>
      <c r="E520" s="1" t="s">
        <v>80</v>
      </c>
      <c r="F520" s="1" t="s">
        <v>68</v>
      </c>
      <c r="G520" s="1" t="s">
        <v>140</v>
      </c>
      <c r="H520" s="1" t="s">
        <v>150</v>
      </c>
      <c r="I520" s="13" t="s">
        <v>92</v>
      </c>
      <c r="J520" s="78">
        <f>J521</f>
        <v>9222698</v>
      </c>
      <c r="K520" s="78">
        <f t="shared" ref="K520:O520" si="650">K521</f>
        <v>9384611.9199999981</v>
      </c>
      <c r="L520" s="78">
        <f t="shared" si="650"/>
        <v>9642402.4000000004</v>
      </c>
      <c r="M520" s="78">
        <f t="shared" si="650"/>
        <v>0</v>
      </c>
      <c r="N520" s="78">
        <f t="shared" si="650"/>
        <v>0</v>
      </c>
      <c r="O520" s="78">
        <f t="shared" si="650"/>
        <v>0</v>
      </c>
      <c r="P520" s="78">
        <f t="shared" si="545"/>
        <v>9222698</v>
      </c>
      <c r="Q520" s="78">
        <f t="shared" si="546"/>
        <v>9384611.9199999981</v>
      </c>
      <c r="R520" s="78">
        <f t="shared" si="547"/>
        <v>9642402.4000000004</v>
      </c>
      <c r="S520" s="78">
        <f t="shared" ref="S520:U520" si="651">S521</f>
        <v>1271566.93</v>
      </c>
      <c r="T520" s="78">
        <f t="shared" si="651"/>
        <v>0</v>
      </c>
      <c r="U520" s="78">
        <f t="shared" si="651"/>
        <v>0</v>
      </c>
      <c r="V520" s="78">
        <f t="shared" si="612"/>
        <v>10494264.93</v>
      </c>
      <c r="W520" s="78">
        <f t="shared" si="613"/>
        <v>9384611.9199999981</v>
      </c>
      <c r="X520" s="78">
        <f t="shared" si="614"/>
        <v>9642402.4000000004</v>
      </c>
    </row>
    <row r="521" spans="1:24" ht="26.4">
      <c r="A521" s="168" t="s">
        <v>96</v>
      </c>
      <c r="B521" s="1" t="s">
        <v>330</v>
      </c>
      <c r="C521" s="1" t="s">
        <v>20</v>
      </c>
      <c r="D521" s="1" t="s">
        <v>16</v>
      </c>
      <c r="E521" s="1" t="s">
        <v>80</v>
      </c>
      <c r="F521" s="1" t="s">
        <v>68</v>
      </c>
      <c r="G521" s="1" t="s">
        <v>140</v>
      </c>
      <c r="H521" s="1" t="s">
        <v>150</v>
      </c>
      <c r="I521" s="13" t="s">
        <v>93</v>
      </c>
      <c r="J521" s="78">
        <f t="shared" ref="J521:O521" si="652">J921+J1182+J1261+J1324+J1405+J1472+J1520+J1580+J1652+J1716</f>
        <v>9222698</v>
      </c>
      <c r="K521" s="78">
        <f t="shared" si="652"/>
        <v>9384611.9199999981</v>
      </c>
      <c r="L521" s="78">
        <f t="shared" si="652"/>
        <v>9642402.4000000004</v>
      </c>
      <c r="M521" s="78">
        <f t="shared" si="652"/>
        <v>0</v>
      </c>
      <c r="N521" s="78">
        <f t="shared" si="652"/>
        <v>0</v>
      </c>
      <c r="O521" s="78">
        <f t="shared" si="652"/>
        <v>0</v>
      </c>
      <c r="P521" s="78">
        <f t="shared" si="545"/>
        <v>9222698</v>
      </c>
      <c r="Q521" s="78">
        <f t="shared" si="546"/>
        <v>9384611.9199999981</v>
      </c>
      <c r="R521" s="78">
        <f t="shared" si="547"/>
        <v>9642402.4000000004</v>
      </c>
      <c r="S521" s="78">
        <f>S921+S1182+S1261+S1324+S1405+S1472+S1520+S1580+S1652+S1716</f>
        <v>1271566.93</v>
      </c>
      <c r="T521" s="78">
        <f>T921+T1182+T1261+T1324+T1405+T1472+T1520+T1580+T1652+T1716</f>
        <v>0</v>
      </c>
      <c r="U521" s="78">
        <f>U921+U1182+U1261+U1324+U1405+U1472+U1520+U1580+U1652+U1716</f>
        <v>0</v>
      </c>
      <c r="V521" s="78">
        <f t="shared" si="612"/>
        <v>10494264.93</v>
      </c>
      <c r="W521" s="78">
        <f t="shared" si="613"/>
        <v>9384611.9199999981</v>
      </c>
      <c r="X521" s="78">
        <f t="shared" si="614"/>
        <v>9642402.4000000004</v>
      </c>
    </row>
    <row r="522" spans="1:24">
      <c r="A522" s="274" t="s">
        <v>98</v>
      </c>
      <c r="B522" s="1" t="s">
        <v>330</v>
      </c>
      <c r="C522" s="1" t="s">
        <v>20</v>
      </c>
      <c r="D522" s="1" t="s">
        <v>16</v>
      </c>
      <c r="E522" s="1" t="s">
        <v>80</v>
      </c>
      <c r="F522" s="1" t="s">
        <v>68</v>
      </c>
      <c r="G522" s="1" t="s">
        <v>140</v>
      </c>
      <c r="H522" s="1" t="s">
        <v>150</v>
      </c>
      <c r="I522" s="13" t="s">
        <v>97</v>
      </c>
      <c r="J522" s="78"/>
      <c r="K522" s="78"/>
      <c r="L522" s="78"/>
      <c r="M522" s="78"/>
      <c r="N522" s="78"/>
      <c r="O522" s="78"/>
      <c r="P522" s="78"/>
      <c r="Q522" s="78"/>
      <c r="R522" s="78"/>
      <c r="S522" s="78">
        <f>S523</f>
        <v>930882.24</v>
      </c>
      <c r="T522" s="78">
        <f t="shared" ref="T522:U522" si="653">T523</f>
        <v>0</v>
      </c>
      <c r="U522" s="78">
        <f t="shared" si="653"/>
        <v>0</v>
      </c>
      <c r="V522" s="78">
        <f t="shared" ref="V522:V523" si="654">P522+S522</f>
        <v>930882.24</v>
      </c>
      <c r="W522" s="78">
        <f t="shared" ref="W522:W523" si="655">Q522+T522</f>
        <v>0</v>
      </c>
      <c r="X522" s="78">
        <f t="shared" ref="X522:X523" si="656">R522+U522</f>
        <v>0</v>
      </c>
    </row>
    <row r="523" spans="1:24" ht="26.4">
      <c r="A523" s="274" t="s">
        <v>104</v>
      </c>
      <c r="B523" s="1" t="s">
        <v>330</v>
      </c>
      <c r="C523" s="1" t="s">
        <v>20</v>
      </c>
      <c r="D523" s="1" t="s">
        <v>16</v>
      </c>
      <c r="E523" s="1" t="s">
        <v>80</v>
      </c>
      <c r="F523" s="1" t="s">
        <v>68</v>
      </c>
      <c r="G523" s="1" t="s">
        <v>140</v>
      </c>
      <c r="H523" s="1" t="s">
        <v>150</v>
      </c>
      <c r="I523" s="13" t="s">
        <v>105</v>
      </c>
      <c r="J523" s="78"/>
      <c r="K523" s="78"/>
      <c r="L523" s="78"/>
      <c r="M523" s="78"/>
      <c r="N523" s="78"/>
      <c r="O523" s="78"/>
      <c r="P523" s="78"/>
      <c r="Q523" s="78"/>
      <c r="R523" s="78"/>
      <c r="S523" s="78">
        <f>S1522+S1718+S923</f>
        <v>930882.24</v>
      </c>
      <c r="T523" s="78">
        <f>T1522+T1718</f>
        <v>0</v>
      </c>
      <c r="U523" s="78">
        <f>U1522+U1718</f>
        <v>0</v>
      </c>
      <c r="V523" s="78">
        <f t="shared" si="654"/>
        <v>930882.24</v>
      </c>
      <c r="W523" s="78">
        <f t="shared" si="655"/>
        <v>0</v>
      </c>
      <c r="X523" s="78">
        <f t="shared" si="656"/>
        <v>0</v>
      </c>
    </row>
    <row r="524" spans="1:24">
      <c r="A524" s="168" t="s">
        <v>78</v>
      </c>
      <c r="B524" s="1" t="s">
        <v>330</v>
      </c>
      <c r="C524" s="1" t="s">
        <v>20</v>
      </c>
      <c r="D524" s="1" t="s">
        <v>16</v>
      </c>
      <c r="E524" s="1" t="s">
        <v>80</v>
      </c>
      <c r="F524" s="1" t="s">
        <v>68</v>
      </c>
      <c r="G524" s="1" t="s">
        <v>140</v>
      </c>
      <c r="H524" s="1" t="s">
        <v>150</v>
      </c>
      <c r="I524" s="13" t="s">
        <v>75</v>
      </c>
      <c r="J524" s="78">
        <f>J526</f>
        <v>229000</v>
      </c>
      <c r="K524" s="78">
        <f t="shared" ref="K524:O524" si="657">K526</f>
        <v>229000</v>
      </c>
      <c r="L524" s="78">
        <f t="shared" si="657"/>
        <v>229000</v>
      </c>
      <c r="M524" s="78">
        <f t="shared" si="657"/>
        <v>0</v>
      </c>
      <c r="N524" s="78">
        <f t="shared" si="657"/>
        <v>0</v>
      </c>
      <c r="O524" s="78">
        <f t="shared" si="657"/>
        <v>0</v>
      </c>
      <c r="P524" s="78">
        <f t="shared" si="545"/>
        <v>229000</v>
      </c>
      <c r="Q524" s="78">
        <f t="shared" si="546"/>
        <v>229000</v>
      </c>
      <c r="R524" s="78">
        <f t="shared" si="547"/>
        <v>229000</v>
      </c>
      <c r="S524" s="78">
        <f>S525+S526</f>
        <v>10549.07</v>
      </c>
      <c r="T524" s="78">
        <f t="shared" ref="T524:U524" si="658">T525+T526</f>
        <v>0</v>
      </c>
      <c r="U524" s="78">
        <f t="shared" si="658"/>
        <v>0</v>
      </c>
      <c r="V524" s="78">
        <f t="shared" si="612"/>
        <v>239549.07</v>
      </c>
      <c r="W524" s="78">
        <f t="shared" si="613"/>
        <v>229000</v>
      </c>
      <c r="X524" s="78">
        <f t="shared" si="614"/>
        <v>229000</v>
      </c>
    </row>
    <row r="525" spans="1:24">
      <c r="A525" s="302" t="s">
        <v>450</v>
      </c>
      <c r="B525" s="1" t="s">
        <v>330</v>
      </c>
      <c r="C525" s="1" t="s">
        <v>20</v>
      </c>
      <c r="D525" s="1" t="s">
        <v>16</v>
      </c>
      <c r="E525" s="1" t="s">
        <v>80</v>
      </c>
      <c r="F525" s="1" t="s">
        <v>68</v>
      </c>
      <c r="G525" s="1" t="s">
        <v>140</v>
      </c>
      <c r="H525" s="1" t="s">
        <v>150</v>
      </c>
      <c r="I525" s="13" t="s">
        <v>449</v>
      </c>
      <c r="J525" s="78"/>
      <c r="K525" s="78"/>
      <c r="L525" s="78"/>
      <c r="M525" s="78"/>
      <c r="N525" s="78"/>
      <c r="O525" s="78"/>
      <c r="P525" s="78"/>
      <c r="Q525" s="78"/>
      <c r="R525" s="78"/>
      <c r="S525" s="78">
        <f>S1263</f>
        <v>10549.07</v>
      </c>
      <c r="T525" s="78">
        <f t="shared" ref="T525:U525" si="659">T1263</f>
        <v>0</v>
      </c>
      <c r="U525" s="78">
        <f t="shared" si="659"/>
        <v>0</v>
      </c>
      <c r="V525" s="78">
        <f t="shared" ref="V525" si="660">P525+S525</f>
        <v>10549.07</v>
      </c>
      <c r="W525" s="78">
        <f t="shared" ref="W525" si="661">Q525+T525</f>
        <v>0</v>
      </c>
      <c r="X525" s="78">
        <f t="shared" ref="X525" si="662">R525+U525</f>
        <v>0</v>
      </c>
    </row>
    <row r="526" spans="1:24">
      <c r="A526" s="170" t="s">
        <v>118</v>
      </c>
      <c r="B526" s="1" t="s">
        <v>330</v>
      </c>
      <c r="C526" s="1" t="s">
        <v>20</v>
      </c>
      <c r="D526" s="1" t="s">
        <v>16</v>
      </c>
      <c r="E526" s="1" t="s">
        <v>80</v>
      </c>
      <c r="F526" s="1" t="s">
        <v>68</v>
      </c>
      <c r="G526" s="1" t="s">
        <v>140</v>
      </c>
      <c r="H526" s="1" t="s">
        <v>150</v>
      </c>
      <c r="I526" s="13" t="s">
        <v>117</v>
      </c>
      <c r="J526" s="78">
        <f t="shared" ref="J526:O526" si="663">J925+J1184+J1264+J1326+J1407+J1474+J1524+J1582+J1654+J1720</f>
        <v>229000</v>
      </c>
      <c r="K526" s="78">
        <f t="shared" si="663"/>
        <v>229000</v>
      </c>
      <c r="L526" s="78">
        <f t="shared" si="663"/>
        <v>229000</v>
      </c>
      <c r="M526" s="78">
        <f t="shared" si="663"/>
        <v>0</v>
      </c>
      <c r="N526" s="78">
        <f t="shared" si="663"/>
        <v>0</v>
      </c>
      <c r="O526" s="78">
        <f t="shared" si="663"/>
        <v>0</v>
      </c>
      <c r="P526" s="78">
        <f t="shared" si="545"/>
        <v>229000</v>
      </c>
      <c r="Q526" s="78">
        <f t="shared" si="546"/>
        <v>229000</v>
      </c>
      <c r="R526" s="78">
        <f t="shared" si="547"/>
        <v>229000</v>
      </c>
      <c r="S526" s="78">
        <f>S925+S1184+S1264+S1326+S1407+S1474+S1524+S1582+S1654+S1720</f>
        <v>0</v>
      </c>
      <c r="T526" s="78">
        <f>T925+T1184+T1264+T1326+T1407+T1474+T1524+T1582+T1654+T1720</f>
        <v>0</v>
      </c>
      <c r="U526" s="78">
        <f>U925+U1184+U1264+U1326+U1407+U1474+U1524+U1582+U1654+U1720</f>
        <v>0</v>
      </c>
      <c r="V526" s="78">
        <f t="shared" si="612"/>
        <v>229000</v>
      </c>
      <c r="W526" s="78">
        <f t="shared" si="613"/>
        <v>229000</v>
      </c>
      <c r="X526" s="78">
        <f t="shared" si="614"/>
        <v>229000</v>
      </c>
    </row>
    <row r="527" spans="1:24">
      <c r="A527" s="168" t="s">
        <v>88</v>
      </c>
      <c r="B527" s="1" t="s">
        <v>330</v>
      </c>
      <c r="C527" s="1" t="s">
        <v>20</v>
      </c>
      <c r="D527" s="1" t="s">
        <v>16</v>
      </c>
      <c r="E527" s="1" t="s">
        <v>80</v>
      </c>
      <c r="F527" s="1" t="s">
        <v>68</v>
      </c>
      <c r="G527" s="1" t="s">
        <v>140</v>
      </c>
      <c r="H527" s="1" t="s">
        <v>162</v>
      </c>
      <c r="I527" s="13"/>
      <c r="J527" s="78">
        <f>J528</f>
        <v>344000</v>
      </c>
      <c r="K527" s="78">
        <f t="shared" ref="K527:O528" si="664">K528</f>
        <v>344000</v>
      </c>
      <c r="L527" s="78">
        <f t="shared" si="664"/>
        <v>344000</v>
      </c>
      <c r="M527" s="78">
        <f t="shared" si="664"/>
        <v>150000</v>
      </c>
      <c r="N527" s="78">
        <f t="shared" si="664"/>
        <v>0</v>
      </c>
      <c r="O527" s="78">
        <f t="shared" si="664"/>
        <v>0</v>
      </c>
      <c r="P527" s="78">
        <f t="shared" ref="P527:P601" si="665">J527+M527</f>
        <v>494000</v>
      </c>
      <c r="Q527" s="78">
        <f t="shared" ref="Q527:Q601" si="666">K527+N527</f>
        <v>344000</v>
      </c>
      <c r="R527" s="78">
        <f t="shared" ref="R527:R601" si="667">L527+O527</f>
        <v>344000</v>
      </c>
      <c r="S527" s="78">
        <f t="shared" ref="S527:U528" si="668">S528</f>
        <v>0</v>
      </c>
      <c r="T527" s="78">
        <f t="shared" si="668"/>
        <v>0</v>
      </c>
      <c r="U527" s="78">
        <f t="shared" si="668"/>
        <v>0</v>
      </c>
      <c r="V527" s="78">
        <f t="shared" si="612"/>
        <v>494000</v>
      </c>
      <c r="W527" s="78">
        <f t="shared" si="613"/>
        <v>344000</v>
      </c>
      <c r="X527" s="78">
        <f t="shared" si="614"/>
        <v>344000</v>
      </c>
    </row>
    <row r="528" spans="1:24" ht="26.4">
      <c r="A528" s="169" t="s">
        <v>229</v>
      </c>
      <c r="B528" s="1" t="s">
        <v>330</v>
      </c>
      <c r="C528" s="1" t="s">
        <v>20</v>
      </c>
      <c r="D528" s="1" t="s">
        <v>16</v>
      </c>
      <c r="E528" s="1" t="s">
        <v>80</v>
      </c>
      <c r="F528" s="1" t="s">
        <v>68</v>
      </c>
      <c r="G528" s="1" t="s">
        <v>140</v>
      </c>
      <c r="H528" s="1" t="s">
        <v>162</v>
      </c>
      <c r="I528" s="13" t="s">
        <v>92</v>
      </c>
      <c r="J528" s="78">
        <f>J529</f>
        <v>344000</v>
      </c>
      <c r="K528" s="78">
        <f t="shared" si="664"/>
        <v>344000</v>
      </c>
      <c r="L528" s="78">
        <f t="shared" si="664"/>
        <v>344000</v>
      </c>
      <c r="M528" s="78">
        <f t="shared" si="664"/>
        <v>150000</v>
      </c>
      <c r="N528" s="78">
        <f t="shared" si="664"/>
        <v>0</v>
      </c>
      <c r="O528" s="78">
        <f t="shared" si="664"/>
        <v>0</v>
      </c>
      <c r="P528" s="78">
        <f t="shared" si="665"/>
        <v>494000</v>
      </c>
      <c r="Q528" s="78">
        <f t="shared" si="666"/>
        <v>344000</v>
      </c>
      <c r="R528" s="78">
        <f t="shared" si="667"/>
        <v>344000</v>
      </c>
      <c r="S528" s="78">
        <f t="shared" si="668"/>
        <v>0</v>
      </c>
      <c r="T528" s="78">
        <f t="shared" si="668"/>
        <v>0</v>
      </c>
      <c r="U528" s="78">
        <f t="shared" si="668"/>
        <v>0</v>
      </c>
      <c r="V528" s="78">
        <f t="shared" si="612"/>
        <v>494000</v>
      </c>
      <c r="W528" s="78">
        <f t="shared" si="613"/>
        <v>344000</v>
      </c>
      <c r="X528" s="78">
        <f t="shared" si="614"/>
        <v>344000</v>
      </c>
    </row>
    <row r="529" spans="1:24" ht="26.4">
      <c r="A529" s="168" t="s">
        <v>96</v>
      </c>
      <c r="B529" s="1" t="s">
        <v>330</v>
      </c>
      <c r="C529" s="1" t="s">
        <v>20</v>
      </c>
      <c r="D529" s="1" t="s">
        <v>16</v>
      </c>
      <c r="E529" s="1" t="s">
        <v>80</v>
      </c>
      <c r="F529" s="1" t="s">
        <v>68</v>
      </c>
      <c r="G529" s="1" t="s">
        <v>140</v>
      </c>
      <c r="H529" s="1" t="s">
        <v>162</v>
      </c>
      <c r="I529" s="13" t="s">
        <v>93</v>
      </c>
      <c r="J529" s="78">
        <f t="shared" ref="J529:O529" si="669">J928+J1187+J1267+J1329+J1410+J1477+J1527+J1585+J1657+J1723</f>
        <v>344000</v>
      </c>
      <c r="K529" s="78">
        <f t="shared" si="669"/>
        <v>344000</v>
      </c>
      <c r="L529" s="78">
        <f t="shared" si="669"/>
        <v>344000</v>
      </c>
      <c r="M529" s="78">
        <f t="shared" si="669"/>
        <v>150000</v>
      </c>
      <c r="N529" s="78">
        <f t="shared" si="669"/>
        <v>0</v>
      </c>
      <c r="O529" s="78">
        <f t="shared" si="669"/>
        <v>0</v>
      </c>
      <c r="P529" s="78">
        <f t="shared" si="665"/>
        <v>494000</v>
      </c>
      <c r="Q529" s="78">
        <f t="shared" si="666"/>
        <v>344000</v>
      </c>
      <c r="R529" s="78">
        <f t="shared" si="667"/>
        <v>344000</v>
      </c>
      <c r="S529" s="78">
        <f>S928+S1187+S1267+S1329+S1410+S1477+S1527+S1585+S1657+S1723</f>
        <v>0</v>
      </c>
      <c r="T529" s="78">
        <f>T928+T1187+T1267+T1329+T1410+T1477+T1527+T1585+T1657+T1723</f>
        <v>0</v>
      </c>
      <c r="U529" s="78">
        <f>U928+U1187+U1267+U1329+U1410+U1477+U1527+U1585+U1657+U1723</f>
        <v>0</v>
      </c>
      <c r="V529" s="78">
        <f t="shared" si="612"/>
        <v>494000</v>
      </c>
      <c r="W529" s="78">
        <f t="shared" si="613"/>
        <v>344000</v>
      </c>
      <c r="X529" s="78">
        <f t="shared" si="614"/>
        <v>344000</v>
      </c>
    </row>
    <row r="530" spans="1:24" ht="52.8">
      <c r="A530" s="275" t="s">
        <v>403</v>
      </c>
      <c r="B530" s="1" t="s">
        <v>330</v>
      </c>
      <c r="C530" s="1" t="s">
        <v>20</v>
      </c>
      <c r="D530" s="1" t="s">
        <v>16</v>
      </c>
      <c r="E530" s="1" t="s">
        <v>80</v>
      </c>
      <c r="F530" s="1" t="s">
        <v>68</v>
      </c>
      <c r="G530" s="1" t="s">
        <v>140</v>
      </c>
      <c r="H530" s="1" t="s">
        <v>371</v>
      </c>
      <c r="I530" s="13"/>
      <c r="J530" s="78">
        <f>J531+J533</f>
        <v>2282715.94</v>
      </c>
      <c r="K530" s="78">
        <f t="shared" ref="K530:L530" si="670">K531+K533</f>
        <v>2303743.1</v>
      </c>
      <c r="L530" s="78">
        <f t="shared" si="670"/>
        <v>2388692.8199999998</v>
      </c>
      <c r="M530" s="78">
        <f t="shared" ref="M530:O530" si="671">M531+M533</f>
        <v>0</v>
      </c>
      <c r="N530" s="78">
        <f t="shared" si="671"/>
        <v>0</v>
      </c>
      <c r="O530" s="78">
        <f t="shared" si="671"/>
        <v>0</v>
      </c>
      <c r="P530" s="78">
        <f t="shared" si="665"/>
        <v>2282715.94</v>
      </c>
      <c r="Q530" s="78">
        <f t="shared" si="666"/>
        <v>2303743.1</v>
      </c>
      <c r="R530" s="78">
        <f t="shared" si="667"/>
        <v>2388692.8199999998</v>
      </c>
      <c r="S530" s="78">
        <f t="shared" ref="S530:U530" si="672">S531+S533</f>
        <v>0</v>
      </c>
      <c r="T530" s="78">
        <f t="shared" si="672"/>
        <v>0</v>
      </c>
      <c r="U530" s="78">
        <f t="shared" si="672"/>
        <v>0</v>
      </c>
      <c r="V530" s="78">
        <f t="shared" si="612"/>
        <v>2282715.94</v>
      </c>
      <c r="W530" s="78">
        <f t="shared" si="613"/>
        <v>2303743.1</v>
      </c>
      <c r="X530" s="78">
        <f t="shared" si="614"/>
        <v>2388692.8199999998</v>
      </c>
    </row>
    <row r="531" spans="1:24" ht="39.6">
      <c r="A531" s="168" t="s">
        <v>94</v>
      </c>
      <c r="B531" s="1" t="s">
        <v>330</v>
      </c>
      <c r="C531" s="1" t="s">
        <v>20</v>
      </c>
      <c r="D531" s="1" t="s">
        <v>16</v>
      </c>
      <c r="E531" s="1" t="s">
        <v>80</v>
      </c>
      <c r="F531" s="1" t="s">
        <v>68</v>
      </c>
      <c r="G531" s="1" t="s">
        <v>140</v>
      </c>
      <c r="H531" s="1" t="s">
        <v>371</v>
      </c>
      <c r="I531" s="13" t="s">
        <v>90</v>
      </c>
      <c r="J531" s="78">
        <f>J532</f>
        <v>2142715.94</v>
      </c>
      <c r="K531" s="78">
        <f>K532</f>
        <v>2163743.1</v>
      </c>
      <c r="L531" s="78">
        <f>L532</f>
        <v>2248692.8199999998</v>
      </c>
      <c r="M531" s="78">
        <f t="shared" ref="M531:O531" si="673">M532</f>
        <v>140000</v>
      </c>
      <c r="N531" s="78">
        <f t="shared" si="673"/>
        <v>0</v>
      </c>
      <c r="O531" s="78">
        <f t="shared" si="673"/>
        <v>0</v>
      </c>
      <c r="P531" s="78">
        <f t="shared" si="665"/>
        <v>2282715.94</v>
      </c>
      <c r="Q531" s="78">
        <f t="shared" si="666"/>
        <v>2163743.1</v>
      </c>
      <c r="R531" s="78">
        <f t="shared" si="667"/>
        <v>2248692.8199999998</v>
      </c>
      <c r="S531" s="78">
        <f t="shared" ref="S531:U531" si="674">S532</f>
        <v>0</v>
      </c>
      <c r="T531" s="78">
        <f t="shared" si="674"/>
        <v>0</v>
      </c>
      <c r="U531" s="78">
        <f t="shared" si="674"/>
        <v>0</v>
      </c>
      <c r="V531" s="78">
        <f t="shared" si="612"/>
        <v>2282715.94</v>
      </c>
      <c r="W531" s="78">
        <f t="shared" si="613"/>
        <v>2163743.1</v>
      </c>
      <c r="X531" s="78">
        <f t="shared" si="614"/>
        <v>2248692.8199999998</v>
      </c>
    </row>
    <row r="532" spans="1:24">
      <c r="A532" s="168" t="s">
        <v>101</v>
      </c>
      <c r="B532" s="1" t="s">
        <v>330</v>
      </c>
      <c r="C532" s="1" t="s">
        <v>20</v>
      </c>
      <c r="D532" s="1" t="s">
        <v>16</v>
      </c>
      <c r="E532" s="1" t="s">
        <v>80</v>
      </c>
      <c r="F532" s="1" t="s">
        <v>68</v>
      </c>
      <c r="G532" s="1" t="s">
        <v>140</v>
      </c>
      <c r="H532" s="1" t="s">
        <v>371</v>
      </c>
      <c r="I532" s="13" t="s">
        <v>100</v>
      </c>
      <c r="J532" s="78">
        <f>J931</f>
        <v>2142715.94</v>
      </c>
      <c r="K532" s="78">
        <f t="shared" ref="K532:L532" si="675">K931</f>
        <v>2163743.1</v>
      </c>
      <c r="L532" s="78">
        <f t="shared" si="675"/>
        <v>2248692.8199999998</v>
      </c>
      <c r="M532" s="78">
        <f t="shared" ref="M532:O532" si="676">M931</f>
        <v>140000</v>
      </c>
      <c r="N532" s="78">
        <f t="shared" si="676"/>
        <v>0</v>
      </c>
      <c r="O532" s="78">
        <f t="shared" si="676"/>
        <v>0</v>
      </c>
      <c r="P532" s="78">
        <f t="shared" si="665"/>
        <v>2282715.94</v>
      </c>
      <c r="Q532" s="78">
        <f t="shared" si="666"/>
        <v>2163743.1</v>
      </c>
      <c r="R532" s="78">
        <f t="shared" si="667"/>
        <v>2248692.8199999998</v>
      </c>
      <c r="S532" s="78">
        <f t="shared" ref="S532:U532" si="677">S931</f>
        <v>0</v>
      </c>
      <c r="T532" s="78">
        <f t="shared" si="677"/>
        <v>0</v>
      </c>
      <c r="U532" s="78">
        <f t="shared" si="677"/>
        <v>0</v>
      </c>
      <c r="V532" s="78">
        <f t="shared" si="612"/>
        <v>2282715.94</v>
      </c>
      <c r="W532" s="78">
        <f t="shared" si="613"/>
        <v>2163743.1</v>
      </c>
      <c r="X532" s="78">
        <f t="shared" si="614"/>
        <v>2248692.8199999998</v>
      </c>
    </row>
    <row r="533" spans="1:24" ht="26.4">
      <c r="A533" s="169" t="s">
        <v>229</v>
      </c>
      <c r="B533" s="1" t="s">
        <v>330</v>
      </c>
      <c r="C533" s="1" t="s">
        <v>20</v>
      </c>
      <c r="D533" s="1" t="s">
        <v>16</v>
      </c>
      <c r="E533" s="1" t="s">
        <v>80</v>
      </c>
      <c r="F533" s="1" t="s">
        <v>68</v>
      </c>
      <c r="G533" s="1" t="s">
        <v>140</v>
      </c>
      <c r="H533" s="1" t="s">
        <v>371</v>
      </c>
      <c r="I533" s="13" t="s">
        <v>92</v>
      </c>
      <c r="J533" s="78">
        <f>J534</f>
        <v>140000</v>
      </c>
      <c r="K533" s="78">
        <f t="shared" ref="K533:O533" si="678">K534</f>
        <v>140000</v>
      </c>
      <c r="L533" s="78">
        <f t="shared" si="678"/>
        <v>140000</v>
      </c>
      <c r="M533" s="78">
        <f t="shared" si="678"/>
        <v>-140000</v>
      </c>
      <c r="N533" s="78">
        <f t="shared" si="678"/>
        <v>0</v>
      </c>
      <c r="O533" s="78">
        <f t="shared" si="678"/>
        <v>0</v>
      </c>
      <c r="P533" s="78">
        <f t="shared" si="665"/>
        <v>0</v>
      </c>
      <c r="Q533" s="78">
        <f t="shared" si="666"/>
        <v>140000</v>
      </c>
      <c r="R533" s="78">
        <f t="shared" si="667"/>
        <v>140000</v>
      </c>
      <c r="S533" s="78">
        <f t="shared" ref="S533:U533" si="679">S534</f>
        <v>0</v>
      </c>
      <c r="T533" s="78">
        <f t="shared" si="679"/>
        <v>0</v>
      </c>
      <c r="U533" s="78">
        <f t="shared" si="679"/>
        <v>0</v>
      </c>
      <c r="V533" s="78">
        <f t="shared" si="612"/>
        <v>0</v>
      </c>
      <c r="W533" s="78">
        <f t="shared" si="613"/>
        <v>140000</v>
      </c>
      <c r="X533" s="78">
        <f t="shared" si="614"/>
        <v>140000</v>
      </c>
    </row>
    <row r="534" spans="1:24" ht="26.4">
      <c r="A534" s="168" t="s">
        <v>96</v>
      </c>
      <c r="B534" s="1" t="s">
        <v>330</v>
      </c>
      <c r="C534" s="1" t="s">
        <v>20</v>
      </c>
      <c r="D534" s="1" t="s">
        <v>16</v>
      </c>
      <c r="E534" s="1" t="s">
        <v>80</v>
      </c>
      <c r="F534" s="1" t="s">
        <v>68</v>
      </c>
      <c r="G534" s="1" t="s">
        <v>140</v>
      </c>
      <c r="H534" s="1" t="s">
        <v>371</v>
      </c>
      <c r="I534" s="13" t="s">
        <v>93</v>
      </c>
      <c r="J534" s="78">
        <f>J933</f>
        <v>140000</v>
      </c>
      <c r="K534" s="78">
        <f t="shared" ref="K534:L534" si="680">K933</f>
        <v>140000</v>
      </c>
      <c r="L534" s="78">
        <f t="shared" si="680"/>
        <v>140000</v>
      </c>
      <c r="M534" s="78">
        <f t="shared" ref="M534:O534" si="681">M933</f>
        <v>-140000</v>
      </c>
      <c r="N534" s="78">
        <f t="shared" si="681"/>
        <v>0</v>
      </c>
      <c r="O534" s="78">
        <f t="shared" si="681"/>
        <v>0</v>
      </c>
      <c r="P534" s="78">
        <f t="shared" si="665"/>
        <v>0</v>
      </c>
      <c r="Q534" s="78">
        <f t="shared" si="666"/>
        <v>140000</v>
      </c>
      <c r="R534" s="78">
        <f t="shared" si="667"/>
        <v>140000</v>
      </c>
      <c r="S534" s="78">
        <f t="shared" ref="S534:U534" si="682">S933</f>
        <v>0</v>
      </c>
      <c r="T534" s="78">
        <f t="shared" si="682"/>
        <v>0</v>
      </c>
      <c r="U534" s="78">
        <f t="shared" si="682"/>
        <v>0</v>
      </c>
      <c r="V534" s="78">
        <f t="shared" si="612"/>
        <v>0</v>
      </c>
      <c r="W534" s="78">
        <f t="shared" si="613"/>
        <v>140000</v>
      </c>
      <c r="X534" s="78">
        <f t="shared" si="614"/>
        <v>140000</v>
      </c>
    </row>
    <row r="535" spans="1:24" ht="52.8">
      <c r="A535" s="275" t="s">
        <v>404</v>
      </c>
      <c r="B535" s="1" t="s">
        <v>330</v>
      </c>
      <c r="C535" s="1" t="s">
        <v>20</v>
      </c>
      <c r="D535" s="1" t="s">
        <v>16</v>
      </c>
      <c r="E535" s="1" t="s">
        <v>80</v>
      </c>
      <c r="F535" s="1" t="s">
        <v>68</v>
      </c>
      <c r="G535" s="1" t="s">
        <v>140</v>
      </c>
      <c r="H535" s="1" t="s">
        <v>372</v>
      </c>
      <c r="I535" s="13"/>
      <c r="J535" s="78">
        <f>J536+J538</f>
        <v>1246357.97</v>
      </c>
      <c r="K535" s="78">
        <f t="shared" ref="K535:L535" si="683">K536+K538</f>
        <v>1256871.55</v>
      </c>
      <c r="L535" s="78">
        <f t="shared" si="683"/>
        <v>1299346.4099999999</v>
      </c>
      <c r="M535" s="78">
        <f t="shared" ref="M535:O535" si="684">M536+M538</f>
        <v>0</v>
      </c>
      <c r="N535" s="78">
        <f t="shared" si="684"/>
        <v>0</v>
      </c>
      <c r="O535" s="78">
        <f t="shared" si="684"/>
        <v>0</v>
      </c>
      <c r="P535" s="78">
        <f t="shared" si="665"/>
        <v>1246357.97</v>
      </c>
      <c r="Q535" s="78">
        <f t="shared" si="666"/>
        <v>1256871.55</v>
      </c>
      <c r="R535" s="78">
        <f t="shared" si="667"/>
        <v>1299346.4099999999</v>
      </c>
      <c r="S535" s="78">
        <f t="shared" ref="S535:U535" si="685">S536+S538</f>
        <v>0</v>
      </c>
      <c r="T535" s="78">
        <f t="shared" si="685"/>
        <v>0</v>
      </c>
      <c r="U535" s="78">
        <f t="shared" si="685"/>
        <v>0</v>
      </c>
      <c r="V535" s="78">
        <f t="shared" si="612"/>
        <v>1246357.97</v>
      </c>
      <c r="W535" s="78">
        <f t="shared" si="613"/>
        <v>1256871.55</v>
      </c>
      <c r="X535" s="78">
        <f t="shared" si="614"/>
        <v>1299346.4099999999</v>
      </c>
    </row>
    <row r="536" spans="1:24" ht="39.6">
      <c r="A536" s="168" t="s">
        <v>94</v>
      </c>
      <c r="B536" s="1" t="s">
        <v>330</v>
      </c>
      <c r="C536" s="1" t="s">
        <v>20</v>
      </c>
      <c r="D536" s="1" t="s">
        <v>16</v>
      </c>
      <c r="E536" s="1" t="s">
        <v>80</v>
      </c>
      <c r="F536" s="1" t="s">
        <v>68</v>
      </c>
      <c r="G536" s="1" t="s">
        <v>140</v>
      </c>
      <c r="H536" s="1" t="s">
        <v>372</v>
      </c>
      <c r="I536" s="13" t="s">
        <v>90</v>
      </c>
      <c r="J536" s="78">
        <f>J537</f>
        <v>1071357.97</v>
      </c>
      <c r="K536" s="78">
        <f t="shared" ref="K536:O536" si="686">K537</f>
        <v>1081871.55</v>
      </c>
      <c r="L536" s="78">
        <f t="shared" si="686"/>
        <v>1124346.4099999999</v>
      </c>
      <c r="M536" s="78">
        <f t="shared" si="686"/>
        <v>0</v>
      </c>
      <c r="N536" s="78">
        <f t="shared" si="686"/>
        <v>0</v>
      </c>
      <c r="O536" s="78">
        <f t="shared" si="686"/>
        <v>0</v>
      </c>
      <c r="P536" s="78">
        <f t="shared" si="665"/>
        <v>1071357.97</v>
      </c>
      <c r="Q536" s="78">
        <f t="shared" si="666"/>
        <v>1081871.55</v>
      </c>
      <c r="R536" s="78">
        <f t="shared" si="667"/>
        <v>1124346.4099999999</v>
      </c>
      <c r="S536" s="78">
        <f t="shared" ref="S536:U536" si="687">S537</f>
        <v>0</v>
      </c>
      <c r="T536" s="78">
        <f t="shared" si="687"/>
        <v>0</v>
      </c>
      <c r="U536" s="78">
        <f t="shared" si="687"/>
        <v>0</v>
      </c>
      <c r="V536" s="78">
        <f t="shared" si="612"/>
        <v>1071357.97</v>
      </c>
      <c r="W536" s="78">
        <f t="shared" si="613"/>
        <v>1081871.55</v>
      </c>
      <c r="X536" s="78">
        <f t="shared" si="614"/>
        <v>1124346.4099999999</v>
      </c>
    </row>
    <row r="537" spans="1:24">
      <c r="A537" s="168" t="s">
        <v>101</v>
      </c>
      <c r="B537" s="1" t="s">
        <v>330</v>
      </c>
      <c r="C537" s="1" t="s">
        <v>20</v>
      </c>
      <c r="D537" s="1" t="s">
        <v>16</v>
      </c>
      <c r="E537" s="1" t="s">
        <v>80</v>
      </c>
      <c r="F537" s="1" t="s">
        <v>68</v>
      </c>
      <c r="G537" s="1" t="s">
        <v>140</v>
      </c>
      <c r="H537" s="1" t="s">
        <v>372</v>
      </c>
      <c r="I537" s="13" t="s">
        <v>100</v>
      </c>
      <c r="J537" s="78">
        <f>J936</f>
        <v>1071357.97</v>
      </c>
      <c r="K537" s="78">
        <f t="shared" ref="K537:L537" si="688">K936</f>
        <v>1081871.55</v>
      </c>
      <c r="L537" s="78">
        <f t="shared" si="688"/>
        <v>1124346.4099999999</v>
      </c>
      <c r="M537" s="78">
        <f t="shared" ref="M537:O537" si="689">M936</f>
        <v>0</v>
      </c>
      <c r="N537" s="78">
        <f t="shared" si="689"/>
        <v>0</v>
      </c>
      <c r="O537" s="78">
        <f t="shared" si="689"/>
        <v>0</v>
      </c>
      <c r="P537" s="78">
        <f t="shared" si="665"/>
        <v>1071357.97</v>
      </c>
      <c r="Q537" s="78">
        <f t="shared" si="666"/>
        <v>1081871.55</v>
      </c>
      <c r="R537" s="78">
        <f t="shared" si="667"/>
        <v>1124346.4099999999</v>
      </c>
      <c r="S537" s="78">
        <f t="shared" ref="S537:U537" si="690">S936</f>
        <v>0</v>
      </c>
      <c r="T537" s="78">
        <f t="shared" si="690"/>
        <v>0</v>
      </c>
      <c r="U537" s="78">
        <f t="shared" si="690"/>
        <v>0</v>
      </c>
      <c r="V537" s="78">
        <f t="shared" si="612"/>
        <v>1071357.97</v>
      </c>
      <c r="W537" s="78">
        <f t="shared" si="613"/>
        <v>1081871.55</v>
      </c>
      <c r="X537" s="78">
        <f t="shared" si="614"/>
        <v>1124346.4099999999</v>
      </c>
    </row>
    <row r="538" spans="1:24" ht="26.4">
      <c r="A538" s="169" t="s">
        <v>229</v>
      </c>
      <c r="B538" s="1" t="s">
        <v>330</v>
      </c>
      <c r="C538" s="1" t="s">
        <v>20</v>
      </c>
      <c r="D538" s="1" t="s">
        <v>16</v>
      </c>
      <c r="E538" s="1" t="s">
        <v>80</v>
      </c>
      <c r="F538" s="1" t="s">
        <v>68</v>
      </c>
      <c r="G538" s="1" t="s">
        <v>140</v>
      </c>
      <c r="H538" s="1" t="s">
        <v>372</v>
      </c>
      <c r="I538" s="13" t="s">
        <v>92</v>
      </c>
      <c r="J538" s="78">
        <f>J539</f>
        <v>175000</v>
      </c>
      <c r="K538" s="78">
        <f t="shared" ref="K538:O538" si="691">K539</f>
        <v>175000</v>
      </c>
      <c r="L538" s="78">
        <f t="shared" si="691"/>
        <v>175000</v>
      </c>
      <c r="M538" s="78">
        <f t="shared" si="691"/>
        <v>0</v>
      </c>
      <c r="N538" s="78">
        <f t="shared" si="691"/>
        <v>0</v>
      </c>
      <c r="O538" s="78">
        <f t="shared" si="691"/>
        <v>0</v>
      </c>
      <c r="P538" s="78">
        <f t="shared" si="665"/>
        <v>175000</v>
      </c>
      <c r="Q538" s="78">
        <f t="shared" si="666"/>
        <v>175000</v>
      </c>
      <c r="R538" s="78">
        <f t="shared" si="667"/>
        <v>175000</v>
      </c>
      <c r="S538" s="78">
        <f t="shared" ref="S538:U538" si="692">S539</f>
        <v>0</v>
      </c>
      <c r="T538" s="78">
        <f t="shared" si="692"/>
        <v>0</v>
      </c>
      <c r="U538" s="78">
        <f t="shared" si="692"/>
        <v>0</v>
      </c>
      <c r="V538" s="78">
        <f t="shared" si="612"/>
        <v>175000</v>
      </c>
      <c r="W538" s="78">
        <f t="shared" si="613"/>
        <v>175000</v>
      </c>
      <c r="X538" s="78">
        <f t="shared" si="614"/>
        <v>175000</v>
      </c>
    </row>
    <row r="539" spans="1:24" ht="26.4">
      <c r="A539" s="168" t="s">
        <v>96</v>
      </c>
      <c r="B539" s="1" t="s">
        <v>330</v>
      </c>
      <c r="C539" s="1" t="s">
        <v>20</v>
      </c>
      <c r="D539" s="1" t="s">
        <v>16</v>
      </c>
      <c r="E539" s="1" t="s">
        <v>80</v>
      </c>
      <c r="F539" s="1" t="s">
        <v>68</v>
      </c>
      <c r="G539" s="1" t="s">
        <v>140</v>
      </c>
      <c r="H539" s="1" t="s">
        <v>372</v>
      </c>
      <c r="I539" s="13" t="s">
        <v>93</v>
      </c>
      <c r="J539" s="78">
        <f>J938</f>
        <v>175000</v>
      </c>
      <c r="K539" s="78">
        <f t="shared" ref="K539:L539" si="693">K938</f>
        <v>175000</v>
      </c>
      <c r="L539" s="78">
        <f t="shared" si="693"/>
        <v>175000</v>
      </c>
      <c r="M539" s="78">
        <f t="shared" ref="M539:O539" si="694">M938</f>
        <v>0</v>
      </c>
      <c r="N539" s="78">
        <f t="shared" si="694"/>
        <v>0</v>
      </c>
      <c r="O539" s="78">
        <f t="shared" si="694"/>
        <v>0</v>
      </c>
      <c r="P539" s="78">
        <f t="shared" si="665"/>
        <v>175000</v>
      </c>
      <c r="Q539" s="78">
        <f t="shared" si="666"/>
        <v>175000</v>
      </c>
      <c r="R539" s="78">
        <f t="shared" si="667"/>
        <v>175000</v>
      </c>
      <c r="S539" s="78">
        <f t="shared" ref="S539:U539" si="695">S938</f>
        <v>0</v>
      </c>
      <c r="T539" s="78">
        <f t="shared" si="695"/>
        <v>0</v>
      </c>
      <c r="U539" s="78">
        <f t="shared" si="695"/>
        <v>0</v>
      </c>
      <c r="V539" s="78">
        <f t="shared" si="612"/>
        <v>175000</v>
      </c>
      <c r="W539" s="78">
        <f t="shared" si="613"/>
        <v>175000</v>
      </c>
      <c r="X539" s="78">
        <f t="shared" si="614"/>
        <v>175000</v>
      </c>
    </row>
    <row r="540" spans="1:24">
      <c r="A540" s="168"/>
      <c r="B540" s="1"/>
      <c r="C540" s="1"/>
      <c r="D540" s="1"/>
      <c r="E540" s="1"/>
      <c r="F540" s="1"/>
      <c r="G540" s="1"/>
      <c r="H540" s="1"/>
      <c r="I540" s="13"/>
      <c r="J540" s="78"/>
      <c r="K540" s="78"/>
      <c r="L540" s="78"/>
      <c r="M540" s="78"/>
      <c r="N540" s="78"/>
      <c r="O540" s="78"/>
      <c r="P540" s="78">
        <f t="shared" si="665"/>
        <v>0</v>
      </c>
      <c r="Q540" s="78">
        <f t="shared" si="666"/>
        <v>0</v>
      </c>
      <c r="R540" s="78">
        <f t="shared" si="667"/>
        <v>0</v>
      </c>
      <c r="S540" s="78"/>
      <c r="T540" s="78"/>
      <c r="U540" s="78"/>
      <c r="V540" s="78">
        <f t="shared" si="612"/>
        <v>0</v>
      </c>
      <c r="W540" s="78">
        <f t="shared" si="613"/>
        <v>0</v>
      </c>
      <c r="X540" s="78">
        <f t="shared" si="614"/>
        <v>0</v>
      </c>
    </row>
    <row r="541" spans="1:24">
      <c r="A541" s="22" t="s">
        <v>176</v>
      </c>
      <c r="B541" s="14" t="s">
        <v>330</v>
      </c>
      <c r="C541" s="14" t="s">
        <v>20</v>
      </c>
      <c r="D541" s="14" t="s">
        <v>18</v>
      </c>
      <c r="E541" s="14"/>
      <c r="F541" s="14"/>
      <c r="G541" s="14"/>
      <c r="H541" s="14"/>
      <c r="I541" s="27"/>
      <c r="J541" s="97">
        <f>J542</f>
        <v>759.71</v>
      </c>
      <c r="K541" s="97">
        <f t="shared" ref="K541:O542" si="696">K542</f>
        <v>677.34</v>
      </c>
      <c r="L541" s="97">
        <f t="shared" si="696"/>
        <v>677.05</v>
      </c>
      <c r="M541" s="97">
        <f t="shared" si="696"/>
        <v>1899.13</v>
      </c>
      <c r="N541" s="97">
        <f t="shared" si="696"/>
        <v>2082.4499999999998</v>
      </c>
      <c r="O541" s="97">
        <f t="shared" si="696"/>
        <v>85864.07</v>
      </c>
      <c r="P541" s="97">
        <f t="shared" si="665"/>
        <v>2658.84</v>
      </c>
      <c r="Q541" s="97">
        <f t="shared" si="666"/>
        <v>2759.79</v>
      </c>
      <c r="R541" s="97">
        <f t="shared" si="667"/>
        <v>86541.12000000001</v>
      </c>
      <c r="S541" s="97">
        <f t="shared" ref="S541:U544" si="697">S542</f>
        <v>0</v>
      </c>
      <c r="T541" s="97">
        <f t="shared" si="697"/>
        <v>0</v>
      </c>
      <c r="U541" s="97">
        <f t="shared" si="697"/>
        <v>0</v>
      </c>
      <c r="V541" s="97">
        <f t="shared" si="612"/>
        <v>2658.84</v>
      </c>
      <c r="W541" s="97">
        <f t="shared" si="613"/>
        <v>2759.79</v>
      </c>
      <c r="X541" s="97">
        <f t="shared" si="614"/>
        <v>86541.12000000001</v>
      </c>
    </row>
    <row r="542" spans="1:24">
      <c r="A542" s="9" t="s">
        <v>81</v>
      </c>
      <c r="B542" s="1" t="s">
        <v>330</v>
      </c>
      <c r="C542" s="1" t="s">
        <v>20</v>
      </c>
      <c r="D542" s="1" t="s">
        <v>18</v>
      </c>
      <c r="E542" s="1" t="s">
        <v>80</v>
      </c>
      <c r="F542" s="1" t="s">
        <v>68</v>
      </c>
      <c r="G542" s="1" t="s">
        <v>140</v>
      </c>
      <c r="H542" s="1" t="s">
        <v>141</v>
      </c>
      <c r="I542" s="13"/>
      <c r="J542" s="78">
        <f>J543</f>
        <v>759.71</v>
      </c>
      <c r="K542" s="78">
        <f t="shared" si="696"/>
        <v>677.34</v>
      </c>
      <c r="L542" s="78">
        <f t="shared" si="696"/>
        <v>677.05</v>
      </c>
      <c r="M542" s="78">
        <f t="shared" si="696"/>
        <v>1899.13</v>
      </c>
      <c r="N542" s="78">
        <f t="shared" si="696"/>
        <v>2082.4499999999998</v>
      </c>
      <c r="O542" s="78">
        <f t="shared" si="696"/>
        <v>85864.07</v>
      </c>
      <c r="P542" s="78">
        <f t="shared" si="665"/>
        <v>2658.84</v>
      </c>
      <c r="Q542" s="78">
        <f t="shared" si="666"/>
        <v>2759.79</v>
      </c>
      <c r="R542" s="78">
        <f t="shared" si="667"/>
        <v>86541.12000000001</v>
      </c>
      <c r="S542" s="78">
        <f t="shared" si="697"/>
        <v>0</v>
      </c>
      <c r="T542" s="78">
        <f t="shared" si="697"/>
        <v>0</v>
      </c>
      <c r="U542" s="78">
        <f t="shared" si="697"/>
        <v>0</v>
      </c>
      <c r="V542" s="78">
        <f t="shared" si="612"/>
        <v>2658.84</v>
      </c>
      <c r="W542" s="78">
        <f t="shared" si="613"/>
        <v>2759.79</v>
      </c>
      <c r="X542" s="78">
        <f t="shared" si="614"/>
        <v>86541.12000000001</v>
      </c>
    </row>
    <row r="543" spans="1:24" ht="39.6">
      <c r="A543" s="275" t="s">
        <v>189</v>
      </c>
      <c r="B543" s="1" t="s">
        <v>330</v>
      </c>
      <c r="C543" s="1" t="s">
        <v>20</v>
      </c>
      <c r="D543" s="1" t="s">
        <v>18</v>
      </c>
      <c r="E543" s="1" t="s">
        <v>80</v>
      </c>
      <c r="F543" s="1" t="s">
        <v>68</v>
      </c>
      <c r="G543" s="1" t="s">
        <v>140</v>
      </c>
      <c r="H543" s="1" t="s">
        <v>368</v>
      </c>
      <c r="I543" s="13"/>
      <c r="J543" s="78">
        <f>J544</f>
        <v>759.71</v>
      </c>
      <c r="K543" s="78">
        <f t="shared" ref="K543:O544" si="698">K544</f>
        <v>677.34</v>
      </c>
      <c r="L543" s="78">
        <f t="shared" si="698"/>
        <v>677.05</v>
      </c>
      <c r="M543" s="78">
        <f t="shared" si="698"/>
        <v>1899.13</v>
      </c>
      <c r="N543" s="78">
        <f t="shared" si="698"/>
        <v>2082.4499999999998</v>
      </c>
      <c r="O543" s="78">
        <f t="shared" si="698"/>
        <v>85864.07</v>
      </c>
      <c r="P543" s="78">
        <f t="shared" si="665"/>
        <v>2658.84</v>
      </c>
      <c r="Q543" s="78">
        <f t="shared" si="666"/>
        <v>2759.79</v>
      </c>
      <c r="R543" s="78">
        <f t="shared" si="667"/>
        <v>86541.12000000001</v>
      </c>
      <c r="S543" s="78">
        <f t="shared" si="697"/>
        <v>0</v>
      </c>
      <c r="T543" s="78">
        <f t="shared" si="697"/>
        <v>0</v>
      </c>
      <c r="U543" s="78">
        <f t="shared" si="697"/>
        <v>0</v>
      </c>
      <c r="V543" s="78">
        <f t="shared" si="612"/>
        <v>2658.84</v>
      </c>
      <c r="W543" s="78">
        <f t="shared" si="613"/>
        <v>2759.79</v>
      </c>
      <c r="X543" s="78">
        <f t="shared" si="614"/>
        <v>86541.12000000001</v>
      </c>
    </row>
    <row r="544" spans="1:24" ht="26.4">
      <c r="A544" s="169" t="s">
        <v>229</v>
      </c>
      <c r="B544" s="1" t="s">
        <v>330</v>
      </c>
      <c r="C544" s="1" t="s">
        <v>20</v>
      </c>
      <c r="D544" s="1" t="s">
        <v>18</v>
      </c>
      <c r="E544" s="1" t="s">
        <v>80</v>
      </c>
      <c r="F544" s="1" t="s">
        <v>68</v>
      </c>
      <c r="G544" s="1" t="s">
        <v>140</v>
      </c>
      <c r="H544" s="1" t="s">
        <v>368</v>
      </c>
      <c r="I544" s="13" t="s">
        <v>92</v>
      </c>
      <c r="J544" s="78">
        <f>J545</f>
        <v>759.71</v>
      </c>
      <c r="K544" s="78">
        <f t="shared" si="698"/>
        <v>677.34</v>
      </c>
      <c r="L544" s="78">
        <f t="shared" si="698"/>
        <v>677.05</v>
      </c>
      <c r="M544" s="78">
        <f t="shared" si="698"/>
        <v>1899.13</v>
      </c>
      <c r="N544" s="78">
        <f t="shared" si="698"/>
        <v>2082.4499999999998</v>
      </c>
      <c r="O544" s="78">
        <f t="shared" si="698"/>
        <v>85864.07</v>
      </c>
      <c r="P544" s="78">
        <f t="shared" si="665"/>
        <v>2658.84</v>
      </c>
      <c r="Q544" s="78">
        <f t="shared" si="666"/>
        <v>2759.79</v>
      </c>
      <c r="R544" s="78">
        <f t="shared" si="667"/>
        <v>86541.12000000001</v>
      </c>
      <c r="S544" s="78">
        <f t="shared" si="697"/>
        <v>0</v>
      </c>
      <c r="T544" s="78">
        <f t="shared" si="697"/>
        <v>0</v>
      </c>
      <c r="U544" s="78">
        <f t="shared" si="697"/>
        <v>0</v>
      </c>
      <c r="V544" s="78">
        <f t="shared" si="612"/>
        <v>2658.84</v>
      </c>
      <c r="W544" s="78">
        <f t="shared" si="613"/>
        <v>2759.79</v>
      </c>
      <c r="X544" s="78">
        <f t="shared" si="614"/>
        <v>86541.12000000001</v>
      </c>
    </row>
    <row r="545" spans="1:24" ht="26.4">
      <c r="A545" s="168" t="s">
        <v>96</v>
      </c>
      <c r="B545" s="1" t="s">
        <v>330</v>
      </c>
      <c r="C545" s="1" t="s">
        <v>20</v>
      </c>
      <c r="D545" s="1" t="s">
        <v>18</v>
      </c>
      <c r="E545" s="1" t="s">
        <v>80</v>
      </c>
      <c r="F545" s="1" t="s">
        <v>68</v>
      </c>
      <c r="G545" s="1" t="s">
        <v>140</v>
      </c>
      <c r="H545" s="1" t="s">
        <v>368</v>
      </c>
      <c r="I545" s="13" t="s">
        <v>93</v>
      </c>
      <c r="J545" s="78">
        <f>J943</f>
        <v>759.71</v>
      </c>
      <c r="K545" s="78">
        <f t="shared" ref="K545:L545" si="699">K943</f>
        <v>677.34</v>
      </c>
      <c r="L545" s="78">
        <f t="shared" si="699"/>
        <v>677.05</v>
      </c>
      <c r="M545" s="78">
        <f t="shared" ref="M545:O545" si="700">M943</f>
        <v>1899.13</v>
      </c>
      <c r="N545" s="78">
        <f t="shared" si="700"/>
        <v>2082.4499999999998</v>
      </c>
      <c r="O545" s="78">
        <f t="shared" si="700"/>
        <v>85864.07</v>
      </c>
      <c r="P545" s="78">
        <f t="shared" si="665"/>
        <v>2658.84</v>
      </c>
      <c r="Q545" s="78">
        <f t="shared" si="666"/>
        <v>2759.79</v>
      </c>
      <c r="R545" s="78">
        <f t="shared" si="667"/>
        <v>86541.12000000001</v>
      </c>
      <c r="S545" s="78">
        <f t="shared" ref="S545:U545" si="701">S943</f>
        <v>0</v>
      </c>
      <c r="T545" s="78">
        <f t="shared" si="701"/>
        <v>0</v>
      </c>
      <c r="U545" s="78">
        <f t="shared" si="701"/>
        <v>0</v>
      </c>
      <c r="V545" s="78">
        <f t="shared" si="612"/>
        <v>2658.84</v>
      </c>
      <c r="W545" s="78">
        <f t="shared" si="613"/>
        <v>2759.79</v>
      </c>
      <c r="X545" s="78">
        <f t="shared" si="614"/>
        <v>86541.12000000001</v>
      </c>
    </row>
    <row r="546" spans="1:24">
      <c r="A546" s="168"/>
      <c r="B546" s="1"/>
      <c r="C546" s="1"/>
      <c r="D546" s="1"/>
      <c r="E546" s="1"/>
      <c r="F546" s="1"/>
      <c r="G546" s="1"/>
      <c r="H546" s="1"/>
      <c r="I546" s="13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</row>
    <row r="547" spans="1:24">
      <c r="A547" s="310" t="s">
        <v>409</v>
      </c>
      <c r="B547" s="311" t="s">
        <v>330</v>
      </c>
      <c r="C547" s="311" t="s">
        <v>20</v>
      </c>
      <c r="D547" s="311" t="s">
        <v>2</v>
      </c>
      <c r="E547" s="311"/>
      <c r="F547" s="311"/>
      <c r="G547" s="311"/>
      <c r="H547" s="311"/>
      <c r="I547" s="312"/>
      <c r="J547" s="290">
        <f t="shared" ref="J547:O550" si="702">J548</f>
        <v>600000</v>
      </c>
      <c r="K547" s="290">
        <f t="shared" si="702"/>
        <v>0</v>
      </c>
      <c r="L547" s="290">
        <f t="shared" si="702"/>
        <v>0</v>
      </c>
      <c r="M547" s="290">
        <f t="shared" si="702"/>
        <v>0</v>
      </c>
      <c r="N547" s="290">
        <f t="shared" si="702"/>
        <v>0</v>
      </c>
      <c r="O547" s="290">
        <f t="shared" si="702"/>
        <v>0</v>
      </c>
      <c r="P547" s="290">
        <f t="shared" si="665"/>
        <v>600000</v>
      </c>
      <c r="Q547" s="290">
        <f t="shared" si="666"/>
        <v>0</v>
      </c>
      <c r="R547" s="290">
        <f t="shared" si="667"/>
        <v>0</v>
      </c>
      <c r="S547" s="290">
        <f t="shared" ref="S547:U550" si="703">S548</f>
        <v>0</v>
      </c>
      <c r="T547" s="290">
        <f t="shared" si="703"/>
        <v>0</v>
      </c>
      <c r="U547" s="290">
        <f t="shared" si="703"/>
        <v>0</v>
      </c>
      <c r="V547" s="290">
        <f t="shared" ref="V547:V551" si="704">P547+S547</f>
        <v>600000</v>
      </c>
      <c r="W547" s="290">
        <f t="shared" ref="W547:W551" si="705">Q547+T547</f>
        <v>0</v>
      </c>
      <c r="X547" s="290">
        <f t="shared" ref="X547:X551" si="706">R547+U547</f>
        <v>0</v>
      </c>
    </row>
    <row r="548" spans="1:24">
      <c r="A548" s="291" t="s">
        <v>81</v>
      </c>
      <c r="B548" s="283" t="s">
        <v>330</v>
      </c>
      <c r="C548" s="283" t="s">
        <v>20</v>
      </c>
      <c r="D548" s="283" t="s">
        <v>2</v>
      </c>
      <c r="E548" s="283" t="s">
        <v>80</v>
      </c>
      <c r="F548" s="283" t="s">
        <v>68</v>
      </c>
      <c r="G548" s="283" t="s">
        <v>140</v>
      </c>
      <c r="H548" s="283" t="s">
        <v>141</v>
      </c>
      <c r="I548" s="284"/>
      <c r="J548" s="292">
        <f t="shared" si="702"/>
        <v>600000</v>
      </c>
      <c r="K548" s="292">
        <f t="shared" si="702"/>
        <v>0</v>
      </c>
      <c r="L548" s="292">
        <f t="shared" si="702"/>
        <v>0</v>
      </c>
      <c r="M548" s="292">
        <f t="shared" si="702"/>
        <v>0</v>
      </c>
      <c r="N548" s="292">
        <f t="shared" si="702"/>
        <v>0</v>
      </c>
      <c r="O548" s="292">
        <f t="shared" si="702"/>
        <v>0</v>
      </c>
      <c r="P548" s="292">
        <f t="shared" si="665"/>
        <v>600000</v>
      </c>
      <c r="Q548" s="292">
        <f t="shared" si="666"/>
        <v>0</v>
      </c>
      <c r="R548" s="292">
        <f t="shared" si="667"/>
        <v>0</v>
      </c>
      <c r="S548" s="292">
        <f t="shared" si="703"/>
        <v>0</v>
      </c>
      <c r="T548" s="292">
        <f t="shared" si="703"/>
        <v>0</v>
      </c>
      <c r="U548" s="292">
        <f t="shared" si="703"/>
        <v>0</v>
      </c>
      <c r="V548" s="292">
        <f t="shared" si="704"/>
        <v>600000</v>
      </c>
      <c r="W548" s="292">
        <f t="shared" si="705"/>
        <v>0</v>
      </c>
      <c r="X548" s="292">
        <f t="shared" si="706"/>
        <v>0</v>
      </c>
    </row>
    <row r="549" spans="1:24">
      <c r="A549" s="295" t="s">
        <v>413</v>
      </c>
      <c r="B549" s="283" t="s">
        <v>330</v>
      </c>
      <c r="C549" s="283" t="s">
        <v>20</v>
      </c>
      <c r="D549" s="283" t="s">
        <v>2</v>
      </c>
      <c r="E549" s="283" t="s">
        <v>80</v>
      </c>
      <c r="F549" s="283" t="s">
        <v>68</v>
      </c>
      <c r="G549" s="283" t="s">
        <v>140</v>
      </c>
      <c r="H549" s="283" t="s">
        <v>412</v>
      </c>
      <c r="I549" s="284"/>
      <c r="J549" s="292">
        <f t="shared" si="702"/>
        <v>600000</v>
      </c>
      <c r="K549" s="292">
        <f t="shared" si="702"/>
        <v>0</v>
      </c>
      <c r="L549" s="292">
        <f t="shared" si="702"/>
        <v>0</v>
      </c>
      <c r="M549" s="292">
        <f t="shared" si="702"/>
        <v>0</v>
      </c>
      <c r="N549" s="292">
        <f t="shared" si="702"/>
        <v>0</v>
      </c>
      <c r="O549" s="292">
        <f t="shared" si="702"/>
        <v>0</v>
      </c>
      <c r="P549" s="292">
        <f t="shared" si="665"/>
        <v>600000</v>
      </c>
      <c r="Q549" s="292">
        <f t="shared" si="666"/>
        <v>0</v>
      </c>
      <c r="R549" s="292">
        <f t="shared" si="667"/>
        <v>0</v>
      </c>
      <c r="S549" s="292">
        <f t="shared" si="703"/>
        <v>0</v>
      </c>
      <c r="T549" s="292">
        <f t="shared" si="703"/>
        <v>0</v>
      </c>
      <c r="U549" s="292">
        <f t="shared" si="703"/>
        <v>0</v>
      </c>
      <c r="V549" s="292">
        <f t="shared" si="704"/>
        <v>600000</v>
      </c>
      <c r="W549" s="292">
        <f t="shared" si="705"/>
        <v>0</v>
      </c>
      <c r="X549" s="292">
        <f t="shared" si="706"/>
        <v>0</v>
      </c>
    </row>
    <row r="550" spans="1:24">
      <c r="A550" s="313" t="s">
        <v>78</v>
      </c>
      <c r="B550" s="283" t="s">
        <v>330</v>
      </c>
      <c r="C550" s="283" t="s">
        <v>20</v>
      </c>
      <c r="D550" s="283" t="s">
        <v>2</v>
      </c>
      <c r="E550" s="283" t="s">
        <v>80</v>
      </c>
      <c r="F550" s="283" t="s">
        <v>68</v>
      </c>
      <c r="G550" s="283" t="s">
        <v>140</v>
      </c>
      <c r="H550" s="283" t="s">
        <v>412</v>
      </c>
      <c r="I550" s="284" t="s">
        <v>75</v>
      </c>
      <c r="J550" s="292">
        <f t="shared" si="702"/>
        <v>600000</v>
      </c>
      <c r="K550" s="292">
        <f t="shared" si="702"/>
        <v>0</v>
      </c>
      <c r="L550" s="292">
        <f t="shared" si="702"/>
        <v>0</v>
      </c>
      <c r="M550" s="292">
        <f t="shared" si="702"/>
        <v>0</v>
      </c>
      <c r="N550" s="292">
        <f t="shared" si="702"/>
        <v>0</v>
      </c>
      <c r="O550" s="292">
        <f t="shared" si="702"/>
        <v>0</v>
      </c>
      <c r="P550" s="292">
        <f t="shared" si="665"/>
        <v>600000</v>
      </c>
      <c r="Q550" s="292">
        <f t="shared" si="666"/>
        <v>0</v>
      </c>
      <c r="R550" s="292">
        <f t="shared" si="667"/>
        <v>0</v>
      </c>
      <c r="S550" s="292">
        <f t="shared" si="703"/>
        <v>0</v>
      </c>
      <c r="T550" s="292">
        <f t="shared" si="703"/>
        <v>0</v>
      </c>
      <c r="U550" s="292">
        <f t="shared" si="703"/>
        <v>0</v>
      </c>
      <c r="V550" s="292">
        <f t="shared" si="704"/>
        <v>600000</v>
      </c>
      <c r="W550" s="292">
        <f t="shared" si="705"/>
        <v>0</v>
      </c>
      <c r="X550" s="292">
        <f t="shared" si="706"/>
        <v>0</v>
      </c>
    </row>
    <row r="551" spans="1:24">
      <c r="A551" s="295" t="s">
        <v>410</v>
      </c>
      <c r="B551" s="283" t="s">
        <v>330</v>
      </c>
      <c r="C551" s="283" t="s">
        <v>20</v>
      </c>
      <c r="D551" s="283" t="s">
        <v>2</v>
      </c>
      <c r="E551" s="283" t="s">
        <v>80</v>
      </c>
      <c r="F551" s="283" t="s">
        <v>68</v>
      </c>
      <c r="G551" s="283" t="s">
        <v>140</v>
      </c>
      <c r="H551" s="283" t="s">
        <v>412</v>
      </c>
      <c r="I551" s="284" t="s">
        <v>411</v>
      </c>
      <c r="J551" s="292">
        <f>J948</f>
        <v>600000</v>
      </c>
      <c r="K551" s="292"/>
      <c r="L551" s="292"/>
      <c r="M551" s="292"/>
      <c r="N551" s="292"/>
      <c r="O551" s="292"/>
      <c r="P551" s="292">
        <f t="shared" si="665"/>
        <v>600000</v>
      </c>
      <c r="Q551" s="292">
        <f t="shared" si="666"/>
        <v>0</v>
      </c>
      <c r="R551" s="292">
        <f t="shared" si="667"/>
        <v>0</v>
      </c>
      <c r="S551" s="292"/>
      <c r="T551" s="292"/>
      <c r="U551" s="292"/>
      <c r="V551" s="292">
        <f t="shared" si="704"/>
        <v>600000</v>
      </c>
      <c r="W551" s="292">
        <f t="shared" si="705"/>
        <v>0</v>
      </c>
      <c r="X551" s="292">
        <f t="shared" si="706"/>
        <v>0</v>
      </c>
    </row>
    <row r="552" spans="1:24">
      <c r="A552" s="295"/>
      <c r="B552" s="283"/>
      <c r="C552" s="283"/>
      <c r="D552" s="283"/>
      <c r="E552" s="283"/>
      <c r="F552" s="283"/>
      <c r="G552" s="283"/>
      <c r="H552" s="283"/>
      <c r="I552" s="284"/>
      <c r="J552" s="292"/>
      <c r="K552" s="292"/>
      <c r="L552" s="292"/>
      <c r="M552" s="292"/>
      <c r="N552" s="292"/>
      <c r="O552" s="292"/>
      <c r="P552" s="292"/>
      <c r="Q552" s="292"/>
      <c r="R552" s="292"/>
      <c r="S552" s="292"/>
      <c r="T552" s="292"/>
      <c r="U552" s="292"/>
      <c r="V552" s="292"/>
      <c r="W552" s="292"/>
      <c r="X552" s="292"/>
    </row>
    <row r="553" spans="1:24">
      <c r="A553" s="22" t="s">
        <v>1</v>
      </c>
      <c r="B553" s="14" t="s">
        <v>330</v>
      </c>
      <c r="C553" s="14" t="s">
        <v>20</v>
      </c>
      <c r="D553" s="14" t="s">
        <v>48</v>
      </c>
      <c r="E553" s="14"/>
      <c r="F553" s="14"/>
      <c r="G553" s="14"/>
      <c r="H553" s="1"/>
      <c r="I553" s="13"/>
      <c r="J553" s="97">
        <f t="shared" ref="J553:O553" si="707">J554+J558+J570</f>
        <v>73956272.209999993</v>
      </c>
      <c r="K553" s="97">
        <f t="shared" si="707"/>
        <v>73997175.159999996</v>
      </c>
      <c r="L553" s="97">
        <f t="shared" si="707"/>
        <v>74477905.019999996</v>
      </c>
      <c r="M553" s="97">
        <f t="shared" si="707"/>
        <v>2948983.64</v>
      </c>
      <c r="N553" s="97">
        <f t="shared" si="707"/>
        <v>0</v>
      </c>
      <c r="O553" s="97">
        <f t="shared" si="707"/>
        <v>0</v>
      </c>
      <c r="P553" s="97">
        <f t="shared" si="665"/>
        <v>76905255.849999994</v>
      </c>
      <c r="Q553" s="97">
        <f t="shared" si="666"/>
        <v>73997175.159999996</v>
      </c>
      <c r="R553" s="97">
        <f t="shared" si="667"/>
        <v>74477905.019999996</v>
      </c>
      <c r="S553" s="97">
        <f>S554+S558+S570</f>
        <v>1346733</v>
      </c>
      <c r="T553" s="97">
        <f>T554+T558+T570</f>
        <v>0</v>
      </c>
      <c r="U553" s="97">
        <f>U554+U558+U570</f>
        <v>0</v>
      </c>
      <c r="V553" s="97">
        <f t="shared" ref="V553:V584" si="708">P553+S553</f>
        <v>78251988.849999994</v>
      </c>
      <c r="W553" s="97">
        <f t="shared" ref="W553:W584" si="709">Q553+T553</f>
        <v>73997175.159999996</v>
      </c>
      <c r="X553" s="97">
        <f t="shared" ref="X553:X584" si="710">R553+U553</f>
        <v>74477905.019999996</v>
      </c>
    </row>
    <row r="554" spans="1:24" ht="39.6">
      <c r="A554" s="275" t="s">
        <v>393</v>
      </c>
      <c r="B554" s="10" t="s">
        <v>330</v>
      </c>
      <c r="C554" s="10" t="s">
        <v>20</v>
      </c>
      <c r="D554" s="1" t="s">
        <v>48</v>
      </c>
      <c r="E554" s="1" t="s">
        <v>13</v>
      </c>
      <c r="F554" s="1" t="s">
        <v>68</v>
      </c>
      <c r="G554" s="1" t="s">
        <v>140</v>
      </c>
      <c r="H554" s="1" t="s">
        <v>141</v>
      </c>
      <c r="I554" s="13"/>
      <c r="J554" s="98">
        <f>J555</f>
        <v>905128.21</v>
      </c>
      <c r="K554" s="98">
        <f t="shared" ref="K554:O554" si="711">K555</f>
        <v>830928.21</v>
      </c>
      <c r="L554" s="98">
        <f t="shared" si="711"/>
        <v>830928.21</v>
      </c>
      <c r="M554" s="98">
        <f t="shared" si="711"/>
        <v>0</v>
      </c>
      <c r="N554" s="98">
        <f t="shared" si="711"/>
        <v>0</v>
      </c>
      <c r="O554" s="98">
        <f t="shared" si="711"/>
        <v>0</v>
      </c>
      <c r="P554" s="98">
        <f t="shared" si="665"/>
        <v>905128.21</v>
      </c>
      <c r="Q554" s="98">
        <f t="shared" si="666"/>
        <v>830928.21</v>
      </c>
      <c r="R554" s="98">
        <f t="shared" si="667"/>
        <v>830928.21</v>
      </c>
      <c r="S554" s="98">
        <f t="shared" ref="S554:U556" si="712">S555</f>
        <v>0</v>
      </c>
      <c r="T554" s="98">
        <f t="shared" si="712"/>
        <v>0</v>
      </c>
      <c r="U554" s="98">
        <f t="shared" si="712"/>
        <v>0</v>
      </c>
      <c r="V554" s="98">
        <f t="shared" si="708"/>
        <v>905128.21</v>
      </c>
      <c r="W554" s="98">
        <f t="shared" si="709"/>
        <v>830928.21</v>
      </c>
      <c r="X554" s="98">
        <f t="shared" si="710"/>
        <v>830928.21</v>
      </c>
    </row>
    <row r="555" spans="1:24" ht="26.4">
      <c r="A555" s="9" t="s">
        <v>77</v>
      </c>
      <c r="B555" s="10" t="s">
        <v>330</v>
      </c>
      <c r="C555" s="1" t="s">
        <v>20</v>
      </c>
      <c r="D555" s="1" t="s">
        <v>48</v>
      </c>
      <c r="E555" s="1" t="s">
        <v>13</v>
      </c>
      <c r="F555" s="1" t="s">
        <v>68</v>
      </c>
      <c r="G555" s="1" t="s">
        <v>140</v>
      </c>
      <c r="H555" s="1" t="s">
        <v>271</v>
      </c>
      <c r="I555" s="13"/>
      <c r="J555" s="78">
        <f>J556</f>
        <v>905128.21</v>
      </c>
      <c r="K555" s="78">
        <f t="shared" ref="K555:O556" si="713">K556</f>
        <v>830928.21</v>
      </c>
      <c r="L555" s="78">
        <f t="shared" si="713"/>
        <v>830928.21</v>
      </c>
      <c r="M555" s="78">
        <f t="shared" si="713"/>
        <v>0</v>
      </c>
      <c r="N555" s="78">
        <f t="shared" si="713"/>
        <v>0</v>
      </c>
      <c r="O555" s="78">
        <f t="shared" si="713"/>
        <v>0</v>
      </c>
      <c r="P555" s="78">
        <f t="shared" si="665"/>
        <v>905128.21</v>
      </c>
      <c r="Q555" s="78">
        <f t="shared" si="666"/>
        <v>830928.21</v>
      </c>
      <c r="R555" s="78">
        <f t="shared" si="667"/>
        <v>830928.21</v>
      </c>
      <c r="S555" s="78">
        <f t="shared" si="712"/>
        <v>0</v>
      </c>
      <c r="T555" s="78">
        <f t="shared" si="712"/>
        <v>0</v>
      </c>
      <c r="U555" s="78">
        <f t="shared" si="712"/>
        <v>0</v>
      </c>
      <c r="V555" s="78">
        <f t="shared" si="708"/>
        <v>905128.21</v>
      </c>
      <c r="W555" s="78">
        <f t="shared" si="709"/>
        <v>830928.21</v>
      </c>
      <c r="X555" s="78">
        <f t="shared" si="710"/>
        <v>830928.21</v>
      </c>
    </row>
    <row r="556" spans="1:24">
      <c r="A556" s="171" t="s">
        <v>78</v>
      </c>
      <c r="B556" s="10" t="s">
        <v>330</v>
      </c>
      <c r="C556" s="1" t="s">
        <v>20</v>
      </c>
      <c r="D556" s="1" t="s">
        <v>48</v>
      </c>
      <c r="E556" s="1" t="s">
        <v>13</v>
      </c>
      <c r="F556" s="1" t="s">
        <v>68</v>
      </c>
      <c r="G556" s="1" t="s">
        <v>140</v>
      </c>
      <c r="H556" s="1" t="s">
        <v>271</v>
      </c>
      <c r="I556" s="13" t="s">
        <v>75</v>
      </c>
      <c r="J556" s="78">
        <f>J557</f>
        <v>905128.21</v>
      </c>
      <c r="K556" s="78">
        <f t="shared" si="713"/>
        <v>830928.21</v>
      </c>
      <c r="L556" s="78">
        <f t="shared" si="713"/>
        <v>830928.21</v>
      </c>
      <c r="M556" s="78">
        <f t="shared" si="713"/>
        <v>0</v>
      </c>
      <c r="N556" s="78">
        <f t="shared" si="713"/>
        <v>0</v>
      </c>
      <c r="O556" s="78">
        <f t="shared" si="713"/>
        <v>0</v>
      </c>
      <c r="P556" s="78">
        <f t="shared" si="665"/>
        <v>905128.21</v>
      </c>
      <c r="Q556" s="78">
        <f t="shared" si="666"/>
        <v>830928.21</v>
      </c>
      <c r="R556" s="78">
        <f t="shared" si="667"/>
        <v>830928.21</v>
      </c>
      <c r="S556" s="78">
        <f t="shared" si="712"/>
        <v>0</v>
      </c>
      <c r="T556" s="78">
        <f t="shared" si="712"/>
        <v>0</v>
      </c>
      <c r="U556" s="78">
        <f t="shared" si="712"/>
        <v>0</v>
      </c>
      <c r="V556" s="78">
        <f t="shared" si="708"/>
        <v>905128.21</v>
      </c>
      <c r="W556" s="78">
        <f t="shared" si="709"/>
        <v>830928.21</v>
      </c>
      <c r="X556" s="78">
        <f t="shared" si="710"/>
        <v>830928.21</v>
      </c>
    </row>
    <row r="557" spans="1:24" ht="26.4">
      <c r="A557" s="172" t="s">
        <v>79</v>
      </c>
      <c r="B557" s="10" t="s">
        <v>330</v>
      </c>
      <c r="C557" s="1" t="s">
        <v>20</v>
      </c>
      <c r="D557" s="1" t="s">
        <v>48</v>
      </c>
      <c r="E557" s="1" t="s">
        <v>13</v>
      </c>
      <c r="F557" s="1" t="s">
        <v>68</v>
      </c>
      <c r="G557" s="1" t="s">
        <v>140</v>
      </c>
      <c r="H557" s="1" t="s">
        <v>271</v>
      </c>
      <c r="I557" s="13" t="s">
        <v>76</v>
      </c>
      <c r="J557" s="78">
        <f>J953</f>
        <v>905128.21</v>
      </c>
      <c r="K557" s="78">
        <f t="shared" ref="K557:L557" si="714">K953</f>
        <v>830928.21</v>
      </c>
      <c r="L557" s="78">
        <f t="shared" si="714"/>
        <v>830928.21</v>
      </c>
      <c r="M557" s="78">
        <f t="shared" ref="M557:O557" si="715">M953</f>
        <v>0</v>
      </c>
      <c r="N557" s="78">
        <f t="shared" si="715"/>
        <v>0</v>
      </c>
      <c r="O557" s="78">
        <f t="shared" si="715"/>
        <v>0</v>
      </c>
      <c r="P557" s="78">
        <f t="shared" si="665"/>
        <v>905128.21</v>
      </c>
      <c r="Q557" s="78">
        <f t="shared" si="666"/>
        <v>830928.21</v>
      </c>
      <c r="R557" s="78">
        <f t="shared" si="667"/>
        <v>830928.21</v>
      </c>
      <c r="S557" s="78">
        <f t="shared" ref="S557:U557" si="716">S953</f>
        <v>0</v>
      </c>
      <c r="T557" s="78">
        <f t="shared" si="716"/>
        <v>0</v>
      </c>
      <c r="U557" s="78">
        <f t="shared" si="716"/>
        <v>0</v>
      </c>
      <c r="V557" s="78">
        <f t="shared" si="708"/>
        <v>905128.21</v>
      </c>
      <c r="W557" s="78">
        <f t="shared" si="709"/>
        <v>830928.21</v>
      </c>
      <c r="X557" s="78">
        <f t="shared" si="710"/>
        <v>830928.21</v>
      </c>
    </row>
    <row r="558" spans="1:24" ht="39.6">
      <c r="A558" s="275" t="s">
        <v>391</v>
      </c>
      <c r="B558" s="10" t="s">
        <v>330</v>
      </c>
      <c r="C558" s="10" t="s">
        <v>20</v>
      </c>
      <c r="D558" s="10" t="s">
        <v>48</v>
      </c>
      <c r="E558" s="10" t="s">
        <v>27</v>
      </c>
      <c r="F558" s="10" t="s">
        <v>68</v>
      </c>
      <c r="G558" s="10" t="s">
        <v>140</v>
      </c>
      <c r="H558" s="1" t="s">
        <v>141</v>
      </c>
      <c r="I558" s="13"/>
      <c r="J558" s="98">
        <f>J559</f>
        <v>780000</v>
      </c>
      <c r="K558" s="98">
        <f t="shared" ref="K558:O558" si="717">K559</f>
        <v>0</v>
      </c>
      <c r="L558" s="98">
        <f t="shared" si="717"/>
        <v>0</v>
      </c>
      <c r="M558" s="98">
        <f t="shared" si="717"/>
        <v>1940000</v>
      </c>
      <c r="N558" s="98">
        <f t="shared" si="717"/>
        <v>0</v>
      </c>
      <c r="O558" s="98">
        <f t="shared" si="717"/>
        <v>0</v>
      </c>
      <c r="P558" s="98">
        <f t="shared" si="665"/>
        <v>2720000</v>
      </c>
      <c r="Q558" s="98">
        <f t="shared" si="666"/>
        <v>0</v>
      </c>
      <c r="R558" s="98">
        <f t="shared" si="667"/>
        <v>0</v>
      </c>
      <c r="S558" s="98">
        <f>S559+S566</f>
        <v>1121180</v>
      </c>
      <c r="T558" s="98">
        <f t="shared" ref="T558:U558" si="718">T559+T566</f>
        <v>0</v>
      </c>
      <c r="U558" s="98">
        <f t="shared" si="718"/>
        <v>0</v>
      </c>
      <c r="V558" s="98">
        <f t="shared" si="708"/>
        <v>3841180</v>
      </c>
      <c r="W558" s="98">
        <f t="shared" si="709"/>
        <v>0</v>
      </c>
      <c r="X558" s="98">
        <f t="shared" si="710"/>
        <v>0</v>
      </c>
    </row>
    <row r="559" spans="1:24">
      <c r="A559" s="9" t="s">
        <v>194</v>
      </c>
      <c r="B559" s="10" t="s">
        <v>330</v>
      </c>
      <c r="C559" s="10" t="s">
        <v>20</v>
      </c>
      <c r="D559" s="10" t="s">
        <v>48</v>
      </c>
      <c r="E559" s="10" t="s">
        <v>27</v>
      </c>
      <c r="F559" s="10" t="s">
        <v>43</v>
      </c>
      <c r="G559" s="10" t="s">
        <v>140</v>
      </c>
      <c r="H559" s="1" t="s">
        <v>141</v>
      </c>
      <c r="I559" s="13"/>
      <c r="J559" s="98">
        <f>J560+J563</f>
        <v>780000</v>
      </c>
      <c r="K559" s="98">
        <f t="shared" ref="K559:O559" si="719">K560+K563</f>
        <v>0</v>
      </c>
      <c r="L559" s="98">
        <f t="shared" si="719"/>
        <v>0</v>
      </c>
      <c r="M559" s="98">
        <f t="shared" si="719"/>
        <v>1940000</v>
      </c>
      <c r="N559" s="98">
        <f t="shared" si="719"/>
        <v>0</v>
      </c>
      <c r="O559" s="98">
        <f t="shared" si="719"/>
        <v>0</v>
      </c>
      <c r="P559" s="98">
        <f t="shared" si="665"/>
        <v>2720000</v>
      </c>
      <c r="Q559" s="98">
        <f t="shared" si="666"/>
        <v>0</v>
      </c>
      <c r="R559" s="98">
        <f t="shared" si="667"/>
        <v>0</v>
      </c>
      <c r="S559" s="98">
        <f t="shared" ref="S559:U559" si="720">S560+S563</f>
        <v>994180</v>
      </c>
      <c r="T559" s="98">
        <f t="shared" si="720"/>
        <v>0</v>
      </c>
      <c r="U559" s="98">
        <f t="shared" si="720"/>
        <v>0</v>
      </c>
      <c r="V559" s="98">
        <f t="shared" si="708"/>
        <v>3714180</v>
      </c>
      <c r="W559" s="98">
        <f t="shared" si="709"/>
        <v>0</v>
      </c>
      <c r="X559" s="98">
        <f t="shared" si="710"/>
        <v>0</v>
      </c>
    </row>
    <row r="560" spans="1:24" ht="30" customHeight="1">
      <c r="A560" s="9" t="s">
        <v>195</v>
      </c>
      <c r="B560" s="10" t="s">
        <v>330</v>
      </c>
      <c r="C560" s="10" t="s">
        <v>20</v>
      </c>
      <c r="D560" s="10" t="s">
        <v>48</v>
      </c>
      <c r="E560" s="10" t="s">
        <v>27</v>
      </c>
      <c r="F560" s="10" t="s">
        <v>43</v>
      </c>
      <c r="G560" s="10" t="s">
        <v>140</v>
      </c>
      <c r="H560" s="1" t="s">
        <v>196</v>
      </c>
      <c r="I560" s="13"/>
      <c r="J560" s="98">
        <f>J561</f>
        <v>780000</v>
      </c>
      <c r="K560" s="98">
        <f t="shared" ref="K560:O561" si="721">K561</f>
        <v>0</v>
      </c>
      <c r="L560" s="98">
        <f t="shared" si="721"/>
        <v>0</v>
      </c>
      <c r="M560" s="98">
        <f t="shared" si="721"/>
        <v>1300000</v>
      </c>
      <c r="N560" s="98">
        <f t="shared" si="721"/>
        <v>0</v>
      </c>
      <c r="O560" s="98">
        <f t="shared" si="721"/>
        <v>0</v>
      </c>
      <c r="P560" s="98">
        <f t="shared" si="665"/>
        <v>2080000</v>
      </c>
      <c r="Q560" s="98">
        <f t="shared" si="666"/>
        <v>0</v>
      </c>
      <c r="R560" s="98">
        <f t="shared" si="667"/>
        <v>0</v>
      </c>
      <c r="S560" s="98">
        <f t="shared" ref="S560:U561" si="722">S561</f>
        <v>-210000</v>
      </c>
      <c r="T560" s="98">
        <f t="shared" si="722"/>
        <v>0</v>
      </c>
      <c r="U560" s="98">
        <f t="shared" si="722"/>
        <v>0</v>
      </c>
      <c r="V560" s="98">
        <f t="shared" si="708"/>
        <v>1870000</v>
      </c>
      <c r="W560" s="98">
        <f t="shared" si="709"/>
        <v>0</v>
      </c>
      <c r="X560" s="98">
        <f t="shared" si="710"/>
        <v>0</v>
      </c>
    </row>
    <row r="561" spans="1:24" ht="26.4">
      <c r="A561" s="169" t="s">
        <v>229</v>
      </c>
      <c r="B561" s="10" t="s">
        <v>330</v>
      </c>
      <c r="C561" s="10" t="s">
        <v>20</v>
      </c>
      <c r="D561" s="10" t="s">
        <v>48</v>
      </c>
      <c r="E561" s="10" t="s">
        <v>27</v>
      </c>
      <c r="F561" s="10" t="s">
        <v>43</v>
      </c>
      <c r="G561" s="10" t="s">
        <v>140</v>
      </c>
      <c r="H561" s="1" t="s">
        <v>196</v>
      </c>
      <c r="I561" s="13" t="s">
        <v>92</v>
      </c>
      <c r="J561" s="98">
        <f>J562</f>
        <v>780000</v>
      </c>
      <c r="K561" s="98">
        <f t="shared" si="721"/>
        <v>0</v>
      </c>
      <c r="L561" s="98">
        <f t="shared" si="721"/>
        <v>0</v>
      </c>
      <c r="M561" s="98">
        <f t="shared" si="721"/>
        <v>1300000</v>
      </c>
      <c r="N561" s="98">
        <f t="shared" si="721"/>
        <v>0</v>
      </c>
      <c r="O561" s="98">
        <f t="shared" si="721"/>
        <v>0</v>
      </c>
      <c r="P561" s="98">
        <f t="shared" si="665"/>
        <v>2080000</v>
      </c>
      <c r="Q561" s="98">
        <f t="shared" si="666"/>
        <v>0</v>
      </c>
      <c r="R561" s="98">
        <f t="shared" si="667"/>
        <v>0</v>
      </c>
      <c r="S561" s="98">
        <f t="shared" si="722"/>
        <v>-210000</v>
      </c>
      <c r="T561" s="98">
        <f t="shared" si="722"/>
        <v>0</v>
      </c>
      <c r="U561" s="98">
        <f t="shared" si="722"/>
        <v>0</v>
      </c>
      <c r="V561" s="98">
        <f t="shared" si="708"/>
        <v>1870000</v>
      </c>
      <c r="W561" s="98">
        <f t="shared" si="709"/>
        <v>0</v>
      </c>
      <c r="X561" s="98">
        <f t="shared" si="710"/>
        <v>0</v>
      </c>
    </row>
    <row r="562" spans="1:24" ht="26.4">
      <c r="A562" s="168" t="s">
        <v>96</v>
      </c>
      <c r="B562" s="10" t="s">
        <v>330</v>
      </c>
      <c r="C562" s="10" t="s">
        <v>20</v>
      </c>
      <c r="D562" s="10" t="s">
        <v>48</v>
      </c>
      <c r="E562" s="10" t="s">
        <v>27</v>
      </c>
      <c r="F562" s="10" t="s">
        <v>43</v>
      </c>
      <c r="G562" s="10" t="s">
        <v>140</v>
      </c>
      <c r="H562" s="1" t="s">
        <v>196</v>
      </c>
      <c r="I562" s="13" t="s">
        <v>93</v>
      </c>
      <c r="J562" s="98">
        <f t="shared" ref="J562:O562" si="723">J958+J1787</f>
        <v>780000</v>
      </c>
      <c r="K562" s="98">
        <f t="shared" si="723"/>
        <v>0</v>
      </c>
      <c r="L562" s="98">
        <f t="shared" si="723"/>
        <v>0</v>
      </c>
      <c r="M562" s="98">
        <f t="shared" si="723"/>
        <v>1300000</v>
      </c>
      <c r="N562" s="98">
        <f t="shared" si="723"/>
        <v>0</v>
      </c>
      <c r="O562" s="98">
        <f t="shared" si="723"/>
        <v>0</v>
      </c>
      <c r="P562" s="98">
        <f t="shared" si="665"/>
        <v>2080000</v>
      </c>
      <c r="Q562" s="98">
        <f t="shared" si="666"/>
        <v>0</v>
      </c>
      <c r="R562" s="98">
        <f t="shared" si="667"/>
        <v>0</v>
      </c>
      <c r="S562" s="98">
        <f>S958+S1787</f>
        <v>-210000</v>
      </c>
      <c r="T562" s="98">
        <f>T958+T1787</f>
        <v>0</v>
      </c>
      <c r="U562" s="98">
        <f>U958+U1787</f>
        <v>0</v>
      </c>
      <c r="V562" s="98">
        <f t="shared" si="708"/>
        <v>1870000</v>
      </c>
      <c r="W562" s="98">
        <f t="shared" si="709"/>
        <v>0</v>
      </c>
      <c r="X562" s="98">
        <f t="shared" si="710"/>
        <v>0</v>
      </c>
    </row>
    <row r="563" spans="1:24" s="286" customFormat="1" ht="26.4">
      <c r="A563" s="293" t="s">
        <v>254</v>
      </c>
      <c r="B563" s="283" t="s">
        <v>330</v>
      </c>
      <c r="C563" s="10" t="s">
        <v>20</v>
      </c>
      <c r="D563" s="10" t="s">
        <v>48</v>
      </c>
      <c r="E563" s="283" t="s">
        <v>27</v>
      </c>
      <c r="F563" s="283" t="s">
        <v>43</v>
      </c>
      <c r="G563" s="283" t="s">
        <v>140</v>
      </c>
      <c r="H563" s="283" t="s">
        <v>376</v>
      </c>
      <c r="I563" s="284"/>
      <c r="J563" s="292">
        <f>J564</f>
        <v>0</v>
      </c>
      <c r="K563" s="292">
        <f t="shared" ref="K563:K564" si="724">K564</f>
        <v>0</v>
      </c>
      <c r="L563" s="292">
        <f t="shared" ref="L563:L564" si="725">L564</f>
        <v>0</v>
      </c>
      <c r="M563" s="292">
        <f t="shared" ref="M563:M564" si="726">M564</f>
        <v>640000</v>
      </c>
      <c r="N563" s="292">
        <f t="shared" ref="N563:N564" si="727">N564</f>
        <v>0</v>
      </c>
      <c r="O563" s="292">
        <f t="shared" ref="O563:O564" si="728">O564</f>
        <v>0</v>
      </c>
      <c r="P563" s="292">
        <f t="shared" ref="P563:P565" si="729">J563+M563</f>
        <v>640000</v>
      </c>
      <c r="Q563" s="292">
        <f t="shared" ref="Q563:Q565" si="730">K563+N563</f>
        <v>0</v>
      </c>
      <c r="R563" s="292">
        <f t="shared" ref="R563:R565" si="731">L563+O563</f>
        <v>0</v>
      </c>
      <c r="S563" s="292">
        <f t="shared" ref="S563:U564" si="732">S564</f>
        <v>1204180</v>
      </c>
      <c r="T563" s="292">
        <f t="shared" si="732"/>
        <v>0</v>
      </c>
      <c r="U563" s="292">
        <f t="shared" si="732"/>
        <v>0</v>
      </c>
      <c r="V563" s="292">
        <f t="shared" si="708"/>
        <v>1844180</v>
      </c>
      <c r="W563" s="292">
        <f t="shared" si="709"/>
        <v>0</v>
      </c>
      <c r="X563" s="292">
        <f t="shared" si="710"/>
        <v>0</v>
      </c>
    </row>
    <row r="564" spans="1:24" s="286" customFormat="1" ht="26.4">
      <c r="A564" s="298" t="s">
        <v>229</v>
      </c>
      <c r="B564" s="283" t="s">
        <v>330</v>
      </c>
      <c r="C564" s="10" t="s">
        <v>20</v>
      </c>
      <c r="D564" s="10" t="s">
        <v>48</v>
      </c>
      <c r="E564" s="283" t="s">
        <v>27</v>
      </c>
      <c r="F564" s="283" t="s">
        <v>43</v>
      </c>
      <c r="G564" s="283" t="s">
        <v>140</v>
      </c>
      <c r="H564" s="283" t="s">
        <v>376</v>
      </c>
      <c r="I564" s="284" t="s">
        <v>92</v>
      </c>
      <c r="J564" s="292">
        <f>J565</f>
        <v>0</v>
      </c>
      <c r="K564" s="292">
        <f t="shared" si="724"/>
        <v>0</v>
      </c>
      <c r="L564" s="292">
        <f t="shared" si="725"/>
        <v>0</v>
      </c>
      <c r="M564" s="292">
        <f t="shared" si="726"/>
        <v>640000</v>
      </c>
      <c r="N564" s="292">
        <f t="shared" si="727"/>
        <v>0</v>
      </c>
      <c r="O564" s="292">
        <f t="shared" si="728"/>
        <v>0</v>
      </c>
      <c r="P564" s="292">
        <f t="shared" si="729"/>
        <v>640000</v>
      </c>
      <c r="Q564" s="292">
        <f t="shared" si="730"/>
        <v>0</v>
      </c>
      <c r="R564" s="292">
        <f t="shared" si="731"/>
        <v>0</v>
      </c>
      <c r="S564" s="292">
        <f t="shared" si="732"/>
        <v>1204180</v>
      </c>
      <c r="T564" s="292">
        <f t="shared" si="732"/>
        <v>0</v>
      </c>
      <c r="U564" s="292">
        <f t="shared" si="732"/>
        <v>0</v>
      </c>
      <c r="V564" s="292">
        <f t="shared" si="708"/>
        <v>1844180</v>
      </c>
      <c r="W564" s="292">
        <f t="shared" si="709"/>
        <v>0</v>
      </c>
      <c r="X564" s="292">
        <f t="shared" si="710"/>
        <v>0</v>
      </c>
    </row>
    <row r="565" spans="1:24" s="286" customFormat="1" ht="26.4">
      <c r="A565" s="299" t="s">
        <v>96</v>
      </c>
      <c r="B565" s="283" t="s">
        <v>330</v>
      </c>
      <c r="C565" s="10" t="s">
        <v>20</v>
      </c>
      <c r="D565" s="10" t="s">
        <v>48</v>
      </c>
      <c r="E565" s="283" t="s">
        <v>27</v>
      </c>
      <c r="F565" s="283" t="s">
        <v>43</v>
      </c>
      <c r="G565" s="283" t="s">
        <v>140</v>
      </c>
      <c r="H565" s="283" t="s">
        <v>376</v>
      </c>
      <c r="I565" s="284" t="s">
        <v>93</v>
      </c>
      <c r="J565" s="292"/>
      <c r="K565" s="292"/>
      <c r="L565" s="292"/>
      <c r="M565" s="292">
        <f>M1416</f>
        <v>640000</v>
      </c>
      <c r="N565" s="292">
        <f>N1416</f>
        <v>0</v>
      </c>
      <c r="O565" s="292">
        <f>O1416</f>
        <v>0</v>
      </c>
      <c r="P565" s="292">
        <f t="shared" si="729"/>
        <v>640000</v>
      </c>
      <c r="Q565" s="292">
        <f t="shared" si="730"/>
        <v>0</v>
      </c>
      <c r="R565" s="292">
        <f t="shared" si="731"/>
        <v>0</v>
      </c>
      <c r="S565" s="292">
        <f>S1416+S1591</f>
        <v>1204180</v>
      </c>
      <c r="T565" s="292">
        <f t="shared" ref="T565:U565" si="733">T1416+T1591</f>
        <v>0</v>
      </c>
      <c r="U565" s="292">
        <f t="shared" si="733"/>
        <v>0</v>
      </c>
      <c r="V565" s="292">
        <f t="shared" si="708"/>
        <v>1844180</v>
      </c>
      <c r="W565" s="292">
        <f t="shared" si="709"/>
        <v>0</v>
      </c>
      <c r="X565" s="292">
        <f t="shared" si="710"/>
        <v>0</v>
      </c>
    </row>
    <row r="566" spans="1:24" s="286" customFormat="1" ht="26.4">
      <c r="A566" s="317" t="s">
        <v>498</v>
      </c>
      <c r="B566" s="283" t="s">
        <v>330</v>
      </c>
      <c r="C566" s="10" t="s">
        <v>20</v>
      </c>
      <c r="D566" s="10" t="s">
        <v>48</v>
      </c>
      <c r="E566" s="283" t="s">
        <v>27</v>
      </c>
      <c r="F566" s="283" t="s">
        <v>112</v>
      </c>
      <c r="G566" s="283" t="s">
        <v>140</v>
      </c>
      <c r="H566" s="283" t="s">
        <v>141</v>
      </c>
      <c r="I566" s="284"/>
      <c r="J566" s="292"/>
      <c r="K566" s="292"/>
      <c r="L566" s="292"/>
      <c r="M566" s="292"/>
      <c r="N566" s="292"/>
      <c r="O566" s="292"/>
      <c r="P566" s="292"/>
      <c r="Q566" s="292"/>
      <c r="R566" s="292"/>
      <c r="S566" s="292">
        <f>S567</f>
        <v>127000</v>
      </c>
      <c r="T566" s="292">
        <f t="shared" ref="T566:U568" si="734">T567</f>
        <v>0</v>
      </c>
      <c r="U566" s="292">
        <f t="shared" si="734"/>
        <v>0</v>
      </c>
      <c r="V566" s="78">
        <f t="shared" ref="V566:V569" si="735">P566+S566</f>
        <v>127000</v>
      </c>
      <c r="W566" s="78">
        <f t="shared" ref="W566:W569" si="736">Q566+T566</f>
        <v>0</v>
      </c>
      <c r="X566" s="78">
        <f t="shared" ref="X566:X569" si="737">R566+U566</f>
        <v>0</v>
      </c>
    </row>
    <row r="567" spans="1:24" s="286" customFormat="1" ht="39.6">
      <c r="A567" s="317" t="s">
        <v>497</v>
      </c>
      <c r="B567" s="283" t="s">
        <v>330</v>
      </c>
      <c r="C567" s="10" t="s">
        <v>20</v>
      </c>
      <c r="D567" s="10" t="s">
        <v>48</v>
      </c>
      <c r="E567" s="283" t="s">
        <v>27</v>
      </c>
      <c r="F567" s="283" t="s">
        <v>112</v>
      </c>
      <c r="G567" s="283" t="s">
        <v>140</v>
      </c>
      <c r="H567" s="283" t="s">
        <v>496</v>
      </c>
      <c r="I567" s="284"/>
      <c r="J567" s="292"/>
      <c r="K567" s="292"/>
      <c r="L567" s="292"/>
      <c r="M567" s="292"/>
      <c r="N567" s="292"/>
      <c r="O567" s="292"/>
      <c r="P567" s="292"/>
      <c r="Q567" s="292"/>
      <c r="R567" s="292"/>
      <c r="S567" s="292">
        <f>S568</f>
        <v>127000</v>
      </c>
      <c r="T567" s="292">
        <f t="shared" si="734"/>
        <v>0</v>
      </c>
      <c r="U567" s="292">
        <f t="shared" si="734"/>
        <v>0</v>
      </c>
      <c r="V567" s="78">
        <f t="shared" si="735"/>
        <v>127000</v>
      </c>
      <c r="W567" s="78">
        <f t="shared" si="736"/>
        <v>0</v>
      </c>
      <c r="X567" s="78">
        <f t="shared" si="737"/>
        <v>0</v>
      </c>
    </row>
    <row r="568" spans="1:24" s="286" customFormat="1" ht="26.4">
      <c r="A568" s="298" t="s">
        <v>229</v>
      </c>
      <c r="B568" s="283" t="s">
        <v>330</v>
      </c>
      <c r="C568" s="10" t="s">
        <v>20</v>
      </c>
      <c r="D568" s="10" t="s">
        <v>48</v>
      </c>
      <c r="E568" s="283" t="s">
        <v>27</v>
      </c>
      <c r="F568" s="283" t="s">
        <v>112</v>
      </c>
      <c r="G568" s="283" t="s">
        <v>140</v>
      </c>
      <c r="H568" s="283" t="s">
        <v>496</v>
      </c>
      <c r="I568" s="284" t="s">
        <v>92</v>
      </c>
      <c r="J568" s="292"/>
      <c r="K568" s="292"/>
      <c r="L568" s="292"/>
      <c r="M568" s="292"/>
      <c r="N568" s="292"/>
      <c r="O568" s="292"/>
      <c r="P568" s="292"/>
      <c r="Q568" s="292"/>
      <c r="R568" s="292"/>
      <c r="S568" s="292">
        <f>S569</f>
        <v>127000</v>
      </c>
      <c r="T568" s="292">
        <f t="shared" si="734"/>
        <v>0</v>
      </c>
      <c r="U568" s="292">
        <f t="shared" si="734"/>
        <v>0</v>
      </c>
      <c r="V568" s="78">
        <f t="shared" si="735"/>
        <v>127000</v>
      </c>
      <c r="W568" s="78">
        <f t="shared" si="736"/>
        <v>0</v>
      </c>
      <c r="X568" s="78">
        <f t="shared" si="737"/>
        <v>0</v>
      </c>
    </row>
    <row r="569" spans="1:24" s="286" customFormat="1" ht="26.4">
      <c r="A569" s="299" t="s">
        <v>96</v>
      </c>
      <c r="B569" s="283" t="s">
        <v>330</v>
      </c>
      <c r="C569" s="10" t="s">
        <v>20</v>
      </c>
      <c r="D569" s="10" t="s">
        <v>48</v>
      </c>
      <c r="E569" s="283" t="s">
        <v>27</v>
      </c>
      <c r="F569" s="283" t="s">
        <v>112</v>
      </c>
      <c r="G569" s="283" t="s">
        <v>140</v>
      </c>
      <c r="H569" s="283" t="s">
        <v>496</v>
      </c>
      <c r="I569" s="284" t="s">
        <v>93</v>
      </c>
      <c r="J569" s="292"/>
      <c r="K569" s="292"/>
      <c r="L569" s="292"/>
      <c r="M569" s="292"/>
      <c r="N569" s="292"/>
      <c r="O569" s="292"/>
      <c r="P569" s="292"/>
      <c r="Q569" s="292"/>
      <c r="R569" s="292"/>
      <c r="S569" s="292">
        <f>S962</f>
        <v>127000</v>
      </c>
      <c r="T569" s="292">
        <f t="shared" ref="T569:U569" si="738">T962</f>
        <v>0</v>
      </c>
      <c r="U569" s="292">
        <f t="shared" si="738"/>
        <v>0</v>
      </c>
      <c r="V569" s="78">
        <f t="shared" si="735"/>
        <v>127000</v>
      </c>
      <c r="W569" s="78">
        <f t="shared" si="736"/>
        <v>0</v>
      </c>
      <c r="X569" s="78">
        <f t="shared" si="737"/>
        <v>0</v>
      </c>
    </row>
    <row r="570" spans="1:24">
      <c r="A570" s="9" t="s">
        <v>81</v>
      </c>
      <c r="B570" s="1" t="s">
        <v>330</v>
      </c>
      <c r="C570" s="1" t="s">
        <v>20</v>
      </c>
      <c r="D570" s="1" t="s">
        <v>48</v>
      </c>
      <c r="E570" s="1" t="s">
        <v>80</v>
      </c>
      <c r="F570" s="1" t="s">
        <v>68</v>
      </c>
      <c r="G570" s="1" t="s">
        <v>140</v>
      </c>
      <c r="H570" s="1" t="s">
        <v>141</v>
      </c>
      <c r="I570" s="13"/>
      <c r="J570" s="78">
        <f t="shared" ref="J570:O570" si="739">J571+J575</f>
        <v>72271144</v>
      </c>
      <c r="K570" s="78">
        <f t="shared" si="739"/>
        <v>73166246.950000003</v>
      </c>
      <c r="L570" s="78">
        <f t="shared" si="739"/>
        <v>73646976.810000002</v>
      </c>
      <c r="M570" s="78">
        <f t="shared" si="739"/>
        <v>1008983.64</v>
      </c>
      <c r="N570" s="78">
        <f t="shared" si="739"/>
        <v>0</v>
      </c>
      <c r="O570" s="78">
        <f t="shared" si="739"/>
        <v>0</v>
      </c>
      <c r="P570" s="78">
        <f t="shared" si="665"/>
        <v>73280127.640000001</v>
      </c>
      <c r="Q570" s="78">
        <f t="shared" si="666"/>
        <v>73166246.950000003</v>
      </c>
      <c r="R570" s="78">
        <f t="shared" si="667"/>
        <v>73646976.810000002</v>
      </c>
      <c r="S570" s="78">
        <f>S571+S575+S582</f>
        <v>225553</v>
      </c>
      <c r="T570" s="78">
        <f t="shared" ref="T570:U570" si="740">T571+T575+T582</f>
        <v>0</v>
      </c>
      <c r="U570" s="78">
        <f t="shared" si="740"/>
        <v>0</v>
      </c>
      <c r="V570" s="78">
        <f t="shared" si="708"/>
        <v>73505680.640000001</v>
      </c>
      <c r="W570" s="78">
        <f t="shared" si="709"/>
        <v>73166246.950000003</v>
      </c>
      <c r="X570" s="78">
        <f t="shared" si="710"/>
        <v>73646976.810000002</v>
      </c>
    </row>
    <row r="571" spans="1:24" s="286" customFormat="1">
      <c r="A571" s="317" t="s">
        <v>415</v>
      </c>
      <c r="B571" s="318" t="s">
        <v>330</v>
      </c>
      <c r="C571" s="318" t="s">
        <v>20</v>
      </c>
      <c r="D571" s="318" t="s">
        <v>48</v>
      </c>
      <c r="E571" s="319" t="s">
        <v>80</v>
      </c>
      <c r="F571" s="319" t="s">
        <v>68</v>
      </c>
      <c r="G571" s="319" t="s">
        <v>140</v>
      </c>
      <c r="H571" s="283" t="s">
        <v>414</v>
      </c>
      <c r="I571" s="284"/>
      <c r="J571" s="297">
        <f>J572</f>
        <v>75000</v>
      </c>
      <c r="K571" s="297">
        <f t="shared" ref="K571:O571" si="741">K572</f>
        <v>75000</v>
      </c>
      <c r="L571" s="297">
        <f t="shared" si="741"/>
        <v>75000</v>
      </c>
      <c r="M571" s="297">
        <f t="shared" si="741"/>
        <v>1008983.64</v>
      </c>
      <c r="N571" s="297">
        <f t="shared" si="741"/>
        <v>0</v>
      </c>
      <c r="O571" s="297">
        <f t="shared" si="741"/>
        <v>0</v>
      </c>
      <c r="P571" s="297">
        <f t="shared" si="665"/>
        <v>1083983.6400000001</v>
      </c>
      <c r="Q571" s="297">
        <f t="shared" si="666"/>
        <v>75000</v>
      </c>
      <c r="R571" s="297">
        <f t="shared" si="667"/>
        <v>75000</v>
      </c>
      <c r="S571" s="297">
        <f t="shared" ref="S571:U571" si="742">S572</f>
        <v>0</v>
      </c>
      <c r="T571" s="297">
        <f t="shared" si="742"/>
        <v>0</v>
      </c>
      <c r="U571" s="297">
        <f t="shared" si="742"/>
        <v>0</v>
      </c>
      <c r="V571" s="297">
        <f t="shared" si="708"/>
        <v>1083983.6400000001</v>
      </c>
      <c r="W571" s="297">
        <f t="shared" si="709"/>
        <v>75000</v>
      </c>
      <c r="X571" s="297">
        <f t="shared" si="710"/>
        <v>75000</v>
      </c>
    </row>
    <row r="572" spans="1:24" s="286" customFormat="1">
      <c r="A572" s="299" t="s">
        <v>78</v>
      </c>
      <c r="B572" s="318" t="s">
        <v>330</v>
      </c>
      <c r="C572" s="318" t="s">
        <v>20</v>
      </c>
      <c r="D572" s="318" t="s">
        <v>48</v>
      </c>
      <c r="E572" s="319" t="s">
        <v>80</v>
      </c>
      <c r="F572" s="319" t="s">
        <v>68</v>
      </c>
      <c r="G572" s="319" t="s">
        <v>140</v>
      </c>
      <c r="H572" s="283" t="s">
        <v>414</v>
      </c>
      <c r="I572" s="284" t="s">
        <v>75</v>
      </c>
      <c r="J572" s="297">
        <f>J573+J574</f>
        <v>75000</v>
      </c>
      <c r="K572" s="297">
        <f t="shared" ref="K572:O572" si="743">K573+K574</f>
        <v>75000</v>
      </c>
      <c r="L572" s="297">
        <f t="shared" si="743"/>
        <v>75000</v>
      </c>
      <c r="M572" s="297">
        <f t="shared" si="743"/>
        <v>1008983.64</v>
      </c>
      <c r="N572" s="297">
        <f t="shared" si="743"/>
        <v>0</v>
      </c>
      <c r="O572" s="297">
        <f t="shared" si="743"/>
        <v>0</v>
      </c>
      <c r="P572" s="297">
        <f t="shared" si="665"/>
        <v>1083983.6400000001</v>
      </c>
      <c r="Q572" s="297">
        <f t="shared" si="666"/>
        <v>75000</v>
      </c>
      <c r="R572" s="297">
        <f t="shared" si="667"/>
        <v>75000</v>
      </c>
      <c r="S572" s="297">
        <f t="shared" ref="S572:U572" si="744">S573+S574</f>
        <v>0</v>
      </c>
      <c r="T572" s="297">
        <f t="shared" si="744"/>
        <v>0</v>
      </c>
      <c r="U572" s="297">
        <f t="shared" si="744"/>
        <v>0</v>
      </c>
      <c r="V572" s="297">
        <f t="shared" si="708"/>
        <v>1083983.6400000001</v>
      </c>
      <c r="W572" s="297">
        <f t="shared" si="709"/>
        <v>75000</v>
      </c>
      <c r="X572" s="297">
        <f t="shared" si="710"/>
        <v>75000</v>
      </c>
    </row>
    <row r="573" spans="1:24" s="286" customFormat="1">
      <c r="A573" s="339" t="s">
        <v>450</v>
      </c>
      <c r="B573" s="318" t="s">
        <v>330</v>
      </c>
      <c r="C573" s="318" t="s">
        <v>20</v>
      </c>
      <c r="D573" s="318" t="s">
        <v>48</v>
      </c>
      <c r="E573" s="319" t="s">
        <v>80</v>
      </c>
      <c r="F573" s="319" t="s">
        <v>68</v>
      </c>
      <c r="G573" s="319" t="s">
        <v>140</v>
      </c>
      <c r="H573" s="283" t="s">
        <v>414</v>
      </c>
      <c r="I573" s="284" t="s">
        <v>449</v>
      </c>
      <c r="J573" s="297"/>
      <c r="K573" s="297"/>
      <c r="L573" s="297"/>
      <c r="M573" s="297">
        <f>M966</f>
        <v>8983.64</v>
      </c>
      <c r="N573" s="297">
        <f t="shared" ref="N573:O573" si="745">N966</f>
        <v>0</v>
      </c>
      <c r="O573" s="297">
        <f t="shared" si="745"/>
        <v>0</v>
      </c>
      <c r="P573" s="297">
        <f t="shared" si="665"/>
        <v>8983.64</v>
      </c>
      <c r="Q573" s="297">
        <f t="shared" si="666"/>
        <v>0</v>
      </c>
      <c r="R573" s="297">
        <f t="shared" si="667"/>
        <v>0</v>
      </c>
      <c r="S573" s="297">
        <f>S966</f>
        <v>0</v>
      </c>
      <c r="T573" s="297">
        <f t="shared" ref="T573:U573" si="746">T966</f>
        <v>0</v>
      </c>
      <c r="U573" s="297">
        <f t="shared" si="746"/>
        <v>0</v>
      </c>
      <c r="V573" s="297">
        <f t="shared" si="708"/>
        <v>8983.64</v>
      </c>
      <c r="W573" s="297">
        <f t="shared" si="709"/>
        <v>0</v>
      </c>
      <c r="X573" s="297">
        <f t="shared" si="710"/>
        <v>0</v>
      </c>
    </row>
    <row r="574" spans="1:24" s="286" customFormat="1">
      <c r="A574" s="320" t="s">
        <v>118</v>
      </c>
      <c r="B574" s="318" t="s">
        <v>330</v>
      </c>
      <c r="C574" s="318" t="s">
        <v>20</v>
      </c>
      <c r="D574" s="318" t="s">
        <v>48</v>
      </c>
      <c r="E574" s="319" t="s">
        <v>80</v>
      </c>
      <c r="F574" s="319" t="s">
        <v>68</v>
      </c>
      <c r="G574" s="319" t="s">
        <v>140</v>
      </c>
      <c r="H574" s="283" t="s">
        <v>414</v>
      </c>
      <c r="I574" s="284" t="s">
        <v>117</v>
      </c>
      <c r="J574" s="297">
        <f>J967</f>
        <v>75000</v>
      </c>
      <c r="K574" s="297">
        <f t="shared" ref="K574:L574" si="747">K967</f>
        <v>75000</v>
      </c>
      <c r="L574" s="297">
        <f t="shared" si="747"/>
        <v>75000</v>
      </c>
      <c r="M574" s="297">
        <f t="shared" ref="M574:O574" si="748">M967</f>
        <v>1000000</v>
      </c>
      <c r="N574" s="297">
        <f t="shared" si="748"/>
        <v>0</v>
      </c>
      <c r="O574" s="297">
        <f t="shared" si="748"/>
        <v>0</v>
      </c>
      <c r="P574" s="297">
        <f t="shared" si="665"/>
        <v>1075000</v>
      </c>
      <c r="Q574" s="297">
        <f t="shared" si="666"/>
        <v>75000</v>
      </c>
      <c r="R574" s="297">
        <f t="shared" si="667"/>
        <v>75000</v>
      </c>
      <c r="S574" s="297">
        <f t="shared" ref="S574:U574" si="749">S967</f>
        <v>0</v>
      </c>
      <c r="T574" s="297">
        <f t="shared" si="749"/>
        <v>0</v>
      </c>
      <c r="U574" s="297">
        <f t="shared" si="749"/>
        <v>0</v>
      </c>
      <c r="V574" s="297">
        <f t="shared" si="708"/>
        <v>1075000</v>
      </c>
      <c r="W574" s="297">
        <f t="shared" si="709"/>
        <v>75000</v>
      </c>
      <c r="X574" s="297">
        <f t="shared" si="710"/>
        <v>75000</v>
      </c>
    </row>
    <row r="575" spans="1:24">
      <c r="A575" s="9" t="s">
        <v>89</v>
      </c>
      <c r="B575" s="3" t="s">
        <v>330</v>
      </c>
      <c r="C575" s="3" t="s">
        <v>20</v>
      </c>
      <c r="D575" s="3" t="s">
        <v>48</v>
      </c>
      <c r="E575" s="1" t="s">
        <v>80</v>
      </c>
      <c r="F575" s="1" t="s">
        <v>68</v>
      </c>
      <c r="G575" s="1" t="s">
        <v>140</v>
      </c>
      <c r="H575" s="3" t="s">
        <v>163</v>
      </c>
      <c r="I575" s="16"/>
      <c r="J575" s="78">
        <f>J576+J578+J580</f>
        <v>72196144</v>
      </c>
      <c r="K575" s="78">
        <f t="shared" ref="K575:L575" si="750">K576+K578+K580</f>
        <v>73091246.950000003</v>
      </c>
      <c r="L575" s="78">
        <f t="shared" si="750"/>
        <v>73571976.810000002</v>
      </c>
      <c r="M575" s="78">
        <f t="shared" ref="M575:O575" si="751">M576+M578+M580</f>
        <v>0</v>
      </c>
      <c r="N575" s="78">
        <f t="shared" si="751"/>
        <v>0</v>
      </c>
      <c r="O575" s="78">
        <f t="shared" si="751"/>
        <v>0</v>
      </c>
      <c r="P575" s="78">
        <f t="shared" si="665"/>
        <v>72196144</v>
      </c>
      <c r="Q575" s="78">
        <f t="shared" si="666"/>
        <v>73091246.950000003</v>
      </c>
      <c r="R575" s="78">
        <f t="shared" si="667"/>
        <v>73571976.810000002</v>
      </c>
      <c r="S575" s="78">
        <f t="shared" ref="S575:U575" si="752">S576+S578+S580</f>
        <v>0</v>
      </c>
      <c r="T575" s="78">
        <f t="shared" si="752"/>
        <v>0</v>
      </c>
      <c r="U575" s="78">
        <f t="shared" si="752"/>
        <v>0</v>
      </c>
      <c r="V575" s="78">
        <f t="shared" si="708"/>
        <v>72196144</v>
      </c>
      <c r="W575" s="78">
        <f t="shared" si="709"/>
        <v>73091246.950000003</v>
      </c>
      <c r="X575" s="78">
        <f t="shared" si="710"/>
        <v>73571976.810000002</v>
      </c>
    </row>
    <row r="576" spans="1:24" ht="39.6">
      <c r="A576" s="168" t="s">
        <v>94</v>
      </c>
      <c r="B576" s="3" t="s">
        <v>330</v>
      </c>
      <c r="C576" s="3" t="s">
        <v>20</v>
      </c>
      <c r="D576" s="3" t="s">
        <v>48</v>
      </c>
      <c r="E576" s="1" t="s">
        <v>80</v>
      </c>
      <c r="F576" s="1" t="s">
        <v>68</v>
      </c>
      <c r="G576" s="1" t="s">
        <v>140</v>
      </c>
      <c r="H576" s="3" t="s">
        <v>163</v>
      </c>
      <c r="I576" s="16" t="s">
        <v>90</v>
      </c>
      <c r="J576" s="78">
        <f>J577</f>
        <v>57790006</v>
      </c>
      <c r="K576" s="78">
        <f t="shared" ref="K576:O576" si="753">K577</f>
        <v>58224986.149999999</v>
      </c>
      <c r="L576" s="78">
        <f t="shared" si="753"/>
        <v>58751716.009999998</v>
      </c>
      <c r="M576" s="78">
        <f t="shared" si="753"/>
        <v>0</v>
      </c>
      <c r="N576" s="78">
        <f t="shared" si="753"/>
        <v>0</v>
      </c>
      <c r="O576" s="78">
        <f t="shared" si="753"/>
        <v>0</v>
      </c>
      <c r="P576" s="78">
        <f t="shared" si="665"/>
        <v>57790006</v>
      </c>
      <c r="Q576" s="78">
        <f t="shared" si="666"/>
        <v>58224986.149999999</v>
      </c>
      <c r="R576" s="78">
        <f t="shared" si="667"/>
        <v>58751716.009999998</v>
      </c>
      <c r="S576" s="78">
        <f t="shared" ref="S576:U576" si="754">S577</f>
        <v>0</v>
      </c>
      <c r="T576" s="78">
        <f t="shared" si="754"/>
        <v>0</v>
      </c>
      <c r="U576" s="78">
        <f t="shared" si="754"/>
        <v>0</v>
      </c>
      <c r="V576" s="78">
        <f t="shared" si="708"/>
        <v>57790006</v>
      </c>
      <c r="W576" s="78">
        <f t="shared" si="709"/>
        <v>58224986.149999999</v>
      </c>
      <c r="X576" s="78">
        <f t="shared" si="710"/>
        <v>58751716.009999998</v>
      </c>
    </row>
    <row r="577" spans="1:24">
      <c r="A577" s="168" t="s">
        <v>95</v>
      </c>
      <c r="B577" s="3" t="s">
        <v>330</v>
      </c>
      <c r="C577" s="3" t="s">
        <v>20</v>
      </c>
      <c r="D577" s="3" t="s">
        <v>48</v>
      </c>
      <c r="E577" s="1" t="s">
        <v>80</v>
      </c>
      <c r="F577" s="1" t="s">
        <v>68</v>
      </c>
      <c r="G577" s="1" t="s">
        <v>140</v>
      </c>
      <c r="H577" s="3" t="s">
        <v>163</v>
      </c>
      <c r="I577" s="16" t="s">
        <v>91</v>
      </c>
      <c r="J577" s="78">
        <f>J1791</f>
        <v>57790006</v>
      </c>
      <c r="K577" s="78">
        <f t="shared" ref="K577:L577" si="755">K1791</f>
        <v>58224986.149999999</v>
      </c>
      <c r="L577" s="78">
        <f t="shared" si="755"/>
        <v>58751716.009999998</v>
      </c>
      <c r="M577" s="78">
        <f t="shared" ref="M577:O577" si="756">M1791</f>
        <v>0</v>
      </c>
      <c r="N577" s="78">
        <f t="shared" si="756"/>
        <v>0</v>
      </c>
      <c r="O577" s="78">
        <f t="shared" si="756"/>
        <v>0</v>
      </c>
      <c r="P577" s="78">
        <f t="shared" si="665"/>
        <v>57790006</v>
      </c>
      <c r="Q577" s="78">
        <f t="shared" si="666"/>
        <v>58224986.149999999</v>
      </c>
      <c r="R577" s="78">
        <f t="shared" si="667"/>
        <v>58751716.009999998</v>
      </c>
      <c r="S577" s="78">
        <f t="shared" ref="S577:U577" si="757">S1791</f>
        <v>0</v>
      </c>
      <c r="T577" s="78">
        <f t="shared" si="757"/>
        <v>0</v>
      </c>
      <c r="U577" s="78">
        <f t="shared" si="757"/>
        <v>0</v>
      </c>
      <c r="V577" s="78">
        <f t="shared" si="708"/>
        <v>57790006</v>
      </c>
      <c r="W577" s="78">
        <f t="shared" si="709"/>
        <v>58224986.149999999</v>
      </c>
      <c r="X577" s="78">
        <f t="shared" si="710"/>
        <v>58751716.009999998</v>
      </c>
    </row>
    <row r="578" spans="1:24" ht="26.4">
      <c r="A578" s="169" t="s">
        <v>229</v>
      </c>
      <c r="B578" s="3" t="s">
        <v>330</v>
      </c>
      <c r="C578" s="3" t="s">
        <v>20</v>
      </c>
      <c r="D578" s="3" t="s">
        <v>48</v>
      </c>
      <c r="E578" s="1" t="s">
        <v>80</v>
      </c>
      <c r="F578" s="1" t="s">
        <v>68</v>
      </c>
      <c r="G578" s="1" t="s">
        <v>140</v>
      </c>
      <c r="H578" s="3" t="s">
        <v>163</v>
      </c>
      <c r="I578" s="16" t="s">
        <v>92</v>
      </c>
      <c r="J578" s="78">
        <f>J579</f>
        <v>14372530</v>
      </c>
      <c r="K578" s="78">
        <f t="shared" ref="K578:O578" si="758">K579</f>
        <v>14832652.800000001</v>
      </c>
      <c r="L578" s="78">
        <f t="shared" si="758"/>
        <v>14786652.800000001</v>
      </c>
      <c r="M578" s="78">
        <f t="shared" si="758"/>
        <v>0</v>
      </c>
      <c r="N578" s="78">
        <f t="shared" si="758"/>
        <v>0</v>
      </c>
      <c r="O578" s="78">
        <f t="shared" si="758"/>
        <v>0</v>
      </c>
      <c r="P578" s="78">
        <f t="shared" si="665"/>
        <v>14372530</v>
      </c>
      <c r="Q578" s="78">
        <f t="shared" si="666"/>
        <v>14832652.800000001</v>
      </c>
      <c r="R578" s="78">
        <f t="shared" si="667"/>
        <v>14786652.800000001</v>
      </c>
      <c r="S578" s="78">
        <f t="shared" ref="S578:U578" si="759">S579</f>
        <v>0</v>
      </c>
      <c r="T578" s="78">
        <f t="shared" si="759"/>
        <v>0</v>
      </c>
      <c r="U578" s="78">
        <f t="shared" si="759"/>
        <v>0</v>
      </c>
      <c r="V578" s="78">
        <f t="shared" si="708"/>
        <v>14372530</v>
      </c>
      <c r="W578" s="78">
        <f t="shared" si="709"/>
        <v>14832652.800000001</v>
      </c>
      <c r="X578" s="78">
        <f t="shared" si="710"/>
        <v>14786652.800000001</v>
      </c>
    </row>
    <row r="579" spans="1:24" ht="26.4">
      <c r="A579" s="168" t="s">
        <v>96</v>
      </c>
      <c r="B579" s="3" t="s">
        <v>330</v>
      </c>
      <c r="C579" s="3" t="s">
        <v>20</v>
      </c>
      <c r="D579" s="3" t="s">
        <v>48</v>
      </c>
      <c r="E579" s="1" t="s">
        <v>80</v>
      </c>
      <c r="F579" s="1" t="s">
        <v>68</v>
      </c>
      <c r="G579" s="1" t="s">
        <v>140</v>
      </c>
      <c r="H579" s="3" t="s">
        <v>163</v>
      </c>
      <c r="I579" s="16" t="s">
        <v>93</v>
      </c>
      <c r="J579" s="78">
        <f>J1793</f>
        <v>14372530</v>
      </c>
      <c r="K579" s="78">
        <f t="shared" ref="K579:L579" si="760">K1793</f>
        <v>14832652.800000001</v>
      </c>
      <c r="L579" s="78">
        <f t="shared" si="760"/>
        <v>14786652.800000001</v>
      </c>
      <c r="M579" s="78">
        <f t="shared" ref="M579:O579" si="761">M1793</f>
        <v>0</v>
      </c>
      <c r="N579" s="78">
        <f t="shared" si="761"/>
        <v>0</v>
      </c>
      <c r="O579" s="78">
        <f t="shared" si="761"/>
        <v>0</v>
      </c>
      <c r="P579" s="78">
        <f t="shared" si="665"/>
        <v>14372530</v>
      </c>
      <c r="Q579" s="78">
        <f t="shared" si="666"/>
        <v>14832652.800000001</v>
      </c>
      <c r="R579" s="78">
        <f t="shared" si="667"/>
        <v>14786652.800000001</v>
      </c>
      <c r="S579" s="78">
        <f t="shared" ref="S579:U579" si="762">S1793</f>
        <v>0</v>
      </c>
      <c r="T579" s="78">
        <f t="shared" si="762"/>
        <v>0</v>
      </c>
      <c r="U579" s="78">
        <f t="shared" si="762"/>
        <v>0</v>
      </c>
      <c r="V579" s="78">
        <f t="shared" si="708"/>
        <v>14372530</v>
      </c>
      <c r="W579" s="78">
        <f t="shared" si="709"/>
        <v>14832652.800000001</v>
      </c>
      <c r="X579" s="78">
        <f t="shared" si="710"/>
        <v>14786652.800000001</v>
      </c>
    </row>
    <row r="580" spans="1:24">
      <c r="A580" s="168" t="s">
        <v>78</v>
      </c>
      <c r="B580" s="3" t="s">
        <v>330</v>
      </c>
      <c r="C580" s="3" t="s">
        <v>20</v>
      </c>
      <c r="D580" s="3" t="s">
        <v>48</v>
      </c>
      <c r="E580" s="1" t="s">
        <v>80</v>
      </c>
      <c r="F580" s="1" t="s">
        <v>68</v>
      </c>
      <c r="G580" s="1" t="s">
        <v>140</v>
      </c>
      <c r="H580" s="3" t="s">
        <v>163</v>
      </c>
      <c r="I580" s="16" t="s">
        <v>75</v>
      </c>
      <c r="J580" s="78">
        <f>J581</f>
        <v>33608</v>
      </c>
      <c r="K580" s="78">
        <f t="shared" ref="K580:O580" si="763">K581</f>
        <v>33608</v>
      </c>
      <c r="L580" s="78">
        <f t="shared" si="763"/>
        <v>33608</v>
      </c>
      <c r="M580" s="78">
        <f t="shared" si="763"/>
        <v>0</v>
      </c>
      <c r="N580" s="78">
        <f t="shared" si="763"/>
        <v>0</v>
      </c>
      <c r="O580" s="78">
        <f t="shared" si="763"/>
        <v>0</v>
      </c>
      <c r="P580" s="78">
        <f t="shared" si="665"/>
        <v>33608</v>
      </c>
      <c r="Q580" s="78">
        <f t="shared" si="666"/>
        <v>33608</v>
      </c>
      <c r="R580" s="78">
        <f t="shared" si="667"/>
        <v>33608</v>
      </c>
      <c r="S580" s="78">
        <f t="shared" ref="S580:U580" si="764">S581</f>
        <v>0</v>
      </c>
      <c r="T580" s="78">
        <f t="shared" si="764"/>
        <v>0</v>
      </c>
      <c r="U580" s="78">
        <f t="shared" si="764"/>
        <v>0</v>
      </c>
      <c r="V580" s="78">
        <f t="shared" si="708"/>
        <v>33608</v>
      </c>
      <c r="W580" s="78">
        <f t="shared" si="709"/>
        <v>33608</v>
      </c>
      <c r="X580" s="78">
        <f t="shared" si="710"/>
        <v>33608</v>
      </c>
    </row>
    <row r="581" spans="1:24">
      <c r="A581" s="170" t="s">
        <v>118</v>
      </c>
      <c r="B581" s="3" t="s">
        <v>330</v>
      </c>
      <c r="C581" s="3" t="s">
        <v>20</v>
      </c>
      <c r="D581" s="3" t="s">
        <v>48</v>
      </c>
      <c r="E581" s="1" t="s">
        <v>80</v>
      </c>
      <c r="F581" s="1" t="s">
        <v>68</v>
      </c>
      <c r="G581" s="1" t="s">
        <v>140</v>
      </c>
      <c r="H581" s="3" t="s">
        <v>163</v>
      </c>
      <c r="I581" s="16" t="s">
        <v>117</v>
      </c>
      <c r="J581" s="78">
        <f>J1795</f>
        <v>33608</v>
      </c>
      <c r="K581" s="78">
        <f t="shared" ref="K581:L581" si="765">K1795</f>
        <v>33608</v>
      </c>
      <c r="L581" s="78">
        <f t="shared" si="765"/>
        <v>33608</v>
      </c>
      <c r="M581" s="78">
        <f t="shared" ref="M581:O581" si="766">M1795</f>
        <v>0</v>
      </c>
      <c r="N581" s="78">
        <f t="shared" si="766"/>
        <v>0</v>
      </c>
      <c r="O581" s="78">
        <f t="shared" si="766"/>
        <v>0</v>
      </c>
      <c r="P581" s="78">
        <f t="shared" si="665"/>
        <v>33608</v>
      </c>
      <c r="Q581" s="78">
        <f t="shared" si="666"/>
        <v>33608</v>
      </c>
      <c r="R581" s="78">
        <f t="shared" si="667"/>
        <v>33608</v>
      </c>
      <c r="S581" s="78">
        <f t="shared" ref="S581:U581" si="767">S1795</f>
        <v>0</v>
      </c>
      <c r="T581" s="78">
        <f t="shared" si="767"/>
        <v>0</v>
      </c>
      <c r="U581" s="78">
        <f t="shared" si="767"/>
        <v>0</v>
      </c>
      <c r="V581" s="78">
        <f t="shared" si="708"/>
        <v>33608</v>
      </c>
      <c r="W581" s="78">
        <f t="shared" si="709"/>
        <v>33608</v>
      </c>
      <c r="X581" s="78">
        <f t="shared" si="710"/>
        <v>33608</v>
      </c>
    </row>
    <row r="582" spans="1:24" s="286" customFormat="1">
      <c r="A582" s="293" t="s">
        <v>272</v>
      </c>
      <c r="B582" s="283" t="s">
        <v>330</v>
      </c>
      <c r="C582" s="319" t="s">
        <v>20</v>
      </c>
      <c r="D582" s="319" t="s">
        <v>48</v>
      </c>
      <c r="E582" s="319" t="s">
        <v>80</v>
      </c>
      <c r="F582" s="319" t="s">
        <v>68</v>
      </c>
      <c r="G582" s="283" t="s">
        <v>140</v>
      </c>
      <c r="H582" s="324" t="s">
        <v>171</v>
      </c>
      <c r="I582" s="359"/>
      <c r="J582" s="292"/>
      <c r="K582" s="292"/>
      <c r="L582" s="292"/>
      <c r="M582" s="292"/>
      <c r="N582" s="292"/>
      <c r="O582" s="292"/>
      <c r="P582" s="292"/>
      <c r="Q582" s="292"/>
      <c r="R582" s="292"/>
      <c r="S582" s="292">
        <f t="shared" ref="S582:U583" si="768">S583</f>
        <v>225553</v>
      </c>
      <c r="T582" s="292">
        <f t="shared" si="768"/>
        <v>0</v>
      </c>
      <c r="U582" s="292">
        <f t="shared" si="768"/>
        <v>0</v>
      </c>
      <c r="V582" s="292">
        <f t="shared" si="708"/>
        <v>225553</v>
      </c>
      <c r="W582" s="292">
        <f t="shared" si="709"/>
        <v>0</v>
      </c>
      <c r="X582" s="292">
        <f t="shared" si="710"/>
        <v>0</v>
      </c>
    </row>
    <row r="583" spans="1:24" s="286" customFormat="1" ht="26.4">
      <c r="A583" s="298" t="s">
        <v>229</v>
      </c>
      <c r="B583" s="283" t="s">
        <v>330</v>
      </c>
      <c r="C583" s="319" t="s">
        <v>20</v>
      </c>
      <c r="D583" s="319" t="s">
        <v>48</v>
      </c>
      <c r="E583" s="319" t="s">
        <v>80</v>
      </c>
      <c r="F583" s="319" t="s">
        <v>68</v>
      </c>
      <c r="G583" s="283" t="s">
        <v>140</v>
      </c>
      <c r="H583" s="324" t="s">
        <v>171</v>
      </c>
      <c r="I583" s="359" t="s">
        <v>92</v>
      </c>
      <c r="J583" s="292"/>
      <c r="K583" s="292"/>
      <c r="L583" s="292"/>
      <c r="M583" s="292"/>
      <c r="N583" s="292"/>
      <c r="O583" s="292"/>
      <c r="P583" s="292"/>
      <c r="Q583" s="292"/>
      <c r="R583" s="292"/>
      <c r="S583" s="292">
        <f t="shared" si="768"/>
        <v>225553</v>
      </c>
      <c r="T583" s="292">
        <f t="shared" si="768"/>
        <v>0</v>
      </c>
      <c r="U583" s="292">
        <f t="shared" si="768"/>
        <v>0</v>
      </c>
      <c r="V583" s="292">
        <f t="shared" si="708"/>
        <v>225553</v>
      </c>
      <c r="W583" s="292">
        <f t="shared" si="709"/>
        <v>0</v>
      </c>
      <c r="X583" s="292">
        <f t="shared" si="710"/>
        <v>0</v>
      </c>
    </row>
    <row r="584" spans="1:24" s="286" customFormat="1" ht="26.4">
      <c r="A584" s="299" t="s">
        <v>96</v>
      </c>
      <c r="B584" s="283" t="s">
        <v>330</v>
      </c>
      <c r="C584" s="319" t="s">
        <v>20</v>
      </c>
      <c r="D584" s="319" t="s">
        <v>48</v>
      </c>
      <c r="E584" s="319" t="s">
        <v>80</v>
      </c>
      <c r="F584" s="319" t="s">
        <v>68</v>
      </c>
      <c r="G584" s="283" t="s">
        <v>140</v>
      </c>
      <c r="H584" s="324" t="s">
        <v>171</v>
      </c>
      <c r="I584" s="359" t="s">
        <v>93</v>
      </c>
      <c r="J584" s="292"/>
      <c r="K584" s="292"/>
      <c r="L584" s="292"/>
      <c r="M584" s="292"/>
      <c r="N584" s="292"/>
      <c r="O584" s="292"/>
      <c r="P584" s="292"/>
      <c r="Q584" s="292"/>
      <c r="R584" s="292"/>
      <c r="S584" s="292">
        <f>S1595+S1420+S1662</f>
        <v>225553</v>
      </c>
      <c r="T584" s="292">
        <f>T1595+T1420+T1662</f>
        <v>0</v>
      </c>
      <c r="U584" s="292">
        <f>U1595+U1420+U1662</f>
        <v>0</v>
      </c>
      <c r="V584" s="292">
        <f t="shared" si="708"/>
        <v>225553</v>
      </c>
      <c r="W584" s="292">
        <f t="shared" si="709"/>
        <v>0</v>
      </c>
      <c r="X584" s="292">
        <f t="shared" si="710"/>
        <v>0</v>
      </c>
    </row>
    <row r="585" spans="1:24">
      <c r="A585" s="170"/>
      <c r="B585" s="3"/>
      <c r="C585" s="3"/>
      <c r="D585" s="3"/>
      <c r="E585" s="1"/>
      <c r="F585" s="1"/>
      <c r="G585" s="1"/>
      <c r="H585" s="3"/>
      <c r="I585" s="16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</row>
    <row r="586" spans="1:24" ht="15.6">
      <c r="A586" s="173" t="s">
        <v>53</v>
      </c>
      <c r="B586" s="24" t="s">
        <v>330</v>
      </c>
      <c r="C586" s="24" t="s">
        <v>17</v>
      </c>
      <c r="D586" s="1"/>
      <c r="E586" s="1"/>
      <c r="F586" s="1"/>
      <c r="G586" s="1"/>
      <c r="H586" s="1"/>
      <c r="I586" s="13"/>
      <c r="J586" s="96">
        <f>J587</f>
        <v>705442.12</v>
      </c>
      <c r="K586" s="96">
        <f t="shared" ref="K586:O588" si="769">K587</f>
        <v>732624.31</v>
      </c>
      <c r="L586" s="96">
        <f t="shared" si="769"/>
        <v>763720.56</v>
      </c>
      <c r="M586" s="96">
        <f t="shared" si="769"/>
        <v>25186.26</v>
      </c>
      <c r="N586" s="96">
        <f t="shared" si="769"/>
        <v>64676.24</v>
      </c>
      <c r="O586" s="96">
        <f t="shared" si="769"/>
        <v>101044.61</v>
      </c>
      <c r="P586" s="96">
        <f t="shared" si="665"/>
        <v>730628.38</v>
      </c>
      <c r="Q586" s="96">
        <f t="shared" si="666"/>
        <v>797300.55</v>
      </c>
      <c r="R586" s="96">
        <f t="shared" si="667"/>
        <v>864765.17</v>
      </c>
      <c r="S586" s="96">
        <f t="shared" ref="S586:U588" si="770">S587</f>
        <v>0</v>
      </c>
      <c r="T586" s="96">
        <f t="shared" si="770"/>
        <v>0</v>
      </c>
      <c r="U586" s="96">
        <f t="shared" si="770"/>
        <v>0</v>
      </c>
      <c r="V586" s="96">
        <f t="shared" ref="V586:V593" si="771">P586+S586</f>
        <v>730628.38</v>
      </c>
      <c r="W586" s="96">
        <f t="shared" ref="W586:W593" si="772">Q586+T586</f>
        <v>797300.55</v>
      </c>
      <c r="X586" s="96">
        <f t="shared" ref="X586:X593" si="773">R586+U586</f>
        <v>864765.17</v>
      </c>
    </row>
    <row r="587" spans="1:24">
      <c r="A587" s="174" t="s">
        <v>54</v>
      </c>
      <c r="B587" s="15" t="s">
        <v>330</v>
      </c>
      <c r="C587" s="15" t="s">
        <v>17</v>
      </c>
      <c r="D587" s="15" t="s">
        <v>13</v>
      </c>
      <c r="E587" s="15"/>
      <c r="F587" s="15"/>
      <c r="G587" s="15"/>
      <c r="H587" s="15"/>
      <c r="I587" s="25"/>
      <c r="J587" s="97">
        <f>J588</f>
        <v>705442.12</v>
      </c>
      <c r="K587" s="97">
        <f t="shared" si="769"/>
        <v>732624.31</v>
      </c>
      <c r="L587" s="97">
        <f t="shared" si="769"/>
        <v>763720.56</v>
      </c>
      <c r="M587" s="97">
        <f t="shared" si="769"/>
        <v>25186.26</v>
      </c>
      <c r="N587" s="97">
        <f t="shared" si="769"/>
        <v>64676.24</v>
      </c>
      <c r="O587" s="97">
        <f t="shared" si="769"/>
        <v>101044.61</v>
      </c>
      <c r="P587" s="97">
        <f t="shared" si="665"/>
        <v>730628.38</v>
      </c>
      <c r="Q587" s="97">
        <f t="shared" si="666"/>
        <v>797300.55</v>
      </c>
      <c r="R587" s="97">
        <f t="shared" si="667"/>
        <v>864765.17</v>
      </c>
      <c r="S587" s="97">
        <f t="shared" si="770"/>
        <v>0</v>
      </c>
      <c r="T587" s="97">
        <f t="shared" si="770"/>
        <v>0</v>
      </c>
      <c r="U587" s="97">
        <f t="shared" si="770"/>
        <v>0</v>
      </c>
      <c r="V587" s="97">
        <f t="shared" si="771"/>
        <v>730628.38</v>
      </c>
      <c r="W587" s="97">
        <f t="shared" si="772"/>
        <v>797300.55</v>
      </c>
      <c r="X587" s="97">
        <f t="shared" si="773"/>
        <v>864765.17</v>
      </c>
    </row>
    <row r="588" spans="1:24">
      <c r="A588" s="9" t="s">
        <v>81</v>
      </c>
      <c r="B588" s="3" t="s">
        <v>330</v>
      </c>
      <c r="C588" s="1" t="s">
        <v>17</v>
      </c>
      <c r="D588" s="1" t="s">
        <v>13</v>
      </c>
      <c r="E588" s="1" t="s">
        <v>80</v>
      </c>
      <c r="F588" s="1" t="s">
        <v>68</v>
      </c>
      <c r="G588" s="1" t="s">
        <v>140</v>
      </c>
      <c r="H588" s="1" t="s">
        <v>141</v>
      </c>
      <c r="I588" s="13"/>
      <c r="J588" s="98">
        <f>J589</f>
        <v>705442.12</v>
      </c>
      <c r="K588" s="98">
        <f t="shared" si="769"/>
        <v>732624.31</v>
      </c>
      <c r="L588" s="98">
        <f t="shared" si="769"/>
        <v>763720.56</v>
      </c>
      <c r="M588" s="98">
        <f t="shared" si="769"/>
        <v>25186.26</v>
      </c>
      <c r="N588" s="98">
        <f t="shared" si="769"/>
        <v>64676.24</v>
      </c>
      <c r="O588" s="98">
        <f t="shared" si="769"/>
        <v>101044.61</v>
      </c>
      <c r="P588" s="98">
        <f t="shared" si="665"/>
        <v>730628.38</v>
      </c>
      <c r="Q588" s="98">
        <f t="shared" si="666"/>
        <v>797300.55</v>
      </c>
      <c r="R588" s="98">
        <f t="shared" si="667"/>
        <v>864765.17</v>
      </c>
      <c r="S588" s="98">
        <f t="shared" si="770"/>
        <v>0</v>
      </c>
      <c r="T588" s="98">
        <f t="shared" si="770"/>
        <v>0</v>
      </c>
      <c r="U588" s="98">
        <f t="shared" si="770"/>
        <v>0</v>
      </c>
      <c r="V588" s="98">
        <f t="shared" si="771"/>
        <v>730628.38</v>
      </c>
      <c r="W588" s="98">
        <f t="shared" si="772"/>
        <v>797300.55</v>
      </c>
      <c r="X588" s="98">
        <f t="shared" si="773"/>
        <v>864765.17</v>
      </c>
    </row>
    <row r="589" spans="1:24" ht="52.8">
      <c r="A589" s="275" t="s">
        <v>366</v>
      </c>
      <c r="B589" s="3" t="s">
        <v>330</v>
      </c>
      <c r="C589" s="1" t="s">
        <v>17</v>
      </c>
      <c r="D589" s="1" t="s">
        <v>13</v>
      </c>
      <c r="E589" s="1" t="s">
        <v>80</v>
      </c>
      <c r="F589" s="1" t="s">
        <v>68</v>
      </c>
      <c r="G589" s="1" t="s">
        <v>140</v>
      </c>
      <c r="H589" s="1" t="s">
        <v>367</v>
      </c>
      <c r="I589" s="13"/>
      <c r="J589" s="98">
        <f>J590+J592</f>
        <v>705442.12</v>
      </c>
      <c r="K589" s="98">
        <f t="shared" ref="K589:L589" si="774">K590+K592</f>
        <v>732624.31</v>
      </c>
      <c r="L589" s="98">
        <f t="shared" si="774"/>
        <v>763720.56</v>
      </c>
      <c r="M589" s="98">
        <f t="shared" ref="M589:O589" si="775">M590+M592</f>
        <v>25186.26</v>
      </c>
      <c r="N589" s="98">
        <f t="shared" si="775"/>
        <v>64676.24</v>
      </c>
      <c r="O589" s="98">
        <f t="shared" si="775"/>
        <v>101044.61</v>
      </c>
      <c r="P589" s="98">
        <f t="shared" si="665"/>
        <v>730628.38</v>
      </c>
      <c r="Q589" s="98">
        <f t="shared" si="666"/>
        <v>797300.55</v>
      </c>
      <c r="R589" s="98">
        <f t="shared" si="667"/>
        <v>864765.17</v>
      </c>
      <c r="S589" s="98">
        <f t="shared" ref="S589:U589" si="776">S590+S592</f>
        <v>0</v>
      </c>
      <c r="T589" s="98">
        <f t="shared" si="776"/>
        <v>0</v>
      </c>
      <c r="U589" s="98">
        <f t="shared" si="776"/>
        <v>0</v>
      </c>
      <c r="V589" s="98">
        <f t="shared" si="771"/>
        <v>730628.38</v>
      </c>
      <c r="W589" s="98">
        <f t="shared" si="772"/>
        <v>797300.55</v>
      </c>
      <c r="X589" s="98">
        <f t="shared" si="773"/>
        <v>864765.17</v>
      </c>
    </row>
    <row r="590" spans="1:24" ht="39.6">
      <c r="A590" s="168" t="s">
        <v>94</v>
      </c>
      <c r="B590" s="3" t="s">
        <v>330</v>
      </c>
      <c r="C590" s="1" t="s">
        <v>17</v>
      </c>
      <c r="D590" s="1" t="s">
        <v>13</v>
      </c>
      <c r="E590" s="1" t="s">
        <v>80</v>
      </c>
      <c r="F590" s="1" t="s">
        <v>68</v>
      </c>
      <c r="G590" s="1" t="s">
        <v>140</v>
      </c>
      <c r="H590" s="1" t="s">
        <v>367</v>
      </c>
      <c r="I590" s="13" t="s">
        <v>90</v>
      </c>
      <c r="J590" s="98">
        <f>J591</f>
        <v>345290.4</v>
      </c>
      <c r="K590" s="98">
        <f t="shared" ref="K590:O590" si="777">K591</f>
        <v>345290.4</v>
      </c>
      <c r="L590" s="98">
        <f t="shared" si="777"/>
        <v>345290.4</v>
      </c>
      <c r="M590" s="98">
        <f t="shared" si="777"/>
        <v>0</v>
      </c>
      <c r="N590" s="98">
        <f t="shared" si="777"/>
        <v>0</v>
      </c>
      <c r="O590" s="98">
        <f t="shared" si="777"/>
        <v>0</v>
      </c>
      <c r="P590" s="98">
        <f t="shared" si="665"/>
        <v>345290.4</v>
      </c>
      <c r="Q590" s="98">
        <f t="shared" si="666"/>
        <v>345290.4</v>
      </c>
      <c r="R590" s="98">
        <f t="shared" si="667"/>
        <v>345290.4</v>
      </c>
      <c r="S590" s="98">
        <f t="shared" ref="S590:U590" si="778">S591</f>
        <v>0</v>
      </c>
      <c r="T590" s="98">
        <f t="shared" si="778"/>
        <v>0</v>
      </c>
      <c r="U590" s="98">
        <f t="shared" si="778"/>
        <v>0</v>
      </c>
      <c r="V590" s="98">
        <f t="shared" si="771"/>
        <v>345290.4</v>
      </c>
      <c r="W590" s="98">
        <f t="shared" si="772"/>
        <v>345290.4</v>
      </c>
      <c r="X590" s="98">
        <f t="shared" si="773"/>
        <v>345290.4</v>
      </c>
    </row>
    <row r="591" spans="1:24">
      <c r="A591" s="168" t="s">
        <v>101</v>
      </c>
      <c r="B591" s="3" t="s">
        <v>330</v>
      </c>
      <c r="C591" s="1" t="s">
        <v>17</v>
      </c>
      <c r="D591" s="1" t="s">
        <v>13</v>
      </c>
      <c r="E591" s="1" t="s">
        <v>80</v>
      </c>
      <c r="F591" s="1" t="s">
        <v>68</v>
      </c>
      <c r="G591" s="1" t="s">
        <v>140</v>
      </c>
      <c r="H591" s="1" t="s">
        <v>367</v>
      </c>
      <c r="I591" s="13" t="s">
        <v>100</v>
      </c>
      <c r="J591" s="98">
        <f t="shared" ref="J591:O591" si="779">J973+J1193+J1273+J1335+J1426+J1483+J1533+J1601+J1668+J1729</f>
        <v>345290.4</v>
      </c>
      <c r="K591" s="98">
        <f t="shared" si="779"/>
        <v>345290.4</v>
      </c>
      <c r="L591" s="98">
        <f t="shared" si="779"/>
        <v>345290.4</v>
      </c>
      <c r="M591" s="98">
        <f t="shared" si="779"/>
        <v>0</v>
      </c>
      <c r="N591" s="98">
        <f t="shared" si="779"/>
        <v>0</v>
      </c>
      <c r="O591" s="98">
        <f t="shared" si="779"/>
        <v>0</v>
      </c>
      <c r="P591" s="98">
        <f t="shared" si="665"/>
        <v>345290.4</v>
      </c>
      <c r="Q591" s="98">
        <f t="shared" si="666"/>
        <v>345290.4</v>
      </c>
      <c r="R591" s="98">
        <f t="shared" si="667"/>
        <v>345290.4</v>
      </c>
      <c r="S591" s="98">
        <f>S973+S1193+S1273+S1335+S1426+S1483+S1533+S1601+S1668+S1729</f>
        <v>0</v>
      </c>
      <c r="T591" s="98">
        <f>T973+T1193+T1273+T1335+T1426+T1483+T1533+T1601+T1668+T1729</f>
        <v>0</v>
      </c>
      <c r="U591" s="98">
        <f>U973+U1193+U1273+U1335+U1426+U1483+U1533+U1601+U1668+U1729</f>
        <v>0</v>
      </c>
      <c r="V591" s="98">
        <f t="shared" si="771"/>
        <v>345290.4</v>
      </c>
      <c r="W591" s="98">
        <f t="shared" si="772"/>
        <v>345290.4</v>
      </c>
      <c r="X591" s="98">
        <f t="shared" si="773"/>
        <v>345290.4</v>
      </c>
    </row>
    <row r="592" spans="1:24" ht="26.4">
      <c r="A592" s="169" t="s">
        <v>229</v>
      </c>
      <c r="B592" s="3" t="s">
        <v>330</v>
      </c>
      <c r="C592" s="1" t="s">
        <v>17</v>
      </c>
      <c r="D592" s="1" t="s">
        <v>13</v>
      </c>
      <c r="E592" s="1" t="s">
        <v>80</v>
      </c>
      <c r="F592" s="1" t="s">
        <v>68</v>
      </c>
      <c r="G592" s="1" t="s">
        <v>140</v>
      </c>
      <c r="H592" s="1" t="s">
        <v>367</v>
      </c>
      <c r="I592" s="13" t="s">
        <v>92</v>
      </c>
      <c r="J592" s="98">
        <f>J593</f>
        <v>360151.72</v>
      </c>
      <c r="K592" s="98">
        <f t="shared" ref="K592:O592" si="780">K593</f>
        <v>387333.91</v>
      </c>
      <c r="L592" s="98">
        <f t="shared" si="780"/>
        <v>418430.16</v>
      </c>
      <c r="M592" s="98">
        <f t="shared" si="780"/>
        <v>25186.26</v>
      </c>
      <c r="N592" s="98">
        <f t="shared" si="780"/>
        <v>64676.24</v>
      </c>
      <c r="O592" s="98">
        <f t="shared" si="780"/>
        <v>101044.61</v>
      </c>
      <c r="P592" s="98">
        <f t="shared" si="665"/>
        <v>385337.98</v>
      </c>
      <c r="Q592" s="98">
        <f t="shared" si="666"/>
        <v>452010.14999999997</v>
      </c>
      <c r="R592" s="98">
        <f t="shared" si="667"/>
        <v>519474.76999999996</v>
      </c>
      <c r="S592" s="98">
        <f t="shared" ref="S592:U592" si="781">S593</f>
        <v>0</v>
      </c>
      <c r="T592" s="98">
        <f t="shared" si="781"/>
        <v>0</v>
      </c>
      <c r="U592" s="98">
        <f t="shared" si="781"/>
        <v>0</v>
      </c>
      <c r="V592" s="98">
        <f t="shared" si="771"/>
        <v>385337.98</v>
      </c>
      <c r="W592" s="98">
        <f t="shared" si="772"/>
        <v>452010.14999999997</v>
      </c>
      <c r="X592" s="98">
        <f t="shared" si="773"/>
        <v>519474.76999999996</v>
      </c>
    </row>
    <row r="593" spans="1:24" ht="26.4">
      <c r="A593" s="168" t="s">
        <v>96</v>
      </c>
      <c r="B593" s="3" t="s">
        <v>330</v>
      </c>
      <c r="C593" s="1" t="s">
        <v>17</v>
      </c>
      <c r="D593" s="1" t="s">
        <v>13</v>
      </c>
      <c r="E593" s="1" t="s">
        <v>80</v>
      </c>
      <c r="F593" s="1" t="s">
        <v>68</v>
      </c>
      <c r="G593" s="1" t="s">
        <v>140</v>
      </c>
      <c r="H593" s="1" t="s">
        <v>367</v>
      </c>
      <c r="I593" s="13" t="s">
        <v>93</v>
      </c>
      <c r="J593" s="98">
        <f t="shared" ref="J593:O593" si="782">J975+J1195+J1275+J1337+J1428+J1485+J1535+J1603+J1670+J1731</f>
        <v>360151.72</v>
      </c>
      <c r="K593" s="98">
        <f t="shared" si="782"/>
        <v>387333.91</v>
      </c>
      <c r="L593" s="98">
        <f t="shared" si="782"/>
        <v>418430.16</v>
      </c>
      <c r="M593" s="98">
        <f t="shared" si="782"/>
        <v>25186.26</v>
      </c>
      <c r="N593" s="98">
        <f t="shared" si="782"/>
        <v>64676.24</v>
      </c>
      <c r="O593" s="98">
        <f t="shared" si="782"/>
        <v>101044.61</v>
      </c>
      <c r="P593" s="98">
        <f t="shared" si="665"/>
        <v>385337.98</v>
      </c>
      <c r="Q593" s="98">
        <f t="shared" si="666"/>
        <v>452010.14999999997</v>
      </c>
      <c r="R593" s="98">
        <f t="shared" si="667"/>
        <v>519474.76999999996</v>
      </c>
      <c r="S593" s="98">
        <f>S975+S1195+S1275+S1337+S1428+S1485+S1535+S1603+S1670+S1731</f>
        <v>0</v>
      </c>
      <c r="T593" s="98">
        <f>T975+T1195+T1275+T1337+T1428+T1485+T1535+T1603+T1670+T1731</f>
        <v>0</v>
      </c>
      <c r="U593" s="98">
        <f>U975+U1195+U1275+U1337+U1428+U1485+U1535+U1603+U1670+U1731</f>
        <v>0</v>
      </c>
      <c r="V593" s="98">
        <f t="shared" si="771"/>
        <v>385337.98</v>
      </c>
      <c r="W593" s="98">
        <f t="shared" si="772"/>
        <v>452010.14999999997</v>
      </c>
      <c r="X593" s="98">
        <f t="shared" si="773"/>
        <v>519474.76999999996</v>
      </c>
    </row>
    <row r="594" spans="1:24">
      <c r="A594" s="168"/>
      <c r="B594" s="3"/>
      <c r="C594" s="1"/>
      <c r="D594" s="1"/>
      <c r="E594" s="1"/>
      <c r="F594" s="1"/>
      <c r="G594" s="1"/>
      <c r="H594" s="1"/>
      <c r="I594" s="13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98"/>
      <c r="U594" s="98"/>
      <c r="V594" s="98"/>
      <c r="W594" s="98"/>
      <c r="X594" s="98"/>
    </row>
    <row r="595" spans="1:24" s="115" customFormat="1" ht="31.2">
      <c r="A595" s="173" t="s">
        <v>26</v>
      </c>
      <c r="B595" s="175" t="s">
        <v>330</v>
      </c>
      <c r="C595" s="175" t="s">
        <v>13</v>
      </c>
      <c r="D595" s="176"/>
      <c r="E595" s="176"/>
      <c r="F595" s="176"/>
      <c r="G595" s="176"/>
      <c r="H595" s="176"/>
      <c r="I595" s="177"/>
      <c r="J595" s="178">
        <f>J596+J617</f>
        <v>7204047</v>
      </c>
      <c r="K595" s="178">
        <f>K596+K617</f>
        <v>4439808.8800000008</v>
      </c>
      <c r="L595" s="178">
        <f>L596+L617</f>
        <v>4056201.2399999998</v>
      </c>
      <c r="M595" s="178">
        <f t="shared" ref="M595:O595" si="783">M596+M617</f>
        <v>-1230000</v>
      </c>
      <c r="N595" s="178">
        <f t="shared" si="783"/>
        <v>0</v>
      </c>
      <c r="O595" s="178">
        <f t="shared" si="783"/>
        <v>0</v>
      </c>
      <c r="P595" s="178">
        <f t="shared" si="665"/>
        <v>5974047</v>
      </c>
      <c r="Q595" s="178">
        <f t="shared" si="666"/>
        <v>4439808.8800000008</v>
      </c>
      <c r="R595" s="178">
        <f t="shared" si="667"/>
        <v>4056201.2399999998</v>
      </c>
      <c r="S595" s="178">
        <f t="shared" ref="S595:U595" si="784">S596+S617</f>
        <v>1017000</v>
      </c>
      <c r="T595" s="178">
        <f t="shared" si="784"/>
        <v>0</v>
      </c>
      <c r="U595" s="178">
        <f t="shared" si="784"/>
        <v>0</v>
      </c>
      <c r="V595" s="178">
        <f t="shared" ref="V595:V615" si="785">P595+S595</f>
        <v>6991047</v>
      </c>
      <c r="W595" s="178">
        <f t="shared" ref="W595:W615" si="786">Q595+T595</f>
        <v>4439808.8800000008</v>
      </c>
      <c r="X595" s="178">
        <f t="shared" ref="X595:X615" si="787">R595+U595</f>
        <v>4056201.2399999998</v>
      </c>
    </row>
    <row r="596" spans="1:24" ht="26.4">
      <c r="A596" s="179" t="s">
        <v>207</v>
      </c>
      <c r="B596" s="180" t="s">
        <v>330</v>
      </c>
      <c r="C596" s="180" t="s">
        <v>13</v>
      </c>
      <c r="D596" s="180" t="s">
        <v>30</v>
      </c>
      <c r="E596" s="180"/>
      <c r="F596" s="180"/>
      <c r="G596" s="180"/>
      <c r="H596" s="180"/>
      <c r="I596" s="181"/>
      <c r="J596" s="182">
        <f>J597</f>
        <v>7074047</v>
      </c>
      <c r="K596" s="182">
        <f t="shared" ref="K596:O596" si="788">K597</f>
        <v>4309808.8800000008</v>
      </c>
      <c r="L596" s="182">
        <f t="shared" si="788"/>
        <v>3926201.2399999998</v>
      </c>
      <c r="M596" s="182">
        <f t="shared" si="788"/>
        <v>-1230000</v>
      </c>
      <c r="N596" s="182">
        <f t="shared" si="788"/>
        <v>0</v>
      </c>
      <c r="O596" s="182">
        <f t="shared" si="788"/>
        <v>0</v>
      </c>
      <c r="P596" s="182">
        <f t="shared" si="665"/>
        <v>5844047</v>
      </c>
      <c r="Q596" s="182">
        <f t="shared" si="666"/>
        <v>4309808.8800000008</v>
      </c>
      <c r="R596" s="182">
        <f t="shared" si="667"/>
        <v>3926201.2399999998</v>
      </c>
      <c r="S596" s="182">
        <f t="shared" ref="S596:U596" si="789">S597</f>
        <v>0</v>
      </c>
      <c r="T596" s="182">
        <f t="shared" si="789"/>
        <v>0</v>
      </c>
      <c r="U596" s="182">
        <f t="shared" si="789"/>
        <v>0</v>
      </c>
      <c r="V596" s="182">
        <f t="shared" si="785"/>
        <v>5844047</v>
      </c>
      <c r="W596" s="182">
        <f t="shared" si="786"/>
        <v>4309808.8800000008</v>
      </c>
      <c r="X596" s="182">
        <f t="shared" si="787"/>
        <v>3926201.2399999998</v>
      </c>
    </row>
    <row r="597" spans="1:24" ht="52.8">
      <c r="A597" s="301" t="s">
        <v>395</v>
      </c>
      <c r="B597" s="184" t="s">
        <v>330</v>
      </c>
      <c r="C597" s="184" t="s">
        <v>13</v>
      </c>
      <c r="D597" s="184" t="s">
        <v>30</v>
      </c>
      <c r="E597" s="184" t="s">
        <v>197</v>
      </c>
      <c r="F597" s="184" t="s">
        <v>68</v>
      </c>
      <c r="G597" s="184" t="s">
        <v>140</v>
      </c>
      <c r="H597" s="184" t="s">
        <v>141</v>
      </c>
      <c r="I597" s="185"/>
      <c r="J597" s="186">
        <f>J598+J601+J604+J607+J610+J615</f>
        <v>7074047</v>
      </c>
      <c r="K597" s="186">
        <f>K598+K601+K604+K607+K610+K615</f>
        <v>4309808.8800000008</v>
      </c>
      <c r="L597" s="186">
        <f>L598+L601+L604+L607+L610+L615</f>
        <v>3926201.2399999998</v>
      </c>
      <c r="M597" s="186">
        <f t="shared" ref="M597:O597" si="790">M598+M601+M604+M607+M610+M615</f>
        <v>-1230000</v>
      </c>
      <c r="N597" s="186">
        <f t="shared" si="790"/>
        <v>0</v>
      </c>
      <c r="O597" s="186">
        <f t="shared" si="790"/>
        <v>0</v>
      </c>
      <c r="P597" s="186">
        <f t="shared" si="665"/>
        <v>5844047</v>
      </c>
      <c r="Q597" s="186">
        <f t="shared" si="666"/>
        <v>4309808.8800000008</v>
      </c>
      <c r="R597" s="186">
        <f t="shared" si="667"/>
        <v>3926201.2399999998</v>
      </c>
      <c r="S597" s="186">
        <f t="shared" ref="S597:U597" si="791">S598+S601+S604+S607+S610+S615</f>
        <v>0</v>
      </c>
      <c r="T597" s="186">
        <f t="shared" si="791"/>
        <v>0</v>
      </c>
      <c r="U597" s="186">
        <f t="shared" si="791"/>
        <v>0</v>
      </c>
      <c r="V597" s="186">
        <f t="shared" si="785"/>
        <v>5844047</v>
      </c>
      <c r="W597" s="186">
        <f t="shared" si="786"/>
        <v>4309808.8800000008</v>
      </c>
      <c r="X597" s="186">
        <f t="shared" si="787"/>
        <v>3926201.2399999998</v>
      </c>
    </row>
    <row r="598" spans="1:24" ht="26.4">
      <c r="A598" s="183" t="s">
        <v>274</v>
      </c>
      <c r="B598" s="184" t="s">
        <v>330</v>
      </c>
      <c r="C598" s="184" t="s">
        <v>13</v>
      </c>
      <c r="D598" s="184" t="s">
        <v>30</v>
      </c>
      <c r="E598" s="184" t="s">
        <v>197</v>
      </c>
      <c r="F598" s="184" t="s">
        <v>68</v>
      </c>
      <c r="G598" s="184" t="s">
        <v>140</v>
      </c>
      <c r="H598" s="184" t="s">
        <v>273</v>
      </c>
      <c r="I598" s="185"/>
      <c r="J598" s="186">
        <f>J599</f>
        <v>150000</v>
      </c>
      <c r="K598" s="186">
        <f t="shared" ref="K598:O599" si="792">K599</f>
        <v>150000</v>
      </c>
      <c r="L598" s="186">
        <f t="shared" si="792"/>
        <v>0</v>
      </c>
      <c r="M598" s="186">
        <f t="shared" si="792"/>
        <v>0</v>
      </c>
      <c r="N598" s="186">
        <f t="shared" si="792"/>
        <v>0</v>
      </c>
      <c r="O598" s="186">
        <f t="shared" si="792"/>
        <v>0</v>
      </c>
      <c r="P598" s="186">
        <f t="shared" si="665"/>
        <v>150000</v>
      </c>
      <c r="Q598" s="186">
        <f t="shared" si="666"/>
        <v>150000</v>
      </c>
      <c r="R598" s="186">
        <f t="shared" si="667"/>
        <v>0</v>
      </c>
      <c r="S598" s="186">
        <f t="shared" ref="S598:U599" si="793">S599</f>
        <v>0</v>
      </c>
      <c r="T598" s="186">
        <f t="shared" si="793"/>
        <v>0</v>
      </c>
      <c r="U598" s="186">
        <f t="shared" si="793"/>
        <v>0</v>
      </c>
      <c r="V598" s="186">
        <f t="shared" si="785"/>
        <v>150000</v>
      </c>
      <c r="W598" s="186">
        <f t="shared" si="786"/>
        <v>150000</v>
      </c>
      <c r="X598" s="186">
        <f t="shared" si="787"/>
        <v>0</v>
      </c>
    </row>
    <row r="599" spans="1:24" ht="26.4">
      <c r="A599" s="169" t="s">
        <v>229</v>
      </c>
      <c r="B599" s="184" t="s">
        <v>330</v>
      </c>
      <c r="C599" s="184" t="s">
        <v>13</v>
      </c>
      <c r="D599" s="184" t="s">
        <v>30</v>
      </c>
      <c r="E599" s="184" t="s">
        <v>197</v>
      </c>
      <c r="F599" s="184" t="s">
        <v>68</v>
      </c>
      <c r="G599" s="184" t="s">
        <v>140</v>
      </c>
      <c r="H599" s="184" t="s">
        <v>273</v>
      </c>
      <c r="I599" s="185" t="s">
        <v>92</v>
      </c>
      <c r="J599" s="186">
        <f>J600</f>
        <v>150000</v>
      </c>
      <c r="K599" s="186">
        <f t="shared" si="792"/>
        <v>150000</v>
      </c>
      <c r="L599" s="186">
        <f t="shared" si="792"/>
        <v>0</v>
      </c>
      <c r="M599" s="186">
        <f t="shared" si="792"/>
        <v>0</v>
      </c>
      <c r="N599" s="186">
        <f t="shared" si="792"/>
        <v>0</v>
      </c>
      <c r="O599" s="186">
        <f t="shared" si="792"/>
        <v>0</v>
      </c>
      <c r="P599" s="186">
        <f t="shared" si="665"/>
        <v>150000</v>
      </c>
      <c r="Q599" s="186">
        <f t="shared" si="666"/>
        <v>150000</v>
      </c>
      <c r="R599" s="186">
        <f t="shared" si="667"/>
        <v>0</v>
      </c>
      <c r="S599" s="186">
        <f t="shared" si="793"/>
        <v>0</v>
      </c>
      <c r="T599" s="186">
        <f t="shared" si="793"/>
        <v>0</v>
      </c>
      <c r="U599" s="186">
        <f t="shared" si="793"/>
        <v>0</v>
      </c>
      <c r="V599" s="186">
        <f t="shared" si="785"/>
        <v>150000</v>
      </c>
      <c r="W599" s="186">
        <f t="shared" si="786"/>
        <v>150000</v>
      </c>
      <c r="X599" s="186">
        <f t="shared" si="787"/>
        <v>0</v>
      </c>
    </row>
    <row r="600" spans="1:24" ht="26.4">
      <c r="A600" s="168" t="s">
        <v>96</v>
      </c>
      <c r="B600" s="184" t="s">
        <v>330</v>
      </c>
      <c r="C600" s="184" t="s">
        <v>13</v>
      </c>
      <c r="D600" s="184" t="s">
        <v>30</v>
      </c>
      <c r="E600" s="184" t="s">
        <v>197</v>
      </c>
      <c r="F600" s="184" t="s">
        <v>68</v>
      </c>
      <c r="G600" s="184" t="s">
        <v>140</v>
      </c>
      <c r="H600" s="184" t="s">
        <v>273</v>
      </c>
      <c r="I600" s="185" t="s">
        <v>93</v>
      </c>
      <c r="J600" s="186">
        <f>J981</f>
        <v>150000</v>
      </c>
      <c r="K600" s="186">
        <f t="shared" ref="K600:L600" si="794">K981</f>
        <v>150000</v>
      </c>
      <c r="L600" s="186">
        <f t="shared" si="794"/>
        <v>0</v>
      </c>
      <c r="M600" s="186">
        <f t="shared" ref="M600:O600" si="795">M981</f>
        <v>0</v>
      </c>
      <c r="N600" s="186">
        <f t="shared" si="795"/>
        <v>0</v>
      </c>
      <c r="O600" s="186">
        <f t="shared" si="795"/>
        <v>0</v>
      </c>
      <c r="P600" s="186">
        <f t="shared" si="665"/>
        <v>150000</v>
      </c>
      <c r="Q600" s="186">
        <f t="shared" si="666"/>
        <v>150000</v>
      </c>
      <c r="R600" s="186">
        <f t="shared" si="667"/>
        <v>0</v>
      </c>
      <c r="S600" s="186">
        <f t="shared" ref="S600:U600" si="796">S981</f>
        <v>0</v>
      </c>
      <c r="T600" s="186">
        <f t="shared" si="796"/>
        <v>0</v>
      </c>
      <c r="U600" s="186">
        <f t="shared" si="796"/>
        <v>0</v>
      </c>
      <c r="V600" s="186">
        <f t="shared" si="785"/>
        <v>150000</v>
      </c>
      <c r="W600" s="186">
        <f t="shared" si="786"/>
        <v>150000</v>
      </c>
      <c r="X600" s="186">
        <f t="shared" si="787"/>
        <v>0</v>
      </c>
    </row>
    <row r="601" spans="1:24">
      <c r="A601" s="170" t="s">
        <v>276</v>
      </c>
      <c r="B601" s="184" t="s">
        <v>330</v>
      </c>
      <c r="C601" s="184" t="s">
        <v>13</v>
      </c>
      <c r="D601" s="184" t="s">
        <v>30</v>
      </c>
      <c r="E601" s="184" t="s">
        <v>197</v>
      </c>
      <c r="F601" s="184" t="s">
        <v>68</v>
      </c>
      <c r="G601" s="184" t="s">
        <v>140</v>
      </c>
      <c r="H601" s="184" t="s">
        <v>275</v>
      </c>
      <c r="I601" s="185"/>
      <c r="J601" s="186">
        <f>J602</f>
        <v>3694047</v>
      </c>
      <c r="K601" s="186">
        <f t="shared" ref="K601:O601" si="797">K602</f>
        <v>3709808.8800000004</v>
      </c>
      <c r="L601" s="186">
        <f t="shared" si="797"/>
        <v>3526201.2399999998</v>
      </c>
      <c r="M601" s="186">
        <f t="shared" si="797"/>
        <v>0</v>
      </c>
      <c r="N601" s="186">
        <f t="shared" si="797"/>
        <v>0</v>
      </c>
      <c r="O601" s="186">
        <f t="shared" si="797"/>
        <v>0</v>
      </c>
      <c r="P601" s="186">
        <f t="shared" si="665"/>
        <v>3694047</v>
      </c>
      <c r="Q601" s="186">
        <f t="shared" si="666"/>
        <v>3709808.8800000004</v>
      </c>
      <c r="R601" s="186">
        <f t="shared" si="667"/>
        <v>3526201.2399999998</v>
      </c>
      <c r="S601" s="186">
        <f t="shared" ref="S601:U602" si="798">S602</f>
        <v>0</v>
      </c>
      <c r="T601" s="186">
        <f t="shared" si="798"/>
        <v>0</v>
      </c>
      <c r="U601" s="186">
        <f t="shared" si="798"/>
        <v>0</v>
      </c>
      <c r="V601" s="186">
        <f t="shared" si="785"/>
        <v>3694047</v>
      </c>
      <c r="W601" s="186">
        <f t="shared" si="786"/>
        <v>3709808.8800000004</v>
      </c>
      <c r="X601" s="186">
        <f t="shared" si="787"/>
        <v>3526201.2399999998</v>
      </c>
    </row>
    <row r="602" spans="1:24" ht="26.4">
      <c r="A602" s="169" t="s">
        <v>229</v>
      </c>
      <c r="B602" s="184" t="s">
        <v>330</v>
      </c>
      <c r="C602" s="184" t="s">
        <v>13</v>
      </c>
      <c r="D602" s="184" t="s">
        <v>30</v>
      </c>
      <c r="E602" s="184" t="s">
        <v>197</v>
      </c>
      <c r="F602" s="184" t="s">
        <v>68</v>
      </c>
      <c r="G602" s="184" t="s">
        <v>140</v>
      </c>
      <c r="H602" s="184" t="s">
        <v>275</v>
      </c>
      <c r="I602" s="185" t="s">
        <v>92</v>
      </c>
      <c r="J602" s="186">
        <f>J603</f>
        <v>3694047</v>
      </c>
      <c r="K602" s="186">
        <f t="shared" ref="K602:O602" si="799">K603</f>
        <v>3709808.8800000004</v>
      </c>
      <c r="L602" s="186">
        <f t="shared" si="799"/>
        <v>3526201.2399999998</v>
      </c>
      <c r="M602" s="186">
        <f t="shared" si="799"/>
        <v>0</v>
      </c>
      <c r="N602" s="186">
        <f t="shared" si="799"/>
        <v>0</v>
      </c>
      <c r="O602" s="186">
        <f t="shared" si="799"/>
        <v>0</v>
      </c>
      <c r="P602" s="186">
        <f t="shared" ref="P602:P684" si="800">J602+M602</f>
        <v>3694047</v>
      </c>
      <c r="Q602" s="186">
        <f t="shared" ref="Q602:Q684" si="801">K602+N602</f>
        <v>3709808.8800000004</v>
      </c>
      <c r="R602" s="186">
        <f t="shared" ref="R602:R684" si="802">L602+O602</f>
        <v>3526201.2399999998</v>
      </c>
      <c r="S602" s="186">
        <f t="shared" si="798"/>
        <v>0</v>
      </c>
      <c r="T602" s="186">
        <f t="shared" si="798"/>
        <v>0</v>
      </c>
      <c r="U602" s="186">
        <f t="shared" si="798"/>
        <v>0</v>
      </c>
      <c r="V602" s="186">
        <f t="shared" si="785"/>
        <v>3694047</v>
      </c>
      <c r="W602" s="186">
        <f t="shared" si="786"/>
        <v>3709808.8800000004</v>
      </c>
      <c r="X602" s="186">
        <f t="shared" si="787"/>
        <v>3526201.2399999998</v>
      </c>
    </row>
    <row r="603" spans="1:24" ht="26.4">
      <c r="A603" s="168" t="s">
        <v>96</v>
      </c>
      <c r="B603" s="184" t="s">
        <v>330</v>
      </c>
      <c r="C603" s="184" t="s">
        <v>13</v>
      </c>
      <c r="D603" s="184" t="s">
        <v>30</v>
      </c>
      <c r="E603" s="184" t="s">
        <v>197</v>
      </c>
      <c r="F603" s="184" t="s">
        <v>68</v>
      </c>
      <c r="G603" s="184" t="s">
        <v>140</v>
      </c>
      <c r="H603" s="184" t="s">
        <v>275</v>
      </c>
      <c r="I603" s="185" t="s">
        <v>93</v>
      </c>
      <c r="J603" s="186">
        <f t="shared" ref="J603:O603" si="803">J984+J1201+J1281+J1343+J1434+J1491+J1541+J1609+J1676+J1737+J1801</f>
        <v>3694047</v>
      </c>
      <c r="K603" s="186">
        <f t="shared" si="803"/>
        <v>3709808.8800000004</v>
      </c>
      <c r="L603" s="186">
        <f t="shared" si="803"/>
        <v>3526201.2399999998</v>
      </c>
      <c r="M603" s="186">
        <f t="shared" si="803"/>
        <v>0</v>
      </c>
      <c r="N603" s="186">
        <f t="shared" si="803"/>
        <v>0</v>
      </c>
      <c r="O603" s="186">
        <f t="shared" si="803"/>
        <v>0</v>
      </c>
      <c r="P603" s="186">
        <f t="shared" si="800"/>
        <v>3694047</v>
      </c>
      <c r="Q603" s="186">
        <f t="shared" si="801"/>
        <v>3709808.8800000004</v>
      </c>
      <c r="R603" s="186">
        <f t="shared" si="802"/>
        <v>3526201.2399999998</v>
      </c>
      <c r="S603" s="186">
        <f>S984+S1201+S1281+S1343+S1434+S1491+S1541+S1609+S1676+S1737+S1801</f>
        <v>0</v>
      </c>
      <c r="T603" s="186">
        <f>T984+T1201+T1281+T1343+T1434+T1491+T1541+T1609+T1676+T1737+T1801</f>
        <v>0</v>
      </c>
      <c r="U603" s="186">
        <f>U984+U1201+U1281+U1343+U1434+U1491+U1541+U1609+U1676+U1737+U1801</f>
        <v>0</v>
      </c>
      <c r="V603" s="186">
        <f t="shared" si="785"/>
        <v>3694047</v>
      </c>
      <c r="W603" s="186">
        <f t="shared" si="786"/>
        <v>3709808.8800000004</v>
      </c>
      <c r="X603" s="186">
        <f t="shared" si="787"/>
        <v>3526201.2399999998</v>
      </c>
    </row>
    <row r="604" spans="1:24" ht="26.4">
      <c r="A604" s="183" t="s">
        <v>277</v>
      </c>
      <c r="B604" s="184" t="s">
        <v>330</v>
      </c>
      <c r="C604" s="184" t="s">
        <v>13</v>
      </c>
      <c r="D604" s="184" t="s">
        <v>30</v>
      </c>
      <c r="E604" s="184" t="s">
        <v>197</v>
      </c>
      <c r="F604" s="184" t="s">
        <v>68</v>
      </c>
      <c r="G604" s="184" t="s">
        <v>140</v>
      </c>
      <c r="H604" s="184" t="s">
        <v>233</v>
      </c>
      <c r="I604" s="185"/>
      <c r="J604" s="186">
        <f>J605</f>
        <v>95000</v>
      </c>
      <c r="K604" s="186">
        <f t="shared" ref="K604:O605" si="804">K605</f>
        <v>95000</v>
      </c>
      <c r="L604" s="186">
        <f t="shared" si="804"/>
        <v>45000</v>
      </c>
      <c r="M604" s="186">
        <f t="shared" si="804"/>
        <v>0</v>
      </c>
      <c r="N604" s="186">
        <f t="shared" si="804"/>
        <v>0</v>
      </c>
      <c r="O604" s="186">
        <f t="shared" si="804"/>
        <v>0</v>
      </c>
      <c r="P604" s="186">
        <f t="shared" si="800"/>
        <v>95000</v>
      </c>
      <c r="Q604" s="186">
        <f t="shared" si="801"/>
        <v>95000</v>
      </c>
      <c r="R604" s="186">
        <f t="shared" si="802"/>
        <v>45000</v>
      </c>
      <c r="S604" s="186">
        <f t="shared" ref="S604:U605" si="805">S605</f>
        <v>0</v>
      </c>
      <c r="T604" s="186">
        <f t="shared" si="805"/>
        <v>0</v>
      </c>
      <c r="U604" s="186">
        <f t="shared" si="805"/>
        <v>0</v>
      </c>
      <c r="V604" s="186">
        <f t="shared" si="785"/>
        <v>95000</v>
      </c>
      <c r="W604" s="186">
        <f t="shared" si="786"/>
        <v>95000</v>
      </c>
      <c r="X604" s="186">
        <f t="shared" si="787"/>
        <v>45000</v>
      </c>
    </row>
    <row r="605" spans="1:24" ht="26.4">
      <c r="A605" s="169" t="s">
        <v>229</v>
      </c>
      <c r="B605" s="184" t="s">
        <v>330</v>
      </c>
      <c r="C605" s="184" t="s">
        <v>13</v>
      </c>
      <c r="D605" s="184" t="s">
        <v>30</v>
      </c>
      <c r="E605" s="184" t="s">
        <v>197</v>
      </c>
      <c r="F605" s="184" t="s">
        <v>68</v>
      </c>
      <c r="G605" s="184" t="s">
        <v>140</v>
      </c>
      <c r="H605" s="184" t="s">
        <v>233</v>
      </c>
      <c r="I605" s="185" t="s">
        <v>92</v>
      </c>
      <c r="J605" s="186">
        <f>J606</f>
        <v>95000</v>
      </c>
      <c r="K605" s="186">
        <f t="shared" si="804"/>
        <v>95000</v>
      </c>
      <c r="L605" s="186">
        <f t="shared" si="804"/>
        <v>45000</v>
      </c>
      <c r="M605" s="186">
        <f t="shared" si="804"/>
        <v>0</v>
      </c>
      <c r="N605" s="186">
        <f t="shared" si="804"/>
        <v>0</v>
      </c>
      <c r="O605" s="186">
        <f t="shared" si="804"/>
        <v>0</v>
      </c>
      <c r="P605" s="186">
        <f t="shared" si="800"/>
        <v>95000</v>
      </c>
      <c r="Q605" s="186">
        <f t="shared" si="801"/>
        <v>95000</v>
      </c>
      <c r="R605" s="186">
        <f t="shared" si="802"/>
        <v>45000</v>
      </c>
      <c r="S605" s="186">
        <f t="shared" si="805"/>
        <v>0</v>
      </c>
      <c r="T605" s="186">
        <f t="shared" si="805"/>
        <v>0</v>
      </c>
      <c r="U605" s="186">
        <f t="shared" si="805"/>
        <v>0</v>
      </c>
      <c r="V605" s="186">
        <f t="shared" si="785"/>
        <v>95000</v>
      </c>
      <c r="W605" s="186">
        <f t="shared" si="786"/>
        <v>95000</v>
      </c>
      <c r="X605" s="186">
        <f t="shared" si="787"/>
        <v>45000</v>
      </c>
    </row>
    <row r="606" spans="1:24" ht="26.4">
      <c r="A606" s="168" t="s">
        <v>96</v>
      </c>
      <c r="B606" s="184" t="s">
        <v>330</v>
      </c>
      <c r="C606" s="184" t="s">
        <v>13</v>
      </c>
      <c r="D606" s="184" t="s">
        <v>30</v>
      </c>
      <c r="E606" s="184" t="s">
        <v>197</v>
      </c>
      <c r="F606" s="184" t="s">
        <v>68</v>
      </c>
      <c r="G606" s="184" t="s">
        <v>140</v>
      </c>
      <c r="H606" s="184" t="s">
        <v>233</v>
      </c>
      <c r="I606" s="185" t="s">
        <v>93</v>
      </c>
      <c r="J606" s="186">
        <f>J987</f>
        <v>95000</v>
      </c>
      <c r="K606" s="186">
        <f t="shared" ref="K606:L606" si="806">K987</f>
        <v>95000</v>
      </c>
      <c r="L606" s="186">
        <f t="shared" si="806"/>
        <v>45000</v>
      </c>
      <c r="M606" s="186">
        <f t="shared" ref="M606:O606" si="807">M987</f>
        <v>0</v>
      </c>
      <c r="N606" s="186">
        <f t="shared" si="807"/>
        <v>0</v>
      </c>
      <c r="O606" s="186">
        <f t="shared" si="807"/>
        <v>0</v>
      </c>
      <c r="P606" s="186">
        <f t="shared" si="800"/>
        <v>95000</v>
      </c>
      <c r="Q606" s="186">
        <f t="shared" si="801"/>
        <v>95000</v>
      </c>
      <c r="R606" s="186">
        <f t="shared" si="802"/>
        <v>45000</v>
      </c>
      <c r="S606" s="186">
        <f t="shared" ref="S606:U606" si="808">S987</f>
        <v>0</v>
      </c>
      <c r="T606" s="186">
        <f t="shared" si="808"/>
        <v>0</v>
      </c>
      <c r="U606" s="186">
        <f t="shared" si="808"/>
        <v>0</v>
      </c>
      <c r="V606" s="186">
        <f t="shared" si="785"/>
        <v>95000</v>
      </c>
      <c r="W606" s="186">
        <f t="shared" si="786"/>
        <v>95000</v>
      </c>
      <c r="X606" s="186">
        <f t="shared" si="787"/>
        <v>45000</v>
      </c>
    </row>
    <row r="607" spans="1:24">
      <c r="A607" s="168" t="s">
        <v>279</v>
      </c>
      <c r="B607" s="184" t="s">
        <v>330</v>
      </c>
      <c r="C607" s="184" t="s">
        <v>13</v>
      </c>
      <c r="D607" s="184" t="s">
        <v>30</v>
      </c>
      <c r="E607" s="184" t="s">
        <v>197</v>
      </c>
      <c r="F607" s="184" t="s">
        <v>68</v>
      </c>
      <c r="G607" s="184" t="s">
        <v>140</v>
      </c>
      <c r="H607" s="184" t="s">
        <v>278</v>
      </c>
      <c r="I607" s="185"/>
      <c r="J607" s="186">
        <f>J608</f>
        <v>155000</v>
      </c>
      <c r="K607" s="186">
        <f t="shared" ref="K607:O608" si="809">K608</f>
        <v>155000</v>
      </c>
      <c r="L607" s="186">
        <f t="shared" si="809"/>
        <v>155000</v>
      </c>
      <c r="M607" s="186">
        <f t="shared" si="809"/>
        <v>0</v>
      </c>
      <c r="N607" s="186">
        <f t="shared" si="809"/>
        <v>0</v>
      </c>
      <c r="O607" s="186">
        <f t="shared" si="809"/>
        <v>0</v>
      </c>
      <c r="P607" s="186">
        <f t="shared" si="800"/>
        <v>155000</v>
      </c>
      <c r="Q607" s="186">
        <f t="shared" si="801"/>
        <v>155000</v>
      </c>
      <c r="R607" s="186">
        <f t="shared" si="802"/>
        <v>155000</v>
      </c>
      <c r="S607" s="186">
        <f t="shared" ref="S607:U608" si="810">S608</f>
        <v>0</v>
      </c>
      <c r="T607" s="186">
        <f t="shared" si="810"/>
        <v>0</v>
      </c>
      <c r="U607" s="186">
        <f t="shared" si="810"/>
        <v>0</v>
      </c>
      <c r="V607" s="186">
        <f t="shared" si="785"/>
        <v>155000</v>
      </c>
      <c r="W607" s="186">
        <f t="shared" si="786"/>
        <v>155000</v>
      </c>
      <c r="X607" s="186">
        <f t="shared" si="787"/>
        <v>155000</v>
      </c>
    </row>
    <row r="608" spans="1:24" ht="26.4">
      <c r="A608" s="169" t="s">
        <v>229</v>
      </c>
      <c r="B608" s="184" t="s">
        <v>330</v>
      </c>
      <c r="C608" s="184" t="s">
        <v>13</v>
      </c>
      <c r="D608" s="184" t="s">
        <v>30</v>
      </c>
      <c r="E608" s="184" t="s">
        <v>197</v>
      </c>
      <c r="F608" s="184" t="s">
        <v>68</v>
      </c>
      <c r="G608" s="184" t="s">
        <v>140</v>
      </c>
      <c r="H608" s="184" t="s">
        <v>278</v>
      </c>
      <c r="I608" s="185" t="s">
        <v>92</v>
      </c>
      <c r="J608" s="186">
        <f>J609</f>
        <v>155000</v>
      </c>
      <c r="K608" s="186">
        <f t="shared" si="809"/>
        <v>155000</v>
      </c>
      <c r="L608" s="186">
        <f t="shared" si="809"/>
        <v>155000</v>
      </c>
      <c r="M608" s="186">
        <f t="shared" si="809"/>
        <v>0</v>
      </c>
      <c r="N608" s="186">
        <f t="shared" si="809"/>
        <v>0</v>
      </c>
      <c r="O608" s="186">
        <f t="shared" si="809"/>
        <v>0</v>
      </c>
      <c r="P608" s="186">
        <f t="shared" si="800"/>
        <v>155000</v>
      </c>
      <c r="Q608" s="186">
        <f t="shared" si="801"/>
        <v>155000</v>
      </c>
      <c r="R608" s="186">
        <f t="shared" si="802"/>
        <v>155000</v>
      </c>
      <c r="S608" s="186">
        <f t="shared" si="810"/>
        <v>0</v>
      </c>
      <c r="T608" s="186">
        <f t="shared" si="810"/>
        <v>0</v>
      </c>
      <c r="U608" s="186">
        <f t="shared" si="810"/>
        <v>0</v>
      </c>
      <c r="V608" s="186">
        <f t="shared" si="785"/>
        <v>155000</v>
      </c>
      <c r="W608" s="186">
        <f t="shared" si="786"/>
        <v>155000</v>
      </c>
      <c r="X608" s="186">
        <f t="shared" si="787"/>
        <v>155000</v>
      </c>
    </row>
    <row r="609" spans="1:24" ht="26.4">
      <c r="A609" s="168" t="s">
        <v>96</v>
      </c>
      <c r="B609" s="184" t="s">
        <v>330</v>
      </c>
      <c r="C609" s="184" t="s">
        <v>13</v>
      </c>
      <c r="D609" s="184" t="s">
        <v>30</v>
      </c>
      <c r="E609" s="184" t="s">
        <v>197</v>
      </c>
      <c r="F609" s="184" t="s">
        <v>68</v>
      </c>
      <c r="G609" s="184" t="s">
        <v>140</v>
      </c>
      <c r="H609" s="184" t="s">
        <v>278</v>
      </c>
      <c r="I609" s="185" t="s">
        <v>93</v>
      </c>
      <c r="J609" s="186">
        <f>J990</f>
        <v>155000</v>
      </c>
      <c r="K609" s="186">
        <f t="shared" ref="K609:L609" si="811">K990</f>
        <v>155000</v>
      </c>
      <c r="L609" s="186">
        <f t="shared" si="811"/>
        <v>155000</v>
      </c>
      <c r="M609" s="186">
        <f t="shared" ref="M609:O609" si="812">M990</f>
        <v>0</v>
      </c>
      <c r="N609" s="186">
        <f t="shared" si="812"/>
        <v>0</v>
      </c>
      <c r="O609" s="186">
        <f t="shared" si="812"/>
        <v>0</v>
      </c>
      <c r="P609" s="186">
        <f t="shared" si="800"/>
        <v>155000</v>
      </c>
      <c r="Q609" s="186">
        <f t="shared" si="801"/>
        <v>155000</v>
      </c>
      <c r="R609" s="186">
        <f t="shared" si="802"/>
        <v>155000</v>
      </c>
      <c r="S609" s="186">
        <f t="shared" ref="S609:U609" si="813">S990</f>
        <v>0</v>
      </c>
      <c r="T609" s="186">
        <f t="shared" si="813"/>
        <v>0</v>
      </c>
      <c r="U609" s="186">
        <f t="shared" si="813"/>
        <v>0</v>
      </c>
      <c r="V609" s="186">
        <f t="shared" si="785"/>
        <v>155000</v>
      </c>
      <c r="W609" s="186">
        <f t="shared" si="786"/>
        <v>155000</v>
      </c>
      <c r="X609" s="186">
        <f t="shared" si="787"/>
        <v>155000</v>
      </c>
    </row>
    <row r="610" spans="1:24">
      <c r="A610" s="187" t="s">
        <v>272</v>
      </c>
      <c r="B610" s="184" t="s">
        <v>330</v>
      </c>
      <c r="C610" s="184" t="s">
        <v>13</v>
      </c>
      <c r="D610" s="184" t="s">
        <v>30</v>
      </c>
      <c r="E610" s="184" t="s">
        <v>197</v>
      </c>
      <c r="F610" s="184" t="s">
        <v>68</v>
      </c>
      <c r="G610" s="184" t="s">
        <v>140</v>
      </c>
      <c r="H610" s="184" t="s">
        <v>171</v>
      </c>
      <c r="I610" s="185"/>
      <c r="J610" s="186">
        <f>J611</f>
        <v>200000</v>
      </c>
      <c r="K610" s="186">
        <f t="shared" ref="K610:O611" si="814">K611</f>
        <v>200000</v>
      </c>
      <c r="L610" s="186">
        <f t="shared" si="814"/>
        <v>200000</v>
      </c>
      <c r="M610" s="186">
        <f t="shared" si="814"/>
        <v>0</v>
      </c>
      <c r="N610" s="186">
        <f t="shared" si="814"/>
        <v>0</v>
      </c>
      <c r="O610" s="186">
        <f t="shared" si="814"/>
        <v>0</v>
      </c>
      <c r="P610" s="186">
        <f t="shared" si="800"/>
        <v>200000</v>
      </c>
      <c r="Q610" s="186">
        <f t="shared" si="801"/>
        <v>200000</v>
      </c>
      <c r="R610" s="186">
        <f t="shared" si="802"/>
        <v>200000</v>
      </c>
      <c r="S610" s="186">
        <f t="shared" ref="S610:U611" si="815">S611</f>
        <v>0</v>
      </c>
      <c r="T610" s="186">
        <f t="shared" si="815"/>
        <v>0</v>
      </c>
      <c r="U610" s="186">
        <f t="shared" si="815"/>
        <v>0</v>
      </c>
      <c r="V610" s="186">
        <f t="shared" si="785"/>
        <v>200000</v>
      </c>
      <c r="W610" s="186">
        <f t="shared" si="786"/>
        <v>200000</v>
      </c>
      <c r="X610" s="186">
        <f t="shared" si="787"/>
        <v>200000</v>
      </c>
    </row>
    <row r="611" spans="1:24">
      <c r="A611" s="9" t="s">
        <v>78</v>
      </c>
      <c r="B611" s="184" t="s">
        <v>330</v>
      </c>
      <c r="C611" s="184" t="s">
        <v>13</v>
      </c>
      <c r="D611" s="184" t="s">
        <v>30</v>
      </c>
      <c r="E611" s="184" t="s">
        <v>197</v>
      </c>
      <c r="F611" s="184" t="s">
        <v>68</v>
      </c>
      <c r="G611" s="184" t="s">
        <v>140</v>
      </c>
      <c r="H611" s="184" t="s">
        <v>171</v>
      </c>
      <c r="I611" s="185" t="s">
        <v>75</v>
      </c>
      <c r="J611" s="186">
        <f>J612</f>
        <v>200000</v>
      </c>
      <c r="K611" s="186">
        <f t="shared" si="814"/>
        <v>200000</v>
      </c>
      <c r="L611" s="186">
        <f t="shared" si="814"/>
        <v>200000</v>
      </c>
      <c r="M611" s="186">
        <f t="shared" si="814"/>
        <v>0</v>
      </c>
      <c r="N611" s="186">
        <f t="shared" si="814"/>
        <v>0</v>
      </c>
      <c r="O611" s="186">
        <f t="shared" si="814"/>
        <v>0</v>
      </c>
      <c r="P611" s="186">
        <f t="shared" si="800"/>
        <v>200000</v>
      </c>
      <c r="Q611" s="186">
        <f t="shared" si="801"/>
        <v>200000</v>
      </c>
      <c r="R611" s="186">
        <f t="shared" si="802"/>
        <v>200000</v>
      </c>
      <c r="S611" s="186">
        <f t="shared" si="815"/>
        <v>0</v>
      </c>
      <c r="T611" s="186">
        <f t="shared" si="815"/>
        <v>0</v>
      </c>
      <c r="U611" s="186">
        <f t="shared" si="815"/>
        <v>0</v>
      </c>
      <c r="V611" s="186">
        <f t="shared" si="785"/>
        <v>200000</v>
      </c>
      <c r="W611" s="186">
        <f t="shared" si="786"/>
        <v>200000</v>
      </c>
      <c r="X611" s="186">
        <f t="shared" si="787"/>
        <v>200000</v>
      </c>
    </row>
    <row r="612" spans="1:24">
      <c r="A612" s="9" t="s">
        <v>103</v>
      </c>
      <c r="B612" s="184" t="s">
        <v>330</v>
      </c>
      <c r="C612" s="184" t="s">
        <v>13</v>
      </c>
      <c r="D612" s="184" t="s">
        <v>30</v>
      </c>
      <c r="E612" s="184" t="s">
        <v>197</v>
      </c>
      <c r="F612" s="184" t="s">
        <v>68</v>
      </c>
      <c r="G612" s="184" t="s">
        <v>140</v>
      </c>
      <c r="H612" s="184" t="s">
        <v>171</v>
      </c>
      <c r="I612" s="185" t="s">
        <v>102</v>
      </c>
      <c r="J612" s="186">
        <f>J993</f>
        <v>200000</v>
      </c>
      <c r="K612" s="186">
        <f t="shared" ref="K612:L612" si="816">K993</f>
        <v>200000</v>
      </c>
      <c r="L612" s="186">
        <f t="shared" si="816"/>
        <v>200000</v>
      </c>
      <c r="M612" s="186">
        <f t="shared" ref="M612:O612" si="817">M993</f>
        <v>0</v>
      </c>
      <c r="N612" s="186">
        <f t="shared" si="817"/>
        <v>0</v>
      </c>
      <c r="O612" s="186">
        <f t="shared" si="817"/>
        <v>0</v>
      </c>
      <c r="P612" s="186">
        <f t="shared" si="800"/>
        <v>200000</v>
      </c>
      <c r="Q612" s="186">
        <f t="shared" si="801"/>
        <v>200000</v>
      </c>
      <c r="R612" s="186">
        <f t="shared" si="802"/>
        <v>200000</v>
      </c>
      <c r="S612" s="186">
        <f t="shared" ref="S612:U612" si="818">S993</f>
        <v>0</v>
      </c>
      <c r="T612" s="186">
        <f t="shared" si="818"/>
        <v>0</v>
      </c>
      <c r="U612" s="186">
        <f t="shared" si="818"/>
        <v>0</v>
      </c>
      <c r="V612" s="186">
        <f t="shared" si="785"/>
        <v>200000</v>
      </c>
      <c r="W612" s="186">
        <f t="shared" si="786"/>
        <v>200000</v>
      </c>
      <c r="X612" s="186">
        <f t="shared" si="787"/>
        <v>200000</v>
      </c>
    </row>
    <row r="613" spans="1:24" ht="26.4">
      <c r="A613" s="189" t="s">
        <v>254</v>
      </c>
      <c r="B613" s="184" t="s">
        <v>330</v>
      </c>
      <c r="C613" s="184" t="s">
        <v>13</v>
      </c>
      <c r="D613" s="184" t="s">
        <v>30</v>
      </c>
      <c r="E613" s="184" t="s">
        <v>197</v>
      </c>
      <c r="F613" s="184" t="s">
        <v>68</v>
      </c>
      <c r="G613" s="184" t="s">
        <v>140</v>
      </c>
      <c r="H613" s="184" t="s">
        <v>376</v>
      </c>
      <c r="I613" s="185"/>
      <c r="J613" s="186">
        <f>J614</f>
        <v>2780000</v>
      </c>
      <c r="K613" s="186">
        <f t="shared" ref="K613:O614" si="819">K614</f>
        <v>0</v>
      </c>
      <c r="L613" s="186">
        <f t="shared" si="819"/>
        <v>0</v>
      </c>
      <c r="M613" s="186">
        <f t="shared" si="819"/>
        <v>-1230000</v>
      </c>
      <c r="N613" s="186">
        <f t="shared" si="819"/>
        <v>0</v>
      </c>
      <c r="O613" s="186">
        <f t="shared" si="819"/>
        <v>0</v>
      </c>
      <c r="P613" s="186">
        <f t="shared" si="800"/>
        <v>1550000</v>
      </c>
      <c r="Q613" s="186">
        <f t="shared" si="801"/>
        <v>0</v>
      </c>
      <c r="R613" s="186">
        <f t="shared" si="802"/>
        <v>0</v>
      </c>
      <c r="S613" s="186">
        <f t="shared" ref="S613:U614" si="820">S614</f>
        <v>0</v>
      </c>
      <c r="T613" s="186">
        <f t="shared" si="820"/>
        <v>0</v>
      </c>
      <c r="U613" s="186">
        <f t="shared" si="820"/>
        <v>0</v>
      </c>
      <c r="V613" s="186">
        <f t="shared" si="785"/>
        <v>1550000</v>
      </c>
      <c r="W613" s="186">
        <f t="shared" si="786"/>
        <v>0</v>
      </c>
      <c r="X613" s="186">
        <f t="shared" si="787"/>
        <v>0</v>
      </c>
    </row>
    <row r="614" spans="1:24" ht="26.4">
      <c r="A614" s="169" t="s">
        <v>229</v>
      </c>
      <c r="B614" s="184" t="s">
        <v>330</v>
      </c>
      <c r="C614" s="184" t="s">
        <v>13</v>
      </c>
      <c r="D614" s="184" t="s">
        <v>30</v>
      </c>
      <c r="E614" s="184" t="s">
        <v>197</v>
      </c>
      <c r="F614" s="184" t="s">
        <v>68</v>
      </c>
      <c r="G614" s="184" t="s">
        <v>140</v>
      </c>
      <c r="H614" s="184" t="s">
        <v>376</v>
      </c>
      <c r="I614" s="185" t="s">
        <v>92</v>
      </c>
      <c r="J614" s="186">
        <f>J615</f>
        <v>2780000</v>
      </c>
      <c r="K614" s="186">
        <f t="shared" si="819"/>
        <v>0</v>
      </c>
      <c r="L614" s="186">
        <f t="shared" si="819"/>
        <v>0</v>
      </c>
      <c r="M614" s="186">
        <f t="shared" si="819"/>
        <v>-1230000</v>
      </c>
      <c r="N614" s="186">
        <f t="shared" si="819"/>
        <v>0</v>
      </c>
      <c r="O614" s="186">
        <f t="shared" si="819"/>
        <v>0</v>
      </c>
      <c r="P614" s="186">
        <f t="shared" si="800"/>
        <v>1550000</v>
      </c>
      <c r="Q614" s="186">
        <f t="shared" si="801"/>
        <v>0</v>
      </c>
      <c r="R614" s="186">
        <f t="shared" si="802"/>
        <v>0</v>
      </c>
      <c r="S614" s="186">
        <f t="shared" si="820"/>
        <v>0</v>
      </c>
      <c r="T614" s="186">
        <f t="shared" si="820"/>
        <v>0</v>
      </c>
      <c r="U614" s="186">
        <f t="shared" si="820"/>
        <v>0</v>
      </c>
      <c r="V614" s="186">
        <f t="shared" si="785"/>
        <v>1550000</v>
      </c>
      <c r="W614" s="186">
        <f t="shared" si="786"/>
        <v>0</v>
      </c>
      <c r="X614" s="186">
        <f t="shared" si="787"/>
        <v>0</v>
      </c>
    </row>
    <row r="615" spans="1:24" ht="26.4">
      <c r="A615" s="168" t="s">
        <v>96</v>
      </c>
      <c r="B615" s="184" t="s">
        <v>330</v>
      </c>
      <c r="C615" s="184" t="s">
        <v>13</v>
      </c>
      <c r="D615" s="184" t="s">
        <v>30</v>
      </c>
      <c r="E615" s="184" t="s">
        <v>197</v>
      </c>
      <c r="F615" s="184" t="s">
        <v>68</v>
      </c>
      <c r="G615" s="184" t="s">
        <v>140</v>
      </c>
      <c r="H615" s="184" t="s">
        <v>376</v>
      </c>
      <c r="I615" s="185" t="s">
        <v>93</v>
      </c>
      <c r="J615" s="186">
        <f t="shared" ref="J615:O615" si="821">+J1679+J1742+J1346</f>
        <v>2780000</v>
      </c>
      <c r="K615" s="186">
        <f t="shared" si="821"/>
        <v>0</v>
      </c>
      <c r="L615" s="186">
        <f t="shared" si="821"/>
        <v>0</v>
      </c>
      <c r="M615" s="186">
        <f t="shared" si="821"/>
        <v>-1230000</v>
      </c>
      <c r="N615" s="186">
        <f t="shared" si="821"/>
        <v>0</v>
      </c>
      <c r="O615" s="186">
        <f t="shared" si="821"/>
        <v>0</v>
      </c>
      <c r="P615" s="186">
        <f t="shared" si="800"/>
        <v>1550000</v>
      </c>
      <c r="Q615" s="186">
        <f t="shared" si="801"/>
        <v>0</v>
      </c>
      <c r="R615" s="186">
        <f t="shared" si="802"/>
        <v>0</v>
      </c>
      <c r="S615" s="186">
        <f>+S1679+S1742+S1346</f>
        <v>0</v>
      </c>
      <c r="T615" s="186">
        <f>+T1679+T1742+T1346</f>
        <v>0</v>
      </c>
      <c r="U615" s="186">
        <f>+U1679+U1742+U1346</f>
        <v>0</v>
      </c>
      <c r="V615" s="186">
        <f t="shared" si="785"/>
        <v>1550000</v>
      </c>
      <c r="W615" s="186">
        <f t="shared" si="786"/>
        <v>0</v>
      </c>
      <c r="X615" s="186">
        <f t="shared" si="787"/>
        <v>0</v>
      </c>
    </row>
    <row r="616" spans="1:24">
      <c r="A616" s="170"/>
      <c r="B616" s="184"/>
      <c r="C616" s="184"/>
      <c r="D616" s="184"/>
      <c r="E616" s="184"/>
      <c r="F616" s="184"/>
      <c r="G616" s="184"/>
      <c r="H616" s="184"/>
      <c r="I616" s="185"/>
      <c r="J616" s="186"/>
      <c r="K616" s="186"/>
      <c r="L616" s="186"/>
      <c r="M616" s="186"/>
      <c r="N616" s="186"/>
      <c r="O616" s="186"/>
      <c r="P616" s="186"/>
      <c r="Q616" s="186"/>
      <c r="R616" s="186"/>
      <c r="S616" s="186"/>
      <c r="T616" s="186"/>
      <c r="U616" s="186"/>
      <c r="V616" s="186"/>
      <c r="W616" s="186"/>
      <c r="X616" s="186"/>
    </row>
    <row r="617" spans="1:24" ht="26.4">
      <c r="A617" s="179" t="s">
        <v>177</v>
      </c>
      <c r="B617" s="180" t="s">
        <v>330</v>
      </c>
      <c r="C617" s="180" t="s">
        <v>13</v>
      </c>
      <c r="D617" s="180" t="s">
        <v>29</v>
      </c>
      <c r="E617" s="184"/>
      <c r="F617" s="184"/>
      <c r="G617" s="184"/>
      <c r="H617" s="184"/>
      <c r="I617" s="185"/>
      <c r="J617" s="182">
        <f>J618+J622</f>
        <v>130000</v>
      </c>
      <c r="K617" s="182">
        <f t="shared" ref="K617:L617" si="822">K618+K622</f>
        <v>130000</v>
      </c>
      <c r="L617" s="182">
        <f t="shared" si="822"/>
        <v>130000</v>
      </c>
      <c r="M617" s="182">
        <f t="shared" ref="M617:O617" si="823">M618+M622</f>
        <v>0</v>
      </c>
      <c r="N617" s="182">
        <f t="shared" si="823"/>
        <v>0</v>
      </c>
      <c r="O617" s="182">
        <f t="shared" si="823"/>
        <v>0</v>
      </c>
      <c r="P617" s="182">
        <f t="shared" si="800"/>
        <v>130000</v>
      </c>
      <c r="Q617" s="182">
        <f t="shared" si="801"/>
        <v>130000</v>
      </c>
      <c r="R617" s="182">
        <f t="shared" si="802"/>
        <v>130000</v>
      </c>
      <c r="S617" s="182">
        <f t="shared" ref="S617:U617" si="824">S618+S622</f>
        <v>1017000</v>
      </c>
      <c r="T617" s="182">
        <f t="shared" si="824"/>
        <v>0</v>
      </c>
      <c r="U617" s="182">
        <f t="shared" si="824"/>
        <v>0</v>
      </c>
      <c r="V617" s="182">
        <f t="shared" ref="V617:V630" si="825">P617+S617</f>
        <v>1147000</v>
      </c>
      <c r="W617" s="182">
        <f t="shared" ref="W617:W630" si="826">Q617+T617</f>
        <v>130000</v>
      </c>
      <c r="X617" s="182">
        <f t="shared" ref="X617:X630" si="827">R617+U617</f>
        <v>130000</v>
      </c>
    </row>
    <row r="618" spans="1:24" ht="39.6">
      <c r="A618" s="274" t="s">
        <v>396</v>
      </c>
      <c r="B618" s="3" t="s">
        <v>330</v>
      </c>
      <c r="C618" s="3" t="s">
        <v>13</v>
      </c>
      <c r="D618" s="3" t="s">
        <v>29</v>
      </c>
      <c r="E618" s="3" t="s">
        <v>29</v>
      </c>
      <c r="F618" s="3" t="s">
        <v>68</v>
      </c>
      <c r="G618" s="3" t="s">
        <v>140</v>
      </c>
      <c r="H618" s="3" t="s">
        <v>141</v>
      </c>
      <c r="I618" s="16"/>
      <c r="J618" s="139">
        <f>J619</f>
        <v>20000</v>
      </c>
      <c r="K618" s="139">
        <f t="shared" ref="K618:O618" si="828">K619</f>
        <v>20000</v>
      </c>
      <c r="L618" s="139">
        <f t="shared" si="828"/>
        <v>20000</v>
      </c>
      <c r="M618" s="139">
        <f t="shared" si="828"/>
        <v>0</v>
      </c>
      <c r="N618" s="139">
        <f t="shared" si="828"/>
        <v>0</v>
      </c>
      <c r="O618" s="139">
        <f t="shared" si="828"/>
        <v>0</v>
      </c>
      <c r="P618" s="139">
        <f t="shared" si="800"/>
        <v>20000</v>
      </c>
      <c r="Q618" s="139">
        <f t="shared" si="801"/>
        <v>20000</v>
      </c>
      <c r="R618" s="139">
        <f t="shared" si="802"/>
        <v>20000</v>
      </c>
      <c r="S618" s="139">
        <f t="shared" ref="S618:U620" si="829">S619</f>
        <v>0</v>
      </c>
      <c r="T618" s="139">
        <f t="shared" si="829"/>
        <v>0</v>
      </c>
      <c r="U618" s="139">
        <f t="shared" si="829"/>
        <v>0</v>
      </c>
      <c r="V618" s="139">
        <f t="shared" si="825"/>
        <v>20000</v>
      </c>
      <c r="W618" s="139">
        <f t="shared" si="826"/>
        <v>20000</v>
      </c>
      <c r="X618" s="139">
        <f t="shared" si="827"/>
        <v>20000</v>
      </c>
    </row>
    <row r="619" spans="1:24" ht="26.4">
      <c r="A619" s="168" t="s">
        <v>282</v>
      </c>
      <c r="B619" s="3" t="s">
        <v>330</v>
      </c>
      <c r="C619" s="3" t="s">
        <v>13</v>
      </c>
      <c r="D619" s="3" t="s">
        <v>29</v>
      </c>
      <c r="E619" s="3" t="s">
        <v>29</v>
      </c>
      <c r="F619" s="3" t="s">
        <v>68</v>
      </c>
      <c r="G619" s="3" t="s">
        <v>140</v>
      </c>
      <c r="H619" s="3" t="s">
        <v>281</v>
      </c>
      <c r="I619" s="16"/>
      <c r="J619" s="139">
        <f>J620</f>
        <v>20000</v>
      </c>
      <c r="K619" s="139">
        <f t="shared" ref="K619:O620" si="830">K620</f>
        <v>20000</v>
      </c>
      <c r="L619" s="139">
        <f t="shared" si="830"/>
        <v>20000</v>
      </c>
      <c r="M619" s="139">
        <f t="shared" si="830"/>
        <v>0</v>
      </c>
      <c r="N619" s="139">
        <f t="shared" si="830"/>
        <v>0</v>
      </c>
      <c r="O619" s="139">
        <f t="shared" si="830"/>
        <v>0</v>
      </c>
      <c r="P619" s="139">
        <f t="shared" si="800"/>
        <v>20000</v>
      </c>
      <c r="Q619" s="139">
        <f t="shared" si="801"/>
        <v>20000</v>
      </c>
      <c r="R619" s="139">
        <f t="shared" si="802"/>
        <v>20000</v>
      </c>
      <c r="S619" s="139">
        <f t="shared" si="829"/>
        <v>0</v>
      </c>
      <c r="T619" s="139">
        <f t="shared" si="829"/>
        <v>0</v>
      </c>
      <c r="U619" s="139">
        <f t="shared" si="829"/>
        <v>0</v>
      </c>
      <c r="V619" s="139">
        <f t="shared" si="825"/>
        <v>20000</v>
      </c>
      <c r="W619" s="139">
        <f t="shared" si="826"/>
        <v>20000</v>
      </c>
      <c r="X619" s="139">
        <f t="shared" si="827"/>
        <v>20000</v>
      </c>
    </row>
    <row r="620" spans="1:24" ht="26.4">
      <c r="A620" s="169" t="s">
        <v>229</v>
      </c>
      <c r="B620" s="3" t="s">
        <v>330</v>
      </c>
      <c r="C620" s="3" t="s">
        <v>13</v>
      </c>
      <c r="D620" s="3" t="s">
        <v>29</v>
      </c>
      <c r="E620" s="3" t="s">
        <v>29</v>
      </c>
      <c r="F620" s="3" t="s">
        <v>68</v>
      </c>
      <c r="G620" s="3" t="s">
        <v>140</v>
      </c>
      <c r="H620" s="3" t="s">
        <v>281</v>
      </c>
      <c r="I620" s="16" t="s">
        <v>92</v>
      </c>
      <c r="J620" s="139">
        <f>J621</f>
        <v>20000</v>
      </c>
      <c r="K620" s="139">
        <f t="shared" si="830"/>
        <v>20000</v>
      </c>
      <c r="L620" s="139">
        <f t="shared" si="830"/>
        <v>20000</v>
      </c>
      <c r="M620" s="139">
        <f t="shared" si="830"/>
        <v>0</v>
      </c>
      <c r="N620" s="139">
        <f t="shared" si="830"/>
        <v>0</v>
      </c>
      <c r="O620" s="139">
        <f t="shared" si="830"/>
        <v>0</v>
      </c>
      <c r="P620" s="139">
        <f t="shared" si="800"/>
        <v>20000</v>
      </c>
      <c r="Q620" s="139">
        <f t="shared" si="801"/>
        <v>20000</v>
      </c>
      <c r="R620" s="139">
        <f t="shared" si="802"/>
        <v>20000</v>
      </c>
      <c r="S620" s="139">
        <f t="shared" si="829"/>
        <v>0</v>
      </c>
      <c r="T620" s="139">
        <f t="shared" si="829"/>
        <v>0</v>
      </c>
      <c r="U620" s="139">
        <f t="shared" si="829"/>
        <v>0</v>
      </c>
      <c r="V620" s="139">
        <f t="shared" si="825"/>
        <v>20000</v>
      </c>
      <c r="W620" s="139">
        <f t="shared" si="826"/>
        <v>20000</v>
      </c>
      <c r="X620" s="139">
        <f t="shared" si="827"/>
        <v>20000</v>
      </c>
    </row>
    <row r="621" spans="1:24" ht="26.4">
      <c r="A621" s="168" t="s">
        <v>96</v>
      </c>
      <c r="B621" s="3" t="s">
        <v>330</v>
      </c>
      <c r="C621" s="3" t="s">
        <v>13</v>
      </c>
      <c r="D621" s="3" t="s">
        <v>29</v>
      </c>
      <c r="E621" s="3" t="s">
        <v>29</v>
      </c>
      <c r="F621" s="3" t="s">
        <v>68</v>
      </c>
      <c r="G621" s="3" t="s">
        <v>140</v>
      </c>
      <c r="H621" s="3" t="s">
        <v>281</v>
      </c>
      <c r="I621" s="16" t="s">
        <v>93</v>
      </c>
      <c r="J621" s="139">
        <f>J998</f>
        <v>20000</v>
      </c>
      <c r="K621" s="139">
        <f t="shared" ref="K621:L621" si="831">K998</f>
        <v>20000</v>
      </c>
      <c r="L621" s="139">
        <f t="shared" si="831"/>
        <v>20000</v>
      </c>
      <c r="M621" s="139">
        <f t="shared" ref="M621:O621" si="832">M998</f>
        <v>0</v>
      </c>
      <c r="N621" s="139">
        <f t="shared" si="832"/>
        <v>0</v>
      </c>
      <c r="O621" s="139">
        <f t="shared" si="832"/>
        <v>0</v>
      </c>
      <c r="P621" s="139">
        <f t="shared" si="800"/>
        <v>20000</v>
      </c>
      <c r="Q621" s="139">
        <f t="shared" si="801"/>
        <v>20000</v>
      </c>
      <c r="R621" s="139">
        <f t="shared" si="802"/>
        <v>20000</v>
      </c>
      <c r="S621" s="139">
        <f t="shared" ref="S621:U621" si="833">S998</f>
        <v>0</v>
      </c>
      <c r="T621" s="139">
        <f t="shared" si="833"/>
        <v>0</v>
      </c>
      <c r="U621" s="139">
        <f t="shared" si="833"/>
        <v>0</v>
      </c>
      <c r="V621" s="139">
        <f t="shared" si="825"/>
        <v>20000</v>
      </c>
      <c r="W621" s="139">
        <f t="shared" si="826"/>
        <v>20000</v>
      </c>
      <c r="X621" s="139">
        <f t="shared" si="827"/>
        <v>20000</v>
      </c>
    </row>
    <row r="622" spans="1:24" ht="26.4">
      <c r="A622" s="302" t="s">
        <v>397</v>
      </c>
      <c r="B622" s="3" t="s">
        <v>330</v>
      </c>
      <c r="C622" s="3" t="s">
        <v>13</v>
      </c>
      <c r="D622" s="3" t="s">
        <v>29</v>
      </c>
      <c r="E622" s="1" t="s">
        <v>179</v>
      </c>
      <c r="F622" s="1" t="s">
        <v>68</v>
      </c>
      <c r="G622" s="1" t="s">
        <v>140</v>
      </c>
      <c r="H622" s="3" t="s">
        <v>141</v>
      </c>
      <c r="I622" s="16"/>
      <c r="J622" s="78">
        <f>J623</f>
        <v>110000</v>
      </c>
      <c r="K622" s="78">
        <f t="shared" ref="K622:O622" si="834">K623</f>
        <v>110000</v>
      </c>
      <c r="L622" s="78">
        <f t="shared" si="834"/>
        <v>110000</v>
      </c>
      <c r="M622" s="78">
        <f t="shared" si="834"/>
        <v>0</v>
      </c>
      <c r="N622" s="78">
        <f t="shared" si="834"/>
        <v>0</v>
      </c>
      <c r="O622" s="78">
        <f t="shared" si="834"/>
        <v>0</v>
      </c>
      <c r="P622" s="78">
        <f t="shared" si="800"/>
        <v>110000</v>
      </c>
      <c r="Q622" s="78">
        <f t="shared" si="801"/>
        <v>110000</v>
      </c>
      <c r="R622" s="78">
        <f t="shared" si="802"/>
        <v>110000</v>
      </c>
      <c r="S622" s="78">
        <f>S623+S628</f>
        <v>1017000</v>
      </c>
      <c r="T622" s="78">
        <f t="shared" ref="T622:U622" si="835">T623+T628</f>
        <v>0</v>
      </c>
      <c r="U622" s="78">
        <f t="shared" si="835"/>
        <v>0</v>
      </c>
      <c r="V622" s="78">
        <f t="shared" si="825"/>
        <v>1127000</v>
      </c>
      <c r="W622" s="78">
        <f t="shared" si="826"/>
        <v>110000</v>
      </c>
      <c r="X622" s="78">
        <f t="shared" si="827"/>
        <v>110000</v>
      </c>
    </row>
    <row r="623" spans="1:24">
      <c r="A623" s="170" t="s">
        <v>280</v>
      </c>
      <c r="B623" s="3" t="s">
        <v>330</v>
      </c>
      <c r="C623" s="3" t="s">
        <v>13</v>
      </c>
      <c r="D623" s="3" t="s">
        <v>29</v>
      </c>
      <c r="E623" s="1" t="s">
        <v>179</v>
      </c>
      <c r="F623" s="1" t="s">
        <v>68</v>
      </c>
      <c r="G623" s="1" t="s">
        <v>140</v>
      </c>
      <c r="H623" s="3" t="s">
        <v>180</v>
      </c>
      <c r="I623" s="16"/>
      <c r="J623" s="78">
        <f>J624+J626</f>
        <v>110000</v>
      </c>
      <c r="K623" s="78">
        <f t="shared" ref="K623:L623" si="836">K624+K626</f>
        <v>110000</v>
      </c>
      <c r="L623" s="78">
        <f t="shared" si="836"/>
        <v>110000</v>
      </c>
      <c r="M623" s="78">
        <f t="shared" ref="M623:O623" si="837">M624+M626</f>
        <v>0</v>
      </c>
      <c r="N623" s="78">
        <f t="shared" si="837"/>
        <v>0</v>
      </c>
      <c r="O623" s="78">
        <f t="shared" si="837"/>
        <v>0</v>
      </c>
      <c r="P623" s="78">
        <f t="shared" si="800"/>
        <v>110000</v>
      </c>
      <c r="Q623" s="78">
        <f t="shared" si="801"/>
        <v>110000</v>
      </c>
      <c r="R623" s="78">
        <f t="shared" si="802"/>
        <v>110000</v>
      </c>
      <c r="S623" s="78">
        <f t="shared" ref="S623:U623" si="838">S624+S626</f>
        <v>0</v>
      </c>
      <c r="T623" s="78">
        <f t="shared" si="838"/>
        <v>0</v>
      </c>
      <c r="U623" s="78">
        <f t="shared" si="838"/>
        <v>0</v>
      </c>
      <c r="V623" s="78">
        <f t="shared" si="825"/>
        <v>110000</v>
      </c>
      <c r="W623" s="78">
        <f t="shared" si="826"/>
        <v>110000</v>
      </c>
      <c r="X623" s="78">
        <f t="shared" si="827"/>
        <v>110000</v>
      </c>
    </row>
    <row r="624" spans="1:24" ht="39.6">
      <c r="A624" s="168" t="s">
        <v>94</v>
      </c>
      <c r="B624" s="1" t="s">
        <v>330</v>
      </c>
      <c r="C624" s="3" t="s">
        <v>13</v>
      </c>
      <c r="D624" s="3" t="s">
        <v>29</v>
      </c>
      <c r="E624" s="1" t="s">
        <v>179</v>
      </c>
      <c r="F624" s="1" t="s">
        <v>68</v>
      </c>
      <c r="G624" s="1" t="s">
        <v>140</v>
      </c>
      <c r="H624" s="3" t="s">
        <v>180</v>
      </c>
      <c r="I624" s="13" t="s">
        <v>90</v>
      </c>
      <c r="J624" s="78">
        <f>J625</f>
        <v>80000</v>
      </c>
      <c r="K624" s="78">
        <f t="shared" ref="K624:O624" si="839">K625</f>
        <v>80000</v>
      </c>
      <c r="L624" s="78">
        <f t="shared" si="839"/>
        <v>80000</v>
      </c>
      <c r="M624" s="78">
        <f t="shared" si="839"/>
        <v>0</v>
      </c>
      <c r="N624" s="78">
        <f t="shared" si="839"/>
        <v>0</v>
      </c>
      <c r="O624" s="78">
        <f t="shared" si="839"/>
        <v>0</v>
      </c>
      <c r="P624" s="78">
        <f t="shared" si="800"/>
        <v>80000</v>
      </c>
      <c r="Q624" s="78">
        <f t="shared" si="801"/>
        <v>80000</v>
      </c>
      <c r="R624" s="78">
        <f t="shared" si="802"/>
        <v>80000</v>
      </c>
      <c r="S624" s="78">
        <f t="shared" ref="S624:U624" si="840">S625</f>
        <v>0</v>
      </c>
      <c r="T624" s="78">
        <f t="shared" si="840"/>
        <v>0</v>
      </c>
      <c r="U624" s="78">
        <f t="shared" si="840"/>
        <v>0</v>
      </c>
      <c r="V624" s="78">
        <f t="shared" si="825"/>
        <v>80000</v>
      </c>
      <c r="W624" s="78">
        <f t="shared" si="826"/>
        <v>80000</v>
      </c>
      <c r="X624" s="78">
        <f t="shared" si="827"/>
        <v>80000</v>
      </c>
    </row>
    <row r="625" spans="1:24">
      <c r="A625" s="168" t="s">
        <v>101</v>
      </c>
      <c r="B625" s="1" t="s">
        <v>330</v>
      </c>
      <c r="C625" s="3" t="s">
        <v>13</v>
      </c>
      <c r="D625" s="3" t="s">
        <v>29</v>
      </c>
      <c r="E625" s="1" t="s">
        <v>179</v>
      </c>
      <c r="F625" s="1" t="s">
        <v>68</v>
      </c>
      <c r="G625" s="1" t="s">
        <v>140</v>
      </c>
      <c r="H625" s="3" t="s">
        <v>180</v>
      </c>
      <c r="I625" s="13" t="s">
        <v>100</v>
      </c>
      <c r="J625" s="78">
        <f>J1002</f>
        <v>80000</v>
      </c>
      <c r="K625" s="78">
        <f t="shared" ref="K625:L625" si="841">K1002</f>
        <v>80000</v>
      </c>
      <c r="L625" s="78">
        <f t="shared" si="841"/>
        <v>80000</v>
      </c>
      <c r="M625" s="78">
        <f t="shared" ref="M625:O625" si="842">M1002</f>
        <v>0</v>
      </c>
      <c r="N625" s="78">
        <f t="shared" si="842"/>
        <v>0</v>
      </c>
      <c r="O625" s="78">
        <f t="shared" si="842"/>
        <v>0</v>
      </c>
      <c r="P625" s="78">
        <f t="shared" si="800"/>
        <v>80000</v>
      </c>
      <c r="Q625" s="78">
        <f t="shared" si="801"/>
        <v>80000</v>
      </c>
      <c r="R625" s="78">
        <f t="shared" si="802"/>
        <v>80000</v>
      </c>
      <c r="S625" s="78">
        <f t="shared" ref="S625:U625" si="843">S1002</f>
        <v>0</v>
      </c>
      <c r="T625" s="78">
        <f t="shared" si="843"/>
        <v>0</v>
      </c>
      <c r="U625" s="78">
        <f t="shared" si="843"/>
        <v>0</v>
      </c>
      <c r="V625" s="78">
        <f t="shared" si="825"/>
        <v>80000</v>
      </c>
      <c r="W625" s="78">
        <f t="shared" si="826"/>
        <v>80000</v>
      </c>
      <c r="X625" s="78">
        <f t="shared" si="827"/>
        <v>80000</v>
      </c>
    </row>
    <row r="626" spans="1:24" ht="26.4">
      <c r="A626" s="169" t="s">
        <v>229</v>
      </c>
      <c r="B626" s="3" t="s">
        <v>330</v>
      </c>
      <c r="C626" s="3" t="s">
        <v>13</v>
      </c>
      <c r="D626" s="3" t="s">
        <v>29</v>
      </c>
      <c r="E626" s="1" t="s">
        <v>179</v>
      </c>
      <c r="F626" s="1" t="s">
        <v>68</v>
      </c>
      <c r="G626" s="1" t="s">
        <v>140</v>
      </c>
      <c r="H626" s="3" t="s">
        <v>180</v>
      </c>
      <c r="I626" s="16" t="s">
        <v>92</v>
      </c>
      <c r="J626" s="78">
        <f>J627</f>
        <v>30000</v>
      </c>
      <c r="K626" s="78">
        <f t="shared" ref="K626:O626" si="844">K627</f>
        <v>30000</v>
      </c>
      <c r="L626" s="78">
        <f t="shared" si="844"/>
        <v>30000</v>
      </c>
      <c r="M626" s="78">
        <f t="shared" si="844"/>
        <v>0</v>
      </c>
      <c r="N626" s="78">
        <f t="shared" si="844"/>
        <v>0</v>
      </c>
      <c r="O626" s="78">
        <f t="shared" si="844"/>
        <v>0</v>
      </c>
      <c r="P626" s="78">
        <f t="shared" si="800"/>
        <v>30000</v>
      </c>
      <c r="Q626" s="78">
        <f t="shared" si="801"/>
        <v>30000</v>
      </c>
      <c r="R626" s="78">
        <f t="shared" si="802"/>
        <v>30000</v>
      </c>
      <c r="S626" s="78">
        <f t="shared" ref="S626:U626" si="845">S627</f>
        <v>0</v>
      </c>
      <c r="T626" s="78">
        <f t="shared" si="845"/>
        <v>0</v>
      </c>
      <c r="U626" s="78">
        <f t="shared" si="845"/>
        <v>0</v>
      </c>
      <c r="V626" s="78">
        <f t="shared" si="825"/>
        <v>30000</v>
      </c>
      <c r="W626" s="78">
        <f t="shared" si="826"/>
        <v>30000</v>
      </c>
      <c r="X626" s="78">
        <f t="shared" si="827"/>
        <v>30000</v>
      </c>
    </row>
    <row r="627" spans="1:24" ht="26.4">
      <c r="A627" s="168" t="s">
        <v>96</v>
      </c>
      <c r="B627" s="3" t="s">
        <v>330</v>
      </c>
      <c r="C627" s="3" t="s">
        <v>13</v>
      </c>
      <c r="D627" s="3" t="s">
        <v>29</v>
      </c>
      <c r="E627" s="1" t="s">
        <v>179</v>
      </c>
      <c r="F627" s="1" t="s">
        <v>68</v>
      </c>
      <c r="G627" s="1" t="s">
        <v>140</v>
      </c>
      <c r="H627" s="3" t="s">
        <v>180</v>
      </c>
      <c r="I627" s="16" t="s">
        <v>93</v>
      </c>
      <c r="J627" s="78">
        <f>J1004</f>
        <v>30000</v>
      </c>
      <c r="K627" s="78">
        <f t="shared" ref="K627:L627" si="846">K1004</f>
        <v>30000</v>
      </c>
      <c r="L627" s="78">
        <f t="shared" si="846"/>
        <v>30000</v>
      </c>
      <c r="M627" s="78">
        <f t="shared" ref="M627:O627" si="847">M1004</f>
        <v>0</v>
      </c>
      <c r="N627" s="78">
        <f t="shared" si="847"/>
        <v>0</v>
      </c>
      <c r="O627" s="78">
        <f t="shared" si="847"/>
        <v>0</v>
      </c>
      <c r="P627" s="78">
        <f t="shared" si="800"/>
        <v>30000</v>
      </c>
      <c r="Q627" s="78">
        <f t="shared" si="801"/>
        <v>30000</v>
      </c>
      <c r="R627" s="78">
        <f t="shared" si="802"/>
        <v>30000</v>
      </c>
      <c r="S627" s="78">
        <f t="shared" ref="S627:U627" si="848">S1004</f>
        <v>0</v>
      </c>
      <c r="T627" s="78">
        <f t="shared" si="848"/>
        <v>0</v>
      </c>
      <c r="U627" s="78">
        <f t="shared" si="848"/>
        <v>0</v>
      </c>
      <c r="V627" s="78">
        <f t="shared" si="825"/>
        <v>30000</v>
      </c>
      <c r="W627" s="78">
        <f t="shared" si="826"/>
        <v>30000</v>
      </c>
      <c r="X627" s="78">
        <f t="shared" si="827"/>
        <v>30000</v>
      </c>
    </row>
    <row r="628" spans="1:24" s="286" customFormat="1" ht="26.4">
      <c r="A628" s="339" t="s">
        <v>491</v>
      </c>
      <c r="B628" s="363" t="s">
        <v>330</v>
      </c>
      <c r="C628" s="363" t="s">
        <v>13</v>
      </c>
      <c r="D628" s="363" t="s">
        <v>29</v>
      </c>
      <c r="E628" s="283" t="s">
        <v>179</v>
      </c>
      <c r="F628" s="283" t="s">
        <v>68</v>
      </c>
      <c r="G628" s="283" t="s">
        <v>140</v>
      </c>
      <c r="H628" s="363" t="s">
        <v>490</v>
      </c>
      <c r="I628" s="364"/>
      <c r="J628" s="292"/>
      <c r="K628" s="292"/>
      <c r="L628" s="292"/>
      <c r="M628" s="292"/>
      <c r="N628" s="292"/>
      <c r="O628" s="292"/>
      <c r="P628" s="292"/>
      <c r="Q628" s="292"/>
      <c r="R628" s="292"/>
      <c r="S628" s="292">
        <f>S629</f>
        <v>1017000</v>
      </c>
      <c r="T628" s="292">
        <f t="shared" ref="T628:T629" si="849">T629</f>
        <v>0</v>
      </c>
      <c r="U628" s="292">
        <f t="shared" ref="U628:U629" si="850">U629</f>
        <v>0</v>
      </c>
      <c r="V628" s="292">
        <f t="shared" si="825"/>
        <v>1017000</v>
      </c>
      <c r="W628" s="292">
        <f t="shared" si="826"/>
        <v>0</v>
      </c>
      <c r="X628" s="292">
        <f t="shared" si="827"/>
        <v>0</v>
      </c>
    </row>
    <row r="629" spans="1:24" s="286" customFormat="1" ht="26.4">
      <c r="A629" s="298" t="s">
        <v>229</v>
      </c>
      <c r="B629" s="363" t="s">
        <v>330</v>
      </c>
      <c r="C629" s="363" t="s">
        <v>13</v>
      </c>
      <c r="D629" s="363" t="s">
        <v>29</v>
      </c>
      <c r="E629" s="283" t="s">
        <v>179</v>
      </c>
      <c r="F629" s="283" t="s">
        <v>68</v>
      </c>
      <c r="G629" s="283" t="s">
        <v>140</v>
      </c>
      <c r="H629" s="363" t="s">
        <v>490</v>
      </c>
      <c r="I629" s="364" t="s">
        <v>92</v>
      </c>
      <c r="J629" s="292"/>
      <c r="K629" s="292"/>
      <c r="L629" s="292"/>
      <c r="M629" s="292"/>
      <c r="N629" s="292"/>
      <c r="O629" s="292"/>
      <c r="P629" s="292"/>
      <c r="Q629" s="292"/>
      <c r="R629" s="292"/>
      <c r="S629" s="292">
        <f>S630</f>
        <v>1017000</v>
      </c>
      <c r="T629" s="292">
        <f t="shared" si="849"/>
        <v>0</v>
      </c>
      <c r="U629" s="292">
        <f t="shared" si="850"/>
        <v>0</v>
      </c>
      <c r="V629" s="292">
        <f t="shared" si="825"/>
        <v>1017000</v>
      </c>
      <c r="W629" s="292">
        <f t="shared" si="826"/>
        <v>0</v>
      </c>
      <c r="X629" s="292">
        <f t="shared" si="827"/>
        <v>0</v>
      </c>
    </row>
    <row r="630" spans="1:24" s="286" customFormat="1" ht="26.4">
      <c r="A630" s="299" t="s">
        <v>96</v>
      </c>
      <c r="B630" s="363" t="s">
        <v>330</v>
      </c>
      <c r="C630" s="363" t="s">
        <v>13</v>
      </c>
      <c r="D630" s="363" t="s">
        <v>29</v>
      </c>
      <c r="E630" s="283" t="s">
        <v>179</v>
      </c>
      <c r="F630" s="283" t="s">
        <v>68</v>
      </c>
      <c r="G630" s="283" t="s">
        <v>140</v>
      </c>
      <c r="H630" s="363" t="s">
        <v>490</v>
      </c>
      <c r="I630" s="364" t="s">
        <v>93</v>
      </c>
      <c r="J630" s="292"/>
      <c r="K630" s="292"/>
      <c r="L630" s="292"/>
      <c r="M630" s="292"/>
      <c r="N630" s="292"/>
      <c r="O630" s="292"/>
      <c r="P630" s="292"/>
      <c r="Q630" s="292"/>
      <c r="R630" s="292"/>
      <c r="S630" s="292">
        <f>S1206</f>
        <v>1017000</v>
      </c>
      <c r="T630" s="292">
        <f t="shared" ref="T630:U630" si="851">T1206</f>
        <v>0</v>
      </c>
      <c r="U630" s="292">
        <f t="shared" si="851"/>
        <v>0</v>
      </c>
      <c r="V630" s="292">
        <f t="shared" si="825"/>
        <v>1017000</v>
      </c>
      <c r="W630" s="292">
        <f t="shared" si="826"/>
        <v>0</v>
      </c>
      <c r="X630" s="292">
        <f t="shared" si="827"/>
        <v>0</v>
      </c>
    </row>
    <row r="631" spans="1:24">
      <c r="A631" s="170"/>
      <c r="B631" s="3"/>
      <c r="C631" s="3"/>
      <c r="D631" s="3"/>
      <c r="E631" s="1"/>
      <c r="F631" s="1"/>
      <c r="G631" s="1"/>
      <c r="H631" s="3"/>
      <c r="I631" s="16"/>
      <c r="J631" s="78"/>
      <c r="K631" s="78"/>
      <c r="L631" s="78"/>
      <c r="M631" s="78"/>
      <c r="N631" s="78"/>
      <c r="O631" s="78"/>
      <c r="P631" s="78"/>
      <c r="Q631" s="78"/>
      <c r="R631" s="78"/>
      <c r="S631" s="78"/>
      <c r="T631" s="78"/>
      <c r="U631" s="78"/>
      <c r="V631" s="78"/>
      <c r="W631" s="78"/>
      <c r="X631" s="78"/>
    </row>
    <row r="632" spans="1:24" ht="15.6">
      <c r="A632" s="167" t="s">
        <v>15</v>
      </c>
      <c r="B632" s="26" t="s">
        <v>330</v>
      </c>
      <c r="C632" s="26" t="s">
        <v>16</v>
      </c>
      <c r="D632" s="3"/>
      <c r="E632" s="3"/>
      <c r="F632" s="3"/>
      <c r="G632" s="3"/>
      <c r="H632" s="3"/>
      <c r="I632" s="16"/>
      <c r="J632" s="96">
        <f>J633+J648+J676+J693</f>
        <v>65031933.230000004</v>
      </c>
      <c r="K632" s="96">
        <f>K633+K648+K676+K693</f>
        <v>39079365.120000005</v>
      </c>
      <c r="L632" s="96">
        <f>L633+L648+L676+L693</f>
        <v>36387570.480000004</v>
      </c>
      <c r="M632" s="96">
        <f t="shared" ref="M632:O632" si="852">M633+M648+M676+M693</f>
        <v>14398178.66</v>
      </c>
      <c r="N632" s="96">
        <f t="shared" si="852"/>
        <v>0</v>
      </c>
      <c r="O632" s="96">
        <f t="shared" si="852"/>
        <v>0</v>
      </c>
      <c r="P632" s="96">
        <f t="shared" si="800"/>
        <v>79430111.890000001</v>
      </c>
      <c r="Q632" s="96">
        <f t="shared" si="801"/>
        <v>39079365.120000005</v>
      </c>
      <c r="R632" s="96">
        <f t="shared" si="802"/>
        <v>36387570.480000004</v>
      </c>
      <c r="S632" s="96">
        <f t="shared" ref="S632:U632" si="853">S633+S648+S676+S693</f>
        <v>-7437240</v>
      </c>
      <c r="T632" s="96">
        <f t="shared" si="853"/>
        <v>2217813.31</v>
      </c>
      <c r="U632" s="96">
        <f t="shared" si="853"/>
        <v>2217813.31</v>
      </c>
      <c r="V632" s="96">
        <f t="shared" ref="V632:V646" si="854">P632+S632</f>
        <v>71992871.890000001</v>
      </c>
      <c r="W632" s="96">
        <f t="shared" ref="W632:W646" si="855">Q632+T632</f>
        <v>41297178.430000007</v>
      </c>
      <c r="X632" s="96">
        <f t="shared" ref="X632:X646" si="856">R632+U632</f>
        <v>38605383.790000007</v>
      </c>
    </row>
    <row r="633" spans="1:24">
      <c r="A633" s="22" t="s">
        <v>36</v>
      </c>
      <c r="B633" s="14" t="s">
        <v>330</v>
      </c>
      <c r="C633" s="14" t="s">
        <v>16</v>
      </c>
      <c r="D633" s="14" t="s">
        <v>18</v>
      </c>
      <c r="E633" s="14"/>
      <c r="F633" s="14"/>
      <c r="G633" s="14"/>
      <c r="H633" s="1"/>
      <c r="I633" s="13"/>
      <c r="J633" s="97">
        <f>J634</f>
        <v>500000</v>
      </c>
      <c r="K633" s="97">
        <f t="shared" ref="K633:O633" si="857">K634</f>
        <v>50000</v>
      </c>
      <c r="L633" s="97">
        <f t="shared" si="857"/>
        <v>50000</v>
      </c>
      <c r="M633" s="97">
        <f t="shared" si="857"/>
        <v>0</v>
      </c>
      <c r="N633" s="97">
        <f t="shared" si="857"/>
        <v>0</v>
      </c>
      <c r="O633" s="97">
        <f t="shared" si="857"/>
        <v>0</v>
      </c>
      <c r="P633" s="97">
        <f t="shared" si="800"/>
        <v>500000</v>
      </c>
      <c r="Q633" s="97">
        <f t="shared" si="801"/>
        <v>50000</v>
      </c>
      <c r="R633" s="97">
        <f t="shared" si="802"/>
        <v>50000</v>
      </c>
      <c r="S633" s="97">
        <f>S634+S643</f>
        <v>497000</v>
      </c>
      <c r="T633" s="97">
        <f t="shared" ref="T633:U633" si="858">T634+T643</f>
        <v>0</v>
      </c>
      <c r="U633" s="97">
        <f t="shared" si="858"/>
        <v>0</v>
      </c>
      <c r="V633" s="97">
        <f t="shared" si="854"/>
        <v>997000</v>
      </c>
      <c r="W633" s="97">
        <f t="shared" si="855"/>
        <v>50000</v>
      </c>
      <c r="X633" s="97">
        <f t="shared" si="856"/>
        <v>50000</v>
      </c>
    </row>
    <row r="634" spans="1:24" ht="39.6">
      <c r="A634" s="275" t="s">
        <v>393</v>
      </c>
      <c r="B634" s="1" t="s">
        <v>330</v>
      </c>
      <c r="C634" s="1" t="s">
        <v>16</v>
      </c>
      <c r="D634" s="1" t="s">
        <v>18</v>
      </c>
      <c r="E634" s="1" t="s">
        <v>13</v>
      </c>
      <c r="F634" s="1" t="s">
        <v>68</v>
      </c>
      <c r="G634" s="1" t="s">
        <v>140</v>
      </c>
      <c r="H634" s="1" t="s">
        <v>141</v>
      </c>
      <c r="I634" s="13"/>
      <c r="J634" s="98">
        <f>J635+J638</f>
        <v>500000</v>
      </c>
      <c r="K634" s="98">
        <f t="shared" ref="K634:L634" si="859">K635+K638</f>
        <v>50000</v>
      </c>
      <c r="L634" s="98">
        <f t="shared" si="859"/>
        <v>50000</v>
      </c>
      <c r="M634" s="98">
        <f t="shared" ref="M634:O634" si="860">M635+M638</f>
        <v>0</v>
      </c>
      <c r="N634" s="98">
        <f t="shared" si="860"/>
        <v>0</v>
      </c>
      <c r="O634" s="98">
        <f t="shared" si="860"/>
        <v>0</v>
      </c>
      <c r="P634" s="98">
        <f t="shared" si="800"/>
        <v>500000</v>
      </c>
      <c r="Q634" s="98">
        <f t="shared" si="801"/>
        <v>50000</v>
      </c>
      <c r="R634" s="98">
        <f t="shared" si="802"/>
        <v>50000</v>
      </c>
      <c r="S634" s="98">
        <f t="shared" ref="S634:U634" si="861">S635+S638</f>
        <v>0</v>
      </c>
      <c r="T634" s="98">
        <f t="shared" si="861"/>
        <v>0</v>
      </c>
      <c r="U634" s="98">
        <f t="shared" si="861"/>
        <v>0</v>
      </c>
      <c r="V634" s="98">
        <f t="shared" si="854"/>
        <v>500000</v>
      </c>
      <c r="W634" s="98">
        <f t="shared" si="855"/>
        <v>50000</v>
      </c>
      <c r="X634" s="98">
        <f t="shared" si="856"/>
        <v>50000</v>
      </c>
    </row>
    <row r="635" spans="1:24">
      <c r="A635" s="9" t="s">
        <v>283</v>
      </c>
      <c r="B635" s="1" t="s">
        <v>330</v>
      </c>
      <c r="C635" s="1" t="s">
        <v>16</v>
      </c>
      <c r="D635" s="1" t="s">
        <v>18</v>
      </c>
      <c r="E635" s="1" t="s">
        <v>13</v>
      </c>
      <c r="F635" s="1" t="s">
        <v>68</v>
      </c>
      <c r="G635" s="1" t="s">
        <v>140</v>
      </c>
      <c r="H635" s="188" t="s">
        <v>164</v>
      </c>
      <c r="I635" s="13"/>
      <c r="J635" s="78">
        <f>J636</f>
        <v>50000</v>
      </c>
      <c r="K635" s="78">
        <f t="shared" ref="K635:O636" si="862">K636</f>
        <v>50000</v>
      </c>
      <c r="L635" s="78">
        <f t="shared" si="862"/>
        <v>50000</v>
      </c>
      <c r="M635" s="78">
        <f t="shared" si="862"/>
        <v>0</v>
      </c>
      <c r="N635" s="78">
        <f t="shared" si="862"/>
        <v>0</v>
      </c>
      <c r="O635" s="78">
        <f t="shared" si="862"/>
        <v>0</v>
      </c>
      <c r="P635" s="78">
        <f t="shared" si="800"/>
        <v>50000</v>
      </c>
      <c r="Q635" s="78">
        <f t="shared" si="801"/>
        <v>50000</v>
      </c>
      <c r="R635" s="78">
        <f t="shared" si="802"/>
        <v>50000</v>
      </c>
      <c r="S635" s="78">
        <f t="shared" ref="S635:U636" si="863">S636</f>
        <v>0</v>
      </c>
      <c r="T635" s="78">
        <f t="shared" si="863"/>
        <v>0</v>
      </c>
      <c r="U635" s="78">
        <f t="shared" si="863"/>
        <v>0</v>
      </c>
      <c r="V635" s="78">
        <f t="shared" si="854"/>
        <v>50000</v>
      </c>
      <c r="W635" s="78">
        <f t="shared" si="855"/>
        <v>50000</v>
      </c>
      <c r="X635" s="78">
        <f t="shared" si="856"/>
        <v>50000</v>
      </c>
    </row>
    <row r="636" spans="1:24" ht="26.4">
      <c r="A636" s="169" t="s">
        <v>229</v>
      </c>
      <c r="B636" s="1" t="s">
        <v>330</v>
      </c>
      <c r="C636" s="1" t="s">
        <v>16</v>
      </c>
      <c r="D636" s="1" t="s">
        <v>18</v>
      </c>
      <c r="E636" s="1" t="s">
        <v>13</v>
      </c>
      <c r="F636" s="1" t="s">
        <v>68</v>
      </c>
      <c r="G636" s="1" t="s">
        <v>140</v>
      </c>
      <c r="H636" s="188" t="s">
        <v>164</v>
      </c>
      <c r="I636" s="13" t="s">
        <v>92</v>
      </c>
      <c r="J636" s="78">
        <f>J637</f>
        <v>50000</v>
      </c>
      <c r="K636" s="78">
        <f t="shared" si="862"/>
        <v>50000</v>
      </c>
      <c r="L636" s="78">
        <f t="shared" si="862"/>
        <v>50000</v>
      </c>
      <c r="M636" s="78">
        <f t="shared" si="862"/>
        <v>0</v>
      </c>
      <c r="N636" s="78">
        <f t="shared" si="862"/>
        <v>0</v>
      </c>
      <c r="O636" s="78">
        <f t="shared" si="862"/>
        <v>0</v>
      </c>
      <c r="P636" s="78">
        <f t="shared" si="800"/>
        <v>50000</v>
      </c>
      <c r="Q636" s="78">
        <f t="shared" si="801"/>
        <v>50000</v>
      </c>
      <c r="R636" s="78">
        <f t="shared" si="802"/>
        <v>50000</v>
      </c>
      <c r="S636" s="78">
        <f t="shared" si="863"/>
        <v>0</v>
      </c>
      <c r="T636" s="78">
        <f t="shared" si="863"/>
        <v>0</v>
      </c>
      <c r="U636" s="78">
        <f t="shared" si="863"/>
        <v>0</v>
      </c>
      <c r="V636" s="78">
        <f t="shared" si="854"/>
        <v>50000</v>
      </c>
      <c r="W636" s="78">
        <f t="shared" si="855"/>
        <v>50000</v>
      </c>
      <c r="X636" s="78">
        <f t="shared" si="856"/>
        <v>50000</v>
      </c>
    </row>
    <row r="637" spans="1:24" ht="26.4">
      <c r="A637" s="168" t="s">
        <v>96</v>
      </c>
      <c r="B637" s="1" t="s">
        <v>330</v>
      </c>
      <c r="C637" s="1" t="s">
        <v>16</v>
      </c>
      <c r="D637" s="1" t="s">
        <v>18</v>
      </c>
      <c r="E637" s="1" t="s">
        <v>13</v>
      </c>
      <c r="F637" s="1" t="s">
        <v>68</v>
      </c>
      <c r="G637" s="1" t="s">
        <v>140</v>
      </c>
      <c r="H637" s="188" t="s">
        <v>164</v>
      </c>
      <c r="I637" s="13" t="s">
        <v>93</v>
      </c>
      <c r="J637" s="78">
        <f>J1010</f>
        <v>50000</v>
      </c>
      <c r="K637" s="78">
        <f t="shared" ref="K637:L637" si="864">K1010</f>
        <v>50000</v>
      </c>
      <c r="L637" s="78">
        <f t="shared" si="864"/>
        <v>50000</v>
      </c>
      <c r="M637" s="78">
        <f t="shared" ref="M637:O637" si="865">M1010</f>
        <v>0</v>
      </c>
      <c r="N637" s="78">
        <f t="shared" si="865"/>
        <v>0</v>
      </c>
      <c r="O637" s="78">
        <f t="shared" si="865"/>
        <v>0</v>
      </c>
      <c r="P637" s="78">
        <f t="shared" si="800"/>
        <v>50000</v>
      </c>
      <c r="Q637" s="78">
        <f t="shared" si="801"/>
        <v>50000</v>
      </c>
      <c r="R637" s="78">
        <f t="shared" si="802"/>
        <v>50000</v>
      </c>
      <c r="S637" s="78">
        <f t="shared" ref="S637:U637" si="866">S1010</f>
        <v>0</v>
      </c>
      <c r="T637" s="78">
        <f t="shared" si="866"/>
        <v>0</v>
      </c>
      <c r="U637" s="78">
        <f t="shared" si="866"/>
        <v>0</v>
      </c>
      <c r="V637" s="78">
        <f t="shared" si="854"/>
        <v>50000</v>
      </c>
      <c r="W637" s="78">
        <f t="shared" si="855"/>
        <v>50000</v>
      </c>
      <c r="X637" s="78">
        <f t="shared" si="856"/>
        <v>50000</v>
      </c>
    </row>
    <row r="638" spans="1:24" ht="26.4">
      <c r="A638" s="168" t="s">
        <v>319</v>
      </c>
      <c r="B638" s="1" t="s">
        <v>330</v>
      </c>
      <c r="C638" s="1" t="s">
        <v>16</v>
      </c>
      <c r="D638" s="1" t="s">
        <v>18</v>
      </c>
      <c r="E638" s="1" t="s">
        <v>13</v>
      </c>
      <c r="F638" s="1" t="s">
        <v>68</v>
      </c>
      <c r="G638" s="1" t="s">
        <v>140</v>
      </c>
      <c r="H638" s="188" t="s">
        <v>318</v>
      </c>
      <c r="I638" s="13"/>
      <c r="J638" s="78">
        <f>J639+J641</f>
        <v>450000</v>
      </c>
      <c r="K638" s="78">
        <f t="shared" ref="K638:L638" si="867">K639+K641</f>
        <v>0</v>
      </c>
      <c r="L638" s="78">
        <f t="shared" si="867"/>
        <v>0</v>
      </c>
      <c r="M638" s="78">
        <f t="shared" ref="M638:O638" si="868">M639+M641</f>
        <v>0</v>
      </c>
      <c r="N638" s="78">
        <f t="shared" si="868"/>
        <v>0</v>
      </c>
      <c r="O638" s="78">
        <f t="shared" si="868"/>
        <v>0</v>
      </c>
      <c r="P638" s="78">
        <f t="shared" si="800"/>
        <v>450000</v>
      </c>
      <c r="Q638" s="78">
        <f t="shared" si="801"/>
        <v>0</v>
      </c>
      <c r="R638" s="78">
        <f t="shared" si="802"/>
        <v>0</v>
      </c>
      <c r="S638" s="78">
        <f t="shared" ref="S638:U638" si="869">S639+S641</f>
        <v>0</v>
      </c>
      <c r="T638" s="78">
        <f t="shared" si="869"/>
        <v>0</v>
      </c>
      <c r="U638" s="78">
        <f t="shared" si="869"/>
        <v>0</v>
      </c>
      <c r="V638" s="78">
        <f t="shared" si="854"/>
        <v>450000</v>
      </c>
      <c r="W638" s="78">
        <f t="shared" si="855"/>
        <v>0</v>
      </c>
      <c r="X638" s="78">
        <f t="shared" si="856"/>
        <v>0</v>
      </c>
    </row>
    <row r="639" spans="1:24" ht="26.4">
      <c r="A639" s="169" t="s">
        <v>229</v>
      </c>
      <c r="B639" s="1" t="s">
        <v>330</v>
      </c>
      <c r="C639" s="1" t="s">
        <v>16</v>
      </c>
      <c r="D639" s="1" t="s">
        <v>18</v>
      </c>
      <c r="E639" s="1" t="s">
        <v>13</v>
      </c>
      <c r="F639" s="1" t="s">
        <v>68</v>
      </c>
      <c r="G639" s="1" t="s">
        <v>140</v>
      </c>
      <c r="H639" s="188" t="s">
        <v>318</v>
      </c>
      <c r="I639" s="13" t="s">
        <v>92</v>
      </c>
      <c r="J639" s="78">
        <f>J640</f>
        <v>220000</v>
      </c>
      <c r="K639" s="78">
        <f t="shared" ref="K639:O639" si="870">K640</f>
        <v>0</v>
      </c>
      <c r="L639" s="78">
        <f t="shared" si="870"/>
        <v>0</v>
      </c>
      <c r="M639" s="78">
        <f t="shared" si="870"/>
        <v>0</v>
      </c>
      <c r="N639" s="78">
        <f t="shared" si="870"/>
        <v>0</v>
      </c>
      <c r="O639" s="78">
        <f t="shared" si="870"/>
        <v>0</v>
      </c>
      <c r="P639" s="78">
        <f t="shared" si="800"/>
        <v>220000</v>
      </c>
      <c r="Q639" s="78">
        <f t="shared" si="801"/>
        <v>0</v>
      </c>
      <c r="R639" s="78">
        <f t="shared" si="802"/>
        <v>0</v>
      </c>
      <c r="S639" s="78">
        <f t="shared" ref="S639:U639" si="871">S640</f>
        <v>0</v>
      </c>
      <c r="T639" s="78">
        <f t="shared" si="871"/>
        <v>0</v>
      </c>
      <c r="U639" s="78">
        <f t="shared" si="871"/>
        <v>0</v>
      </c>
      <c r="V639" s="78">
        <f t="shared" si="854"/>
        <v>220000</v>
      </c>
      <c r="W639" s="78">
        <f t="shared" si="855"/>
        <v>0</v>
      </c>
      <c r="X639" s="78">
        <f t="shared" si="856"/>
        <v>0</v>
      </c>
    </row>
    <row r="640" spans="1:24" ht="26.4">
      <c r="A640" s="168" t="s">
        <v>96</v>
      </c>
      <c r="B640" s="1" t="s">
        <v>330</v>
      </c>
      <c r="C640" s="1" t="s">
        <v>16</v>
      </c>
      <c r="D640" s="1" t="s">
        <v>18</v>
      </c>
      <c r="E640" s="1" t="s">
        <v>13</v>
      </c>
      <c r="F640" s="1" t="s">
        <v>68</v>
      </c>
      <c r="G640" s="1" t="s">
        <v>140</v>
      </c>
      <c r="H640" s="188" t="s">
        <v>318</v>
      </c>
      <c r="I640" s="13" t="s">
        <v>93</v>
      </c>
      <c r="J640" s="78">
        <f>J1013</f>
        <v>220000</v>
      </c>
      <c r="K640" s="78">
        <f t="shared" ref="K640:L640" si="872">K1013</f>
        <v>0</v>
      </c>
      <c r="L640" s="78">
        <f t="shared" si="872"/>
        <v>0</v>
      </c>
      <c r="M640" s="78">
        <f t="shared" ref="M640:O640" si="873">M1013</f>
        <v>0</v>
      </c>
      <c r="N640" s="78">
        <f t="shared" si="873"/>
        <v>0</v>
      </c>
      <c r="O640" s="78">
        <f t="shared" si="873"/>
        <v>0</v>
      </c>
      <c r="P640" s="78">
        <f t="shared" si="800"/>
        <v>220000</v>
      </c>
      <c r="Q640" s="78">
        <f t="shared" si="801"/>
        <v>0</v>
      </c>
      <c r="R640" s="78">
        <f t="shared" si="802"/>
        <v>0</v>
      </c>
      <c r="S640" s="78">
        <f t="shared" ref="S640:U640" si="874">S1013</f>
        <v>0</v>
      </c>
      <c r="T640" s="78">
        <f t="shared" si="874"/>
        <v>0</v>
      </c>
      <c r="U640" s="78">
        <f t="shared" si="874"/>
        <v>0</v>
      </c>
      <c r="V640" s="78">
        <f t="shared" si="854"/>
        <v>220000</v>
      </c>
      <c r="W640" s="78">
        <f t="shared" si="855"/>
        <v>0</v>
      </c>
      <c r="X640" s="78">
        <f t="shared" si="856"/>
        <v>0</v>
      </c>
    </row>
    <row r="641" spans="1:24" s="286" customFormat="1">
      <c r="A641" s="323" t="s">
        <v>98</v>
      </c>
      <c r="B641" s="283" t="s">
        <v>330</v>
      </c>
      <c r="C641" s="283" t="s">
        <v>16</v>
      </c>
      <c r="D641" s="283" t="s">
        <v>18</v>
      </c>
      <c r="E641" s="283" t="s">
        <v>13</v>
      </c>
      <c r="F641" s="283" t="s">
        <v>68</v>
      </c>
      <c r="G641" s="283" t="s">
        <v>140</v>
      </c>
      <c r="H641" s="324" t="s">
        <v>318</v>
      </c>
      <c r="I641" s="284" t="s">
        <v>97</v>
      </c>
      <c r="J641" s="292">
        <f>J642</f>
        <v>230000</v>
      </c>
      <c r="K641" s="292">
        <f t="shared" ref="K641" si="875">K642</f>
        <v>0</v>
      </c>
      <c r="L641" s="292">
        <f t="shared" ref="L641:O641" si="876">L642</f>
        <v>0</v>
      </c>
      <c r="M641" s="292">
        <f t="shared" si="876"/>
        <v>0</v>
      </c>
      <c r="N641" s="292">
        <f t="shared" si="876"/>
        <v>0</v>
      </c>
      <c r="O641" s="292">
        <f t="shared" si="876"/>
        <v>0</v>
      </c>
      <c r="P641" s="292">
        <f t="shared" si="800"/>
        <v>230000</v>
      </c>
      <c r="Q641" s="292">
        <f t="shared" si="801"/>
        <v>0</v>
      </c>
      <c r="R641" s="292">
        <f t="shared" si="802"/>
        <v>0</v>
      </c>
      <c r="S641" s="292">
        <f t="shared" ref="S641:U641" si="877">S642</f>
        <v>0</v>
      </c>
      <c r="T641" s="292">
        <f t="shared" si="877"/>
        <v>0</v>
      </c>
      <c r="U641" s="292">
        <f t="shared" si="877"/>
        <v>0</v>
      </c>
      <c r="V641" s="292">
        <f t="shared" si="854"/>
        <v>230000</v>
      </c>
      <c r="W641" s="292">
        <f t="shared" si="855"/>
        <v>0</v>
      </c>
      <c r="X641" s="292">
        <f t="shared" si="856"/>
        <v>0</v>
      </c>
    </row>
    <row r="642" spans="1:24" s="286" customFormat="1">
      <c r="A642" s="325" t="s">
        <v>202</v>
      </c>
      <c r="B642" s="283" t="s">
        <v>330</v>
      </c>
      <c r="C642" s="283" t="s">
        <v>16</v>
      </c>
      <c r="D642" s="283" t="s">
        <v>18</v>
      </c>
      <c r="E642" s="283" t="s">
        <v>13</v>
      </c>
      <c r="F642" s="283" t="s">
        <v>68</v>
      </c>
      <c r="G642" s="283" t="s">
        <v>140</v>
      </c>
      <c r="H642" s="324" t="s">
        <v>318</v>
      </c>
      <c r="I642" s="284" t="s">
        <v>201</v>
      </c>
      <c r="J642" s="292">
        <f>J1015</f>
        <v>230000</v>
      </c>
      <c r="K642" s="292">
        <f t="shared" ref="K642:L642" si="878">K1015</f>
        <v>0</v>
      </c>
      <c r="L642" s="292">
        <f t="shared" si="878"/>
        <v>0</v>
      </c>
      <c r="M642" s="292">
        <f t="shared" ref="M642:O642" si="879">M1015</f>
        <v>0</v>
      </c>
      <c r="N642" s="292">
        <f t="shared" si="879"/>
        <v>0</v>
      </c>
      <c r="O642" s="292">
        <f t="shared" si="879"/>
        <v>0</v>
      </c>
      <c r="P642" s="292">
        <f t="shared" si="800"/>
        <v>230000</v>
      </c>
      <c r="Q642" s="292">
        <f t="shared" si="801"/>
        <v>0</v>
      </c>
      <c r="R642" s="292">
        <f t="shared" si="802"/>
        <v>0</v>
      </c>
      <c r="S642" s="292">
        <f t="shared" ref="S642:U642" si="880">S1015</f>
        <v>0</v>
      </c>
      <c r="T642" s="292">
        <f t="shared" si="880"/>
        <v>0</v>
      </c>
      <c r="U642" s="292">
        <f t="shared" si="880"/>
        <v>0</v>
      </c>
      <c r="V642" s="292">
        <f t="shared" si="854"/>
        <v>230000</v>
      </c>
      <c r="W642" s="292">
        <f t="shared" si="855"/>
        <v>0</v>
      </c>
      <c r="X642" s="292">
        <f t="shared" si="856"/>
        <v>0</v>
      </c>
    </row>
    <row r="643" spans="1:24" s="286" customFormat="1">
      <c r="A643" s="323" t="s">
        <v>81</v>
      </c>
      <c r="B643" s="283" t="s">
        <v>330</v>
      </c>
      <c r="C643" s="283" t="s">
        <v>16</v>
      </c>
      <c r="D643" s="283" t="s">
        <v>18</v>
      </c>
      <c r="E643" s="283" t="s">
        <v>80</v>
      </c>
      <c r="F643" s="283" t="s">
        <v>68</v>
      </c>
      <c r="G643" s="283" t="s">
        <v>140</v>
      </c>
      <c r="H643" s="324" t="s">
        <v>141</v>
      </c>
      <c r="I643" s="284"/>
      <c r="J643" s="292"/>
      <c r="K643" s="292"/>
      <c r="L643" s="292"/>
      <c r="M643" s="292"/>
      <c r="N643" s="292"/>
      <c r="O643" s="292"/>
      <c r="P643" s="292"/>
      <c r="Q643" s="292"/>
      <c r="R643" s="292"/>
      <c r="S643" s="292">
        <f>S644</f>
        <v>497000</v>
      </c>
      <c r="T643" s="292"/>
      <c r="U643" s="292"/>
      <c r="V643" s="292">
        <f t="shared" si="854"/>
        <v>497000</v>
      </c>
      <c r="W643" s="292">
        <f t="shared" si="855"/>
        <v>0</v>
      </c>
      <c r="X643" s="292">
        <f t="shared" si="856"/>
        <v>0</v>
      </c>
    </row>
    <row r="644" spans="1:24" s="286" customFormat="1">
      <c r="A644" s="323" t="s">
        <v>285</v>
      </c>
      <c r="B644" s="283" t="s">
        <v>330</v>
      </c>
      <c r="C644" s="283" t="s">
        <v>16</v>
      </c>
      <c r="D644" s="283" t="s">
        <v>18</v>
      </c>
      <c r="E644" s="283" t="s">
        <v>80</v>
      </c>
      <c r="F644" s="283" t="s">
        <v>68</v>
      </c>
      <c r="G644" s="283" t="s">
        <v>140</v>
      </c>
      <c r="H644" s="324" t="s">
        <v>284</v>
      </c>
      <c r="I644" s="284"/>
      <c r="J644" s="292"/>
      <c r="K644" s="292"/>
      <c r="L644" s="292"/>
      <c r="M644" s="292"/>
      <c r="N644" s="292"/>
      <c r="O644" s="292"/>
      <c r="P644" s="292"/>
      <c r="Q644" s="292"/>
      <c r="R644" s="292"/>
      <c r="S644" s="292">
        <f>S645</f>
        <v>497000</v>
      </c>
      <c r="T644" s="292">
        <f t="shared" ref="T644:T645" si="881">T645</f>
        <v>0</v>
      </c>
      <c r="U644" s="292">
        <f t="shared" ref="U644:U645" si="882">U645</f>
        <v>0</v>
      </c>
      <c r="V644" s="292">
        <f t="shared" si="854"/>
        <v>497000</v>
      </c>
      <c r="W644" s="292">
        <f t="shared" si="855"/>
        <v>0</v>
      </c>
      <c r="X644" s="292">
        <f t="shared" si="856"/>
        <v>0</v>
      </c>
    </row>
    <row r="645" spans="1:24" s="286" customFormat="1" ht="26.4">
      <c r="A645" s="293" t="s">
        <v>70</v>
      </c>
      <c r="B645" s="283" t="s">
        <v>330</v>
      </c>
      <c r="C645" s="283" t="s">
        <v>16</v>
      </c>
      <c r="D645" s="283" t="s">
        <v>18</v>
      </c>
      <c r="E645" s="283" t="s">
        <v>80</v>
      </c>
      <c r="F645" s="283" t="s">
        <v>68</v>
      </c>
      <c r="G645" s="283" t="s">
        <v>140</v>
      </c>
      <c r="H645" s="324" t="s">
        <v>284</v>
      </c>
      <c r="I645" s="284" t="s">
        <v>69</v>
      </c>
      <c r="J645" s="292"/>
      <c r="K645" s="292"/>
      <c r="L645" s="292"/>
      <c r="M645" s="292"/>
      <c r="N645" s="292"/>
      <c r="O645" s="292"/>
      <c r="P645" s="292"/>
      <c r="Q645" s="292"/>
      <c r="R645" s="292"/>
      <c r="S645" s="292">
        <f>S646</f>
        <v>497000</v>
      </c>
      <c r="T645" s="292">
        <f t="shared" si="881"/>
        <v>0</v>
      </c>
      <c r="U645" s="292">
        <f t="shared" si="882"/>
        <v>0</v>
      </c>
      <c r="V645" s="292">
        <f t="shared" si="854"/>
        <v>497000</v>
      </c>
      <c r="W645" s="292">
        <f t="shared" si="855"/>
        <v>0</v>
      </c>
      <c r="X645" s="292">
        <f t="shared" si="856"/>
        <v>0</v>
      </c>
    </row>
    <row r="646" spans="1:24" s="286" customFormat="1">
      <c r="A646" s="323" t="s">
        <v>221</v>
      </c>
      <c r="B646" s="283" t="s">
        <v>330</v>
      </c>
      <c r="C646" s="283" t="s">
        <v>16</v>
      </c>
      <c r="D646" s="283" t="s">
        <v>18</v>
      </c>
      <c r="E646" s="283" t="s">
        <v>80</v>
      </c>
      <c r="F646" s="283" t="s">
        <v>68</v>
      </c>
      <c r="G646" s="283" t="s">
        <v>140</v>
      </c>
      <c r="H646" s="324" t="s">
        <v>284</v>
      </c>
      <c r="I646" s="284" t="s">
        <v>218</v>
      </c>
      <c r="J646" s="292"/>
      <c r="K646" s="292"/>
      <c r="L646" s="292"/>
      <c r="M646" s="292"/>
      <c r="N646" s="292"/>
      <c r="O646" s="292"/>
      <c r="P646" s="292"/>
      <c r="Q646" s="292"/>
      <c r="R646" s="292"/>
      <c r="S646" s="292">
        <f>S1019</f>
        <v>497000</v>
      </c>
      <c r="T646" s="292">
        <f t="shared" ref="T646:U646" si="883">T1019</f>
        <v>0</v>
      </c>
      <c r="U646" s="292">
        <f t="shared" si="883"/>
        <v>0</v>
      </c>
      <c r="V646" s="292">
        <f t="shared" si="854"/>
        <v>497000</v>
      </c>
      <c r="W646" s="292">
        <f t="shared" si="855"/>
        <v>0</v>
      </c>
      <c r="X646" s="292">
        <f t="shared" si="856"/>
        <v>0</v>
      </c>
    </row>
    <row r="647" spans="1:24">
      <c r="A647" s="9"/>
      <c r="B647" s="1"/>
      <c r="C647" s="1"/>
      <c r="D647" s="1"/>
      <c r="E647" s="1"/>
      <c r="F647" s="1"/>
      <c r="G647" s="1"/>
      <c r="H647" s="188"/>
      <c r="I647" s="13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</row>
    <row r="648" spans="1:24">
      <c r="A648" s="22" t="s">
        <v>23</v>
      </c>
      <c r="B648" s="15" t="s">
        <v>330</v>
      </c>
      <c r="C648" s="15" t="s">
        <v>16</v>
      </c>
      <c r="D648" s="15" t="s">
        <v>27</v>
      </c>
      <c r="E648" s="15"/>
      <c r="F648" s="15"/>
      <c r="G648" s="15"/>
      <c r="H648" s="190"/>
      <c r="I648" s="25"/>
      <c r="J648" s="97">
        <f>J649</f>
        <v>29999324.23</v>
      </c>
      <c r="K648" s="97">
        <f t="shared" ref="K648:O648" si="884">K649</f>
        <v>8240292.5200000005</v>
      </c>
      <c r="L648" s="97">
        <f t="shared" si="884"/>
        <v>5047135.43</v>
      </c>
      <c r="M648" s="97">
        <f t="shared" si="884"/>
        <v>3139593.82</v>
      </c>
      <c r="N648" s="97">
        <f t="shared" si="884"/>
        <v>0</v>
      </c>
      <c r="O648" s="97">
        <f t="shared" si="884"/>
        <v>0</v>
      </c>
      <c r="P648" s="97">
        <f t="shared" si="800"/>
        <v>33138918.050000001</v>
      </c>
      <c r="Q648" s="97">
        <f t="shared" si="801"/>
        <v>8240292.5200000005</v>
      </c>
      <c r="R648" s="97">
        <f t="shared" si="802"/>
        <v>5047135.43</v>
      </c>
      <c r="S648" s="97">
        <f>S649+S671</f>
        <v>252000</v>
      </c>
      <c r="T648" s="97">
        <f t="shared" ref="T648:U648" si="885">T649+T671</f>
        <v>2217813.31</v>
      </c>
      <c r="U648" s="97">
        <f t="shared" si="885"/>
        <v>2217813.31</v>
      </c>
      <c r="V648" s="97">
        <f t="shared" ref="V648:V674" si="886">P648+S648</f>
        <v>33390918.050000001</v>
      </c>
      <c r="W648" s="97">
        <f t="shared" ref="W648:W674" si="887">Q648+T648</f>
        <v>10458105.83</v>
      </c>
      <c r="X648" s="97">
        <f t="shared" ref="X648:X674" si="888">R648+U648</f>
        <v>7264948.7400000002</v>
      </c>
    </row>
    <row r="649" spans="1:24" ht="26.4">
      <c r="A649" s="275" t="s">
        <v>398</v>
      </c>
      <c r="B649" s="1" t="s">
        <v>330</v>
      </c>
      <c r="C649" s="1" t="s">
        <v>16</v>
      </c>
      <c r="D649" s="1" t="s">
        <v>27</v>
      </c>
      <c r="E649" s="1" t="s">
        <v>18</v>
      </c>
      <c r="F649" s="1" t="s">
        <v>68</v>
      </c>
      <c r="G649" s="1" t="s">
        <v>140</v>
      </c>
      <c r="H649" s="188" t="s">
        <v>141</v>
      </c>
      <c r="I649" s="13"/>
      <c r="J649" s="78">
        <f>J655+J658+J668+J665</f>
        <v>29999324.23</v>
      </c>
      <c r="K649" s="78">
        <f t="shared" ref="K649:O649" si="889">K655+K658+K668+K665</f>
        <v>8240292.5200000005</v>
      </c>
      <c r="L649" s="78">
        <f t="shared" si="889"/>
        <v>5047135.43</v>
      </c>
      <c r="M649" s="78">
        <f t="shared" si="889"/>
        <v>3139593.82</v>
      </c>
      <c r="N649" s="78">
        <f t="shared" si="889"/>
        <v>0</v>
      </c>
      <c r="O649" s="78">
        <f t="shared" si="889"/>
        <v>0</v>
      </c>
      <c r="P649" s="78">
        <f t="shared" si="800"/>
        <v>33138918.050000001</v>
      </c>
      <c r="Q649" s="78">
        <f t="shared" si="801"/>
        <v>8240292.5200000005</v>
      </c>
      <c r="R649" s="78">
        <f t="shared" si="802"/>
        <v>5047135.43</v>
      </c>
      <c r="S649" s="78">
        <f>S655+S658+S668+S665+S650</f>
        <v>139600</v>
      </c>
      <c r="T649" s="78">
        <f t="shared" ref="T649:U649" si="890">T655+T658+T668+T665+T650</f>
        <v>2217813.31</v>
      </c>
      <c r="U649" s="78">
        <f t="shared" si="890"/>
        <v>2217813.31</v>
      </c>
      <c r="V649" s="78">
        <f t="shared" si="886"/>
        <v>33278518.050000001</v>
      </c>
      <c r="W649" s="78">
        <f t="shared" si="887"/>
        <v>10458105.83</v>
      </c>
      <c r="X649" s="78">
        <f t="shared" si="888"/>
        <v>7264948.7400000002</v>
      </c>
    </row>
    <row r="650" spans="1:24" s="286" customFormat="1">
      <c r="A650" s="317" t="s">
        <v>272</v>
      </c>
      <c r="B650" s="283" t="s">
        <v>330</v>
      </c>
      <c r="C650" s="283" t="s">
        <v>16</v>
      </c>
      <c r="D650" s="283" t="s">
        <v>27</v>
      </c>
      <c r="E650" s="283" t="s">
        <v>18</v>
      </c>
      <c r="F650" s="283" t="s">
        <v>68</v>
      </c>
      <c r="G650" s="283" t="s">
        <v>140</v>
      </c>
      <c r="H650" s="324" t="s">
        <v>171</v>
      </c>
      <c r="I650" s="284"/>
      <c r="J650" s="292"/>
      <c r="K650" s="292"/>
      <c r="L650" s="292"/>
      <c r="M650" s="292"/>
      <c r="N650" s="292"/>
      <c r="O650" s="292"/>
      <c r="P650" s="292"/>
      <c r="Q650" s="292"/>
      <c r="R650" s="292"/>
      <c r="S650" s="292">
        <f>S651+S653</f>
        <v>150000</v>
      </c>
      <c r="T650" s="292">
        <f t="shared" ref="T650" si="891">T651+T653</f>
        <v>0</v>
      </c>
      <c r="U650" s="292">
        <f t="shared" ref="U650" si="892">U651+U653</f>
        <v>0</v>
      </c>
      <c r="V650" s="292">
        <f t="shared" si="886"/>
        <v>150000</v>
      </c>
      <c r="W650" s="292">
        <f t="shared" si="887"/>
        <v>0</v>
      </c>
      <c r="X650" s="292">
        <f t="shared" si="888"/>
        <v>0</v>
      </c>
    </row>
    <row r="651" spans="1:24" s="286" customFormat="1" ht="39.6">
      <c r="A651" s="299" t="s">
        <v>94</v>
      </c>
      <c r="B651" s="283" t="s">
        <v>330</v>
      </c>
      <c r="C651" s="283" t="s">
        <v>16</v>
      </c>
      <c r="D651" s="283" t="s">
        <v>27</v>
      </c>
      <c r="E651" s="283" t="s">
        <v>18</v>
      </c>
      <c r="F651" s="283" t="s">
        <v>68</v>
      </c>
      <c r="G651" s="283" t="s">
        <v>140</v>
      </c>
      <c r="H651" s="324" t="s">
        <v>171</v>
      </c>
      <c r="I651" s="284" t="s">
        <v>90</v>
      </c>
      <c r="J651" s="292"/>
      <c r="K651" s="292"/>
      <c r="L651" s="292"/>
      <c r="M651" s="292"/>
      <c r="N651" s="292"/>
      <c r="O651" s="292"/>
      <c r="P651" s="292"/>
      <c r="Q651" s="292"/>
      <c r="R651" s="292"/>
      <c r="S651" s="292">
        <f>S652</f>
        <v>31500</v>
      </c>
      <c r="T651" s="292">
        <f t="shared" ref="T651" si="893">T652</f>
        <v>0</v>
      </c>
      <c r="U651" s="292">
        <f t="shared" ref="U651" si="894">U652</f>
        <v>0</v>
      </c>
      <c r="V651" s="292">
        <f t="shared" si="886"/>
        <v>31500</v>
      </c>
      <c r="W651" s="292">
        <f t="shared" si="887"/>
        <v>0</v>
      </c>
      <c r="X651" s="292">
        <f t="shared" si="888"/>
        <v>0</v>
      </c>
    </row>
    <row r="652" spans="1:24" s="286" customFormat="1">
      <c r="A652" s="299" t="s">
        <v>95</v>
      </c>
      <c r="B652" s="283" t="s">
        <v>330</v>
      </c>
      <c r="C652" s="283" t="s">
        <v>16</v>
      </c>
      <c r="D652" s="283" t="s">
        <v>27</v>
      </c>
      <c r="E652" s="283" t="s">
        <v>18</v>
      </c>
      <c r="F652" s="283" t="s">
        <v>68</v>
      </c>
      <c r="G652" s="283" t="s">
        <v>140</v>
      </c>
      <c r="H652" s="324" t="s">
        <v>171</v>
      </c>
      <c r="I652" s="284" t="s">
        <v>91</v>
      </c>
      <c r="J652" s="292"/>
      <c r="K652" s="292"/>
      <c r="L652" s="292"/>
      <c r="M652" s="292"/>
      <c r="N652" s="292"/>
      <c r="O652" s="292"/>
      <c r="P652" s="292"/>
      <c r="Q652" s="292"/>
      <c r="R652" s="292"/>
      <c r="S652" s="292">
        <f>S1807</f>
        <v>31500</v>
      </c>
      <c r="T652" s="292">
        <f t="shared" ref="T652:U652" si="895">T1807</f>
        <v>0</v>
      </c>
      <c r="U652" s="292">
        <f t="shared" si="895"/>
        <v>0</v>
      </c>
      <c r="V652" s="292">
        <f t="shared" si="886"/>
        <v>31500</v>
      </c>
      <c r="W652" s="292">
        <f t="shared" si="887"/>
        <v>0</v>
      </c>
      <c r="X652" s="292">
        <f t="shared" si="888"/>
        <v>0</v>
      </c>
    </row>
    <row r="653" spans="1:24" s="286" customFormat="1" ht="24" customHeight="1">
      <c r="A653" s="298" t="s">
        <v>229</v>
      </c>
      <c r="B653" s="283" t="s">
        <v>330</v>
      </c>
      <c r="C653" s="283" t="s">
        <v>16</v>
      </c>
      <c r="D653" s="283" t="s">
        <v>27</v>
      </c>
      <c r="E653" s="283" t="s">
        <v>18</v>
      </c>
      <c r="F653" s="283" t="s">
        <v>68</v>
      </c>
      <c r="G653" s="283" t="s">
        <v>140</v>
      </c>
      <c r="H653" s="324" t="s">
        <v>171</v>
      </c>
      <c r="I653" s="284" t="s">
        <v>92</v>
      </c>
      <c r="J653" s="292"/>
      <c r="K653" s="292"/>
      <c r="L653" s="292"/>
      <c r="M653" s="292"/>
      <c r="N653" s="292"/>
      <c r="O653" s="292"/>
      <c r="P653" s="292"/>
      <c r="Q653" s="292"/>
      <c r="R653" s="292"/>
      <c r="S653" s="292">
        <f>S654</f>
        <v>118500</v>
      </c>
      <c r="T653" s="292">
        <f t="shared" ref="T653" si="896">T654</f>
        <v>0</v>
      </c>
      <c r="U653" s="292">
        <f t="shared" ref="U653" si="897">U654</f>
        <v>0</v>
      </c>
      <c r="V653" s="292">
        <f t="shared" si="886"/>
        <v>118500</v>
      </c>
      <c r="W653" s="292">
        <f t="shared" si="887"/>
        <v>0</v>
      </c>
      <c r="X653" s="292">
        <f t="shared" si="888"/>
        <v>0</v>
      </c>
    </row>
    <row r="654" spans="1:24" s="286" customFormat="1" ht="26.4">
      <c r="A654" s="299" t="s">
        <v>96</v>
      </c>
      <c r="B654" s="283" t="s">
        <v>330</v>
      </c>
      <c r="C654" s="283" t="s">
        <v>16</v>
      </c>
      <c r="D654" s="283" t="s">
        <v>27</v>
      </c>
      <c r="E654" s="283" t="s">
        <v>18</v>
      </c>
      <c r="F654" s="283" t="s">
        <v>68</v>
      </c>
      <c r="G654" s="283" t="s">
        <v>140</v>
      </c>
      <c r="H654" s="324" t="s">
        <v>171</v>
      </c>
      <c r="I654" s="284" t="s">
        <v>93</v>
      </c>
      <c r="J654" s="292"/>
      <c r="K654" s="292"/>
      <c r="L654" s="292"/>
      <c r="M654" s="292"/>
      <c r="N654" s="292"/>
      <c r="O654" s="292"/>
      <c r="P654" s="292"/>
      <c r="Q654" s="292"/>
      <c r="R654" s="292"/>
      <c r="S654" s="292">
        <f>S1809</f>
        <v>118500</v>
      </c>
      <c r="T654" s="292">
        <f t="shared" ref="T654:U654" si="898">T1809</f>
        <v>0</v>
      </c>
      <c r="U654" s="292">
        <f t="shared" si="898"/>
        <v>0</v>
      </c>
      <c r="V654" s="292">
        <f t="shared" si="886"/>
        <v>118500</v>
      </c>
      <c r="W654" s="292">
        <f t="shared" si="887"/>
        <v>0</v>
      </c>
      <c r="X654" s="292">
        <f t="shared" si="888"/>
        <v>0</v>
      </c>
    </row>
    <row r="655" spans="1:24" ht="39.6">
      <c r="A655" s="191" t="s">
        <v>306</v>
      </c>
      <c r="B655" s="1" t="s">
        <v>330</v>
      </c>
      <c r="C655" s="1" t="s">
        <v>16</v>
      </c>
      <c r="D655" s="1" t="s">
        <v>27</v>
      </c>
      <c r="E655" s="1" t="s">
        <v>18</v>
      </c>
      <c r="F655" s="1" t="s">
        <v>68</v>
      </c>
      <c r="G655" s="1" t="s">
        <v>140</v>
      </c>
      <c r="H655" s="188" t="s">
        <v>234</v>
      </c>
      <c r="I655" s="13"/>
      <c r="J655" s="78">
        <f>J656</f>
        <v>50000</v>
      </c>
      <c r="K655" s="78">
        <f t="shared" ref="K655:O656" si="899">K656</f>
        <v>0</v>
      </c>
      <c r="L655" s="78">
        <f t="shared" si="899"/>
        <v>0</v>
      </c>
      <c r="M655" s="78">
        <f t="shared" si="899"/>
        <v>0</v>
      </c>
      <c r="N655" s="78">
        <f t="shared" si="899"/>
        <v>0</v>
      </c>
      <c r="O655" s="78">
        <f t="shared" si="899"/>
        <v>0</v>
      </c>
      <c r="P655" s="78">
        <f t="shared" si="800"/>
        <v>50000</v>
      </c>
      <c r="Q655" s="78">
        <f t="shared" si="801"/>
        <v>0</v>
      </c>
      <c r="R655" s="78">
        <f t="shared" si="802"/>
        <v>0</v>
      </c>
      <c r="S655" s="78">
        <f t="shared" ref="S655:U656" si="900">S656</f>
        <v>0</v>
      </c>
      <c r="T655" s="78">
        <f t="shared" si="900"/>
        <v>0</v>
      </c>
      <c r="U655" s="78">
        <f t="shared" si="900"/>
        <v>0</v>
      </c>
      <c r="V655" s="78">
        <f t="shared" si="886"/>
        <v>50000</v>
      </c>
      <c r="W655" s="78">
        <f t="shared" si="887"/>
        <v>0</v>
      </c>
      <c r="X655" s="78">
        <f t="shared" si="888"/>
        <v>0</v>
      </c>
    </row>
    <row r="656" spans="1:24" ht="26.4">
      <c r="A656" s="172" t="s">
        <v>229</v>
      </c>
      <c r="B656" s="1" t="s">
        <v>330</v>
      </c>
      <c r="C656" s="1" t="s">
        <v>16</v>
      </c>
      <c r="D656" s="1" t="s">
        <v>27</v>
      </c>
      <c r="E656" s="1" t="s">
        <v>18</v>
      </c>
      <c r="F656" s="1" t="s">
        <v>68</v>
      </c>
      <c r="G656" s="1" t="s">
        <v>140</v>
      </c>
      <c r="H656" s="188" t="s">
        <v>234</v>
      </c>
      <c r="I656" s="13" t="s">
        <v>92</v>
      </c>
      <c r="J656" s="78">
        <f>J657</f>
        <v>50000</v>
      </c>
      <c r="K656" s="78">
        <f t="shared" si="899"/>
        <v>0</v>
      </c>
      <c r="L656" s="78">
        <f t="shared" si="899"/>
        <v>0</v>
      </c>
      <c r="M656" s="78">
        <f t="shared" si="899"/>
        <v>0</v>
      </c>
      <c r="N656" s="78">
        <f t="shared" si="899"/>
        <v>0</v>
      </c>
      <c r="O656" s="78">
        <f t="shared" si="899"/>
        <v>0</v>
      </c>
      <c r="P656" s="78">
        <f t="shared" si="800"/>
        <v>50000</v>
      </c>
      <c r="Q656" s="78">
        <f t="shared" si="801"/>
        <v>0</v>
      </c>
      <c r="R656" s="78">
        <f t="shared" si="802"/>
        <v>0</v>
      </c>
      <c r="S656" s="78">
        <f t="shared" si="900"/>
        <v>0</v>
      </c>
      <c r="T656" s="78">
        <f t="shared" si="900"/>
        <v>0</v>
      </c>
      <c r="U656" s="78">
        <f t="shared" si="900"/>
        <v>0</v>
      </c>
      <c r="V656" s="78">
        <f t="shared" si="886"/>
        <v>50000</v>
      </c>
      <c r="W656" s="78">
        <f t="shared" si="887"/>
        <v>0</v>
      </c>
      <c r="X656" s="78">
        <f t="shared" si="888"/>
        <v>0</v>
      </c>
    </row>
    <row r="657" spans="1:24" ht="26.4">
      <c r="A657" s="168" t="s">
        <v>96</v>
      </c>
      <c r="B657" s="1" t="s">
        <v>330</v>
      </c>
      <c r="C657" s="1" t="s">
        <v>16</v>
      </c>
      <c r="D657" s="1" t="s">
        <v>27</v>
      </c>
      <c r="E657" s="1" t="s">
        <v>18</v>
      </c>
      <c r="F657" s="1" t="s">
        <v>68</v>
      </c>
      <c r="G657" s="1" t="s">
        <v>140</v>
      </c>
      <c r="H657" s="188" t="s">
        <v>234</v>
      </c>
      <c r="I657" s="13" t="s">
        <v>93</v>
      </c>
      <c r="J657" s="78">
        <f>J1024</f>
        <v>50000</v>
      </c>
      <c r="K657" s="78">
        <f t="shared" ref="K657:L657" si="901">K1024</f>
        <v>0</v>
      </c>
      <c r="L657" s="78">
        <f t="shared" si="901"/>
        <v>0</v>
      </c>
      <c r="M657" s="78">
        <f t="shared" ref="M657:O657" si="902">M1024</f>
        <v>0</v>
      </c>
      <c r="N657" s="78">
        <f t="shared" si="902"/>
        <v>0</v>
      </c>
      <c r="O657" s="78">
        <f t="shared" si="902"/>
        <v>0</v>
      </c>
      <c r="P657" s="78">
        <f t="shared" si="800"/>
        <v>50000</v>
      </c>
      <c r="Q657" s="78">
        <f t="shared" si="801"/>
        <v>0</v>
      </c>
      <c r="R657" s="78">
        <f t="shared" si="802"/>
        <v>0</v>
      </c>
      <c r="S657" s="78">
        <f t="shared" ref="S657:U657" si="903">S1024</f>
        <v>0</v>
      </c>
      <c r="T657" s="78">
        <f t="shared" si="903"/>
        <v>0</v>
      </c>
      <c r="U657" s="78">
        <f t="shared" si="903"/>
        <v>0</v>
      </c>
      <c r="V657" s="78">
        <f t="shared" si="886"/>
        <v>50000</v>
      </c>
      <c r="W657" s="78">
        <f t="shared" si="887"/>
        <v>0</v>
      </c>
      <c r="X657" s="78">
        <f t="shared" si="888"/>
        <v>0</v>
      </c>
    </row>
    <row r="658" spans="1:24" ht="39.6">
      <c r="A658" s="192" t="s">
        <v>307</v>
      </c>
      <c r="B658" s="1" t="s">
        <v>330</v>
      </c>
      <c r="C658" s="1" t="s">
        <v>16</v>
      </c>
      <c r="D658" s="1" t="s">
        <v>27</v>
      </c>
      <c r="E658" s="1" t="s">
        <v>18</v>
      </c>
      <c r="F658" s="1" t="s">
        <v>68</v>
      </c>
      <c r="G658" s="1" t="s">
        <v>140</v>
      </c>
      <c r="H658" s="188" t="s">
        <v>286</v>
      </c>
      <c r="I658" s="13"/>
      <c r="J658" s="78">
        <f>J659+J661+J663</f>
        <v>8341524.2300000004</v>
      </c>
      <c r="K658" s="78">
        <f t="shared" ref="K658:L658" si="904">K659+K661+K663</f>
        <v>8240292.5200000005</v>
      </c>
      <c r="L658" s="78">
        <f t="shared" si="904"/>
        <v>5047135.43</v>
      </c>
      <c r="M658" s="78">
        <f t="shared" ref="M658:O658" si="905">M659+M661+M663</f>
        <v>0</v>
      </c>
      <c r="N658" s="78">
        <f t="shared" si="905"/>
        <v>0</v>
      </c>
      <c r="O658" s="78">
        <f t="shared" si="905"/>
        <v>0</v>
      </c>
      <c r="P658" s="78">
        <f t="shared" si="800"/>
        <v>8341524.2300000004</v>
      </c>
      <c r="Q658" s="78">
        <f t="shared" si="801"/>
        <v>8240292.5200000005</v>
      </c>
      <c r="R658" s="78">
        <f t="shared" si="802"/>
        <v>5047135.43</v>
      </c>
      <c r="S658" s="78">
        <f t="shared" ref="S658:U658" si="906">S659+S661+S663</f>
        <v>81100</v>
      </c>
      <c r="T658" s="78">
        <f t="shared" si="906"/>
        <v>0</v>
      </c>
      <c r="U658" s="78">
        <f t="shared" si="906"/>
        <v>0</v>
      </c>
      <c r="V658" s="78">
        <f t="shared" si="886"/>
        <v>8422624.2300000004</v>
      </c>
      <c r="W658" s="78">
        <f t="shared" si="887"/>
        <v>8240292.5200000005</v>
      </c>
      <c r="X658" s="78">
        <f t="shared" si="888"/>
        <v>5047135.43</v>
      </c>
    </row>
    <row r="659" spans="1:24" ht="39.6">
      <c r="A659" s="168" t="s">
        <v>94</v>
      </c>
      <c r="B659" s="1" t="s">
        <v>330</v>
      </c>
      <c r="C659" s="1" t="s">
        <v>16</v>
      </c>
      <c r="D659" s="1" t="s">
        <v>27</v>
      </c>
      <c r="E659" s="1" t="s">
        <v>18</v>
      </c>
      <c r="F659" s="1" t="s">
        <v>68</v>
      </c>
      <c r="G659" s="1" t="s">
        <v>140</v>
      </c>
      <c r="H659" s="188" t="s">
        <v>286</v>
      </c>
      <c r="I659" s="13" t="s">
        <v>90</v>
      </c>
      <c r="J659" s="78">
        <f>J660</f>
        <v>3214045</v>
      </c>
      <c r="K659" s="78">
        <f t="shared" ref="K659:O659" si="907">K660</f>
        <v>3245813.29</v>
      </c>
      <c r="L659" s="78">
        <f t="shared" si="907"/>
        <v>3247899.43</v>
      </c>
      <c r="M659" s="78">
        <f t="shared" si="907"/>
        <v>0</v>
      </c>
      <c r="N659" s="78">
        <f t="shared" si="907"/>
        <v>0</v>
      </c>
      <c r="O659" s="78">
        <f t="shared" si="907"/>
        <v>0</v>
      </c>
      <c r="P659" s="78">
        <f t="shared" si="800"/>
        <v>3214045</v>
      </c>
      <c r="Q659" s="78">
        <f t="shared" si="801"/>
        <v>3245813.29</v>
      </c>
      <c r="R659" s="78">
        <f t="shared" si="802"/>
        <v>3247899.43</v>
      </c>
      <c r="S659" s="78">
        <f t="shared" ref="S659:U659" si="908">S660</f>
        <v>10000</v>
      </c>
      <c r="T659" s="78">
        <f t="shared" si="908"/>
        <v>0</v>
      </c>
      <c r="U659" s="78">
        <f t="shared" si="908"/>
        <v>0</v>
      </c>
      <c r="V659" s="78">
        <f t="shared" si="886"/>
        <v>3224045</v>
      </c>
      <c r="W659" s="78">
        <f t="shared" si="887"/>
        <v>3245813.29</v>
      </c>
      <c r="X659" s="78">
        <f t="shared" si="888"/>
        <v>3247899.43</v>
      </c>
    </row>
    <row r="660" spans="1:24">
      <c r="A660" s="168" t="s">
        <v>95</v>
      </c>
      <c r="B660" s="1" t="s">
        <v>330</v>
      </c>
      <c r="C660" s="1" t="s">
        <v>16</v>
      </c>
      <c r="D660" s="1" t="s">
        <v>27</v>
      </c>
      <c r="E660" s="1" t="s">
        <v>18</v>
      </c>
      <c r="F660" s="1" t="s">
        <v>68</v>
      </c>
      <c r="G660" s="1" t="s">
        <v>140</v>
      </c>
      <c r="H660" s="188" t="s">
        <v>286</v>
      </c>
      <c r="I660" s="13" t="s">
        <v>91</v>
      </c>
      <c r="J660" s="78">
        <f>J1812</f>
        <v>3214045</v>
      </c>
      <c r="K660" s="78">
        <f t="shared" ref="K660:L660" si="909">K1812</f>
        <v>3245813.29</v>
      </c>
      <c r="L660" s="78">
        <f t="shared" si="909"/>
        <v>3247899.43</v>
      </c>
      <c r="M660" s="78">
        <f t="shared" ref="M660:O660" si="910">M1812</f>
        <v>0</v>
      </c>
      <c r="N660" s="78">
        <f t="shared" si="910"/>
        <v>0</v>
      </c>
      <c r="O660" s="78">
        <f t="shared" si="910"/>
        <v>0</v>
      </c>
      <c r="P660" s="78">
        <f t="shared" si="800"/>
        <v>3214045</v>
      </c>
      <c r="Q660" s="78">
        <f t="shared" si="801"/>
        <v>3245813.29</v>
      </c>
      <c r="R660" s="78">
        <f t="shared" si="802"/>
        <v>3247899.43</v>
      </c>
      <c r="S660" s="78">
        <f t="shared" ref="S660:U660" si="911">S1812</f>
        <v>10000</v>
      </c>
      <c r="T660" s="78">
        <f t="shared" si="911"/>
        <v>0</v>
      </c>
      <c r="U660" s="78">
        <f t="shared" si="911"/>
        <v>0</v>
      </c>
      <c r="V660" s="78">
        <f t="shared" si="886"/>
        <v>3224045</v>
      </c>
      <c r="W660" s="78">
        <f t="shared" si="887"/>
        <v>3245813.29</v>
      </c>
      <c r="X660" s="78">
        <f t="shared" si="888"/>
        <v>3247899.43</v>
      </c>
    </row>
    <row r="661" spans="1:24" ht="26.4">
      <c r="A661" s="169" t="s">
        <v>229</v>
      </c>
      <c r="B661" s="1" t="s">
        <v>330</v>
      </c>
      <c r="C661" s="1" t="s">
        <v>16</v>
      </c>
      <c r="D661" s="1" t="s">
        <v>27</v>
      </c>
      <c r="E661" s="1" t="s">
        <v>18</v>
      </c>
      <c r="F661" s="1" t="s">
        <v>68</v>
      </c>
      <c r="G661" s="1" t="s">
        <v>140</v>
      </c>
      <c r="H661" s="188" t="s">
        <v>286</v>
      </c>
      <c r="I661" s="13" t="s">
        <v>92</v>
      </c>
      <c r="J661" s="78">
        <f>J662</f>
        <v>5108243.2300000004</v>
      </c>
      <c r="K661" s="78">
        <f t="shared" ref="K661:O661" si="912">K662</f>
        <v>4975243.2300000004</v>
      </c>
      <c r="L661" s="78">
        <f t="shared" si="912"/>
        <v>1780000</v>
      </c>
      <c r="M661" s="78">
        <f t="shared" si="912"/>
        <v>0</v>
      </c>
      <c r="N661" s="78">
        <f t="shared" si="912"/>
        <v>0</v>
      </c>
      <c r="O661" s="78">
        <f t="shared" si="912"/>
        <v>0</v>
      </c>
      <c r="P661" s="78">
        <f t="shared" si="800"/>
        <v>5108243.2300000004</v>
      </c>
      <c r="Q661" s="78">
        <f t="shared" si="801"/>
        <v>4975243.2300000004</v>
      </c>
      <c r="R661" s="78">
        <f t="shared" si="802"/>
        <v>1780000</v>
      </c>
      <c r="S661" s="78">
        <f t="shared" ref="S661:U661" si="913">S662</f>
        <v>63600</v>
      </c>
      <c r="T661" s="78">
        <f t="shared" si="913"/>
        <v>0</v>
      </c>
      <c r="U661" s="78">
        <f t="shared" si="913"/>
        <v>0</v>
      </c>
      <c r="V661" s="78">
        <f t="shared" si="886"/>
        <v>5171843.2300000004</v>
      </c>
      <c r="W661" s="78">
        <f t="shared" si="887"/>
        <v>4975243.2300000004</v>
      </c>
      <c r="X661" s="78">
        <f t="shared" si="888"/>
        <v>1780000</v>
      </c>
    </row>
    <row r="662" spans="1:24" ht="26.4">
      <c r="A662" s="168" t="s">
        <v>96</v>
      </c>
      <c r="B662" s="1" t="s">
        <v>330</v>
      </c>
      <c r="C662" s="1" t="s">
        <v>16</v>
      </c>
      <c r="D662" s="1" t="s">
        <v>27</v>
      </c>
      <c r="E662" s="1" t="s">
        <v>18</v>
      </c>
      <c r="F662" s="1" t="s">
        <v>68</v>
      </c>
      <c r="G662" s="1" t="s">
        <v>140</v>
      </c>
      <c r="H662" s="188" t="s">
        <v>286</v>
      </c>
      <c r="I662" s="13" t="s">
        <v>93</v>
      </c>
      <c r="J662" s="78">
        <f t="shared" ref="J662:O662" si="914">J1027+J1814</f>
        <v>5108243.2300000004</v>
      </c>
      <c r="K662" s="78">
        <f t="shared" si="914"/>
        <v>4975243.2300000004</v>
      </c>
      <c r="L662" s="78">
        <f t="shared" si="914"/>
        <v>1780000</v>
      </c>
      <c r="M662" s="78">
        <f t="shared" si="914"/>
        <v>0</v>
      </c>
      <c r="N662" s="78">
        <f t="shared" si="914"/>
        <v>0</v>
      </c>
      <c r="O662" s="78">
        <f t="shared" si="914"/>
        <v>0</v>
      </c>
      <c r="P662" s="78">
        <f t="shared" si="800"/>
        <v>5108243.2300000004</v>
      </c>
      <c r="Q662" s="78">
        <f t="shared" si="801"/>
        <v>4975243.2300000004</v>
      </c>
      <c r="R662" s="78">
        <f t="shared" si="802"/>
        <v>1780000</v>
      </c>
      <c r="S662" s="78">
        <f>S1027+S1814</f>
        <v>63600</v>
      </c>
      <c r="T662" s="78">
        <f>T1027+T1814</f>
        <v>0</v>
      </c>
      <c r="U662" s="78">
        <f>U1027+U1814</f>
        <v>0</v>
      </c>
      <c r="V662" s="78">
        <f t="shared" si="886"/>
        <v>5171843.2300000004</v>
      </c>
      <c r="W662" s="78">
        <f t="shared" si="887"/>
        <v>4975243.2300000004</v>
      </c>
      <c r="X662" s="78">
        <f t="shared" si="888"/>
        <v>1780000</v>
      </c>
    </row>
    <row r="663" spans="1:24">
      <c r="A663" s="168" t="s">
        <v>78</v>
      </c>
      <c r="B663" s="1" t="s">
        <v>330</v>
      </c>
      <c r="C663" s="1" t="s">
        <v>16</v>
      </c>
      <c r="D663" s="1" t="s">
        <v>27</v>
      </c>
      <c r="E663" s="1" t="s">
        <v>18</v>
      </c>
      <c r="F663" s="1" t="s">
        <v>68</v>
      </c>
      <c r="G663" s="1" t="s">
        <v>140</v>
      </c>
      <c r="H663" s="188" t="s">
        <v>286</v>
      </c>
      <c r="I663" s="13" t="s">
        <v>75</v>
      </c>
      <c r="J663" s="78">
        <f>J664</f>
        <v>19236</v>
      </c>
      <c r="K663" s="78">
        <f t="shared" ref="K663:O663" si="915">K664</f>
        <v>19236</v>
      </c>
      <c r="L663" s="78">
        <f t="shared" si="915"/>
        <v>19236</v>
      </c>
      <c r="M663" s="78">
        <f t="shared" si="915"/>
        <v>0</v>
      </c>
      <c r="N663" s="78">
        <f t="shared" si="915"/>
        <v>0</v>
      </c>
      <c r="O663" s="78">
        <f t="shared" si="915"/>
        <v>0</v>
      </c>
      <c r="P663" s="78">
        <f t="shared" si="800"/>
        <v>19236</v>
      </c>
      <c r="Q663" s="78">
        <f t="shared" si="801"/>
        <v>19236</v>
      </c>
      <c r="R663" s="78">
        <f t="shared" si="802"/>
        <v>19236</v>
      </c>
      <c r="S663" s="78">
        <f t="shared" ref="S663:U663" si="916">S664</f>
        <v>7500</v>
      </c>
      <c r="T663" s="78">
        <f t="shared" si="916"/>
        <v>0</v>
      </c>
      <c r="U663" s="78">
        <f t="shared" si="916"/>
        <v>0</v>
      </c>
      <c r="V663" s="78">
        <f t="shared" si="886"/>
        <v>26736</v>
      </c>
      <c r="W663" s="78">
        <f t="shared" si="887"/>
        <v>19236</v>
      </c>
      <c r="X663" s="78">
        <f t="shared" si="888"/>
        <v>19236</v>
      </c>
    </row>
    <row r="664" spans="1:24">
      <c r="A664" s="170" t="s">
        <v>118</v>
      </c>
      <c r="B664" s="1" t="s">
        <v>330</v>
      </c>
      <c r="C664" s="1" t="s">
        <v>16</v>
      </c>
      <c r="D664" s="1" t="s">
        <v>27</v>
      </c>
      <c r="E664" s="1" t="s">
        <v>18</v>
      </c>
      <c r="F664" s="1" t="s">
        <v>68</v>
      </c>
      <c r="G664" s="1" t="s">
        <v>140</v>
      </c>
      <c r="H664" s="188" t="s">
        <v>286</v>
      </c>
      <c r="I664" s="13" t="s">
        <v>117</v>
      </c>
      <c r="J664" s="78">
        <f>J1816</f>
        <v>19236</v>
      </c>
      <c r="K664" s="78">
        <f t="shared" ref="K664:L664" si="917">K1816</f>
        <v>19236</v>
      </c>
      <c r="L664" s="78">
        <f t="shared" si="917"/>
        <v>19236</v>
      </c>
      <c r="M664" s="78">
        <f t="shared" ref="M664:O664" si="918">M1816</f>
        <v>0</v>
      </c>
      <c r="N664" s="78">
        <f t="shared" si="918"/>
        <v>0</v>
      </c>
      <c r="O664" s="78">
        <f t="shared" si="918"/>
        <v>0</v>
      </c>
      <c r="P664" s="78">
        <f t="shared" si="800"/>
        <v>19236</v>
      </c>
      <c r="Q664" s="78">
        <f t="shared" si="801"/>
        <v>19236</v>
      </c>
      <c r="R664" s="78">
        <f t="shared" si="802"/>
        <v>19236</v>
      </c>
      <c r="S664" s="78">
        <f t="shared" ref="S664:U664" si="919">S1816</f>
        <v>7500</v>
      </c>
      <c r="T664" s="78">
        <f t="shared" si="919"/>
        <v>0</v>
      </c>
      <c r="U664" s="78">
        <f t="shared" si="919"/>
        <v>0</v>
      </c>
      <c r="V664" s="78">
        <f t="shared" si="886"/>
        <v>26736</v>
      </c>
      <c r="W664" s="78">
        <f t="shared" si="887"/>
        <v>19236</v>
      </c>
      <c r="X664" s="78">
        <f t="shared" si="888"/>
        <v>19236</v>
      </c>
    </row>
    <row r="665" spans="1:24" s="286" customFormat="1" ht="26.4">
      <c r="A665" s="317" t="s">
        <v>474</v>
      </c>
      <c r="B665" s="283" t="s">
        <v>330</v>
      </c>
      <c r="C665" s="283" t="s">
        <v>16</v>
      </c>
      <c r="D665" s="283" t="s">
        <v>27</v>
      </c>
      <c r="E665" s="283" t="s">
        <v>18</v>
      </c>
      <c r="F665" s="283" t="s">
        <v>68</v>
      </c>
      <c r="G665" s="283" t="s">
        <v>140</v>
      </c>
      <c r="H665" s="324" t="s">
        <v>473</v>
      </c>
      <c r="I665" s="284"/>
      <c r="J665" s="292">
        <f>J666</f>
        <v>0</v>
      </c>
      <c r="K665" s="292">
        <f t="shared" ref="K665:K666" si="920">K666</f>
        <v>0</v>
      </c>
      <c r="L665" s="292">
        <f t="shared" ref="L665:L666" si="921">L666</f>
        <v>0</v>
      </c>
      <c r="M665" s="292">
        <f t="shared" ref="M665:M666" si="922">M666</f>
        <v>2815993.82</v>
      </c>
      <c r="N665" s="292">
        <f t="shared" ref="N665:N666" si="923">N666</f>
        <v>0</v>
      </c>
      <c r="O665" s="292">
        <f t="shared" ref="O665:O666" si="924">O666</f>
        <v>0</v>
      </c>
      <c r="P665" s="292">
        <f t="shared" si="800"/>
        <v>2815993.82</v>
      </c>
      <c r="Q665" s="292">
        <f t="shared" si="801"/>
        <v>0</v>
      </c>
      <c r="R665" s="292">
        <f t="shared" si="802"/>
        <v>0</v>
      </c>
      <c r="S665" s="292">
        <f t="shared" ref="S665:U666" si="925">S666</f>
        <v>0</v>
      </c>
      <c r="T665" s="292">
        <f t="shared" si="925"/>
        <v>2217813.31</v>
      </c>
      <c r="U665" s="292">
        <f t="shared" si="925"/>
        <v>2217813.31</v>
      </c>
      <c r="V665" s="292">
        <f t="shared" si="886"/>
        <v>2815993.82</v>
      </c>
      <c r="W665" s="292">
        <f t="shared" si="887"/>
        <v>2217813.31</v>
      </c>
      <c r="X665" s="292">
        <f t="shared" si="888"/>
        <v>2217813.31</v>
      </c>
    </row>
    <row r="666" spans="1:24" s="286" customFormat="1" ht="26.4">
      <c r="A666" s="298" t="s">
        <v>229</v>
      </c>
      <c r="B666" s="283" t="s">
        <v>330</v>
      </c>
      <c r="C666" s="283" t="s">
        <v>16</v>
      </c>
      <c r="D666" s="283" t="s">
        <v>27</v>
      </c>
      <c r="E666" s="283" t="s">
        <v>18</v>
      </c>
      <c r="F666" s="283" t="s">
        <v>68</v>
      </c>
      <c r="G666" s="283" t="s">
        <v>140</v>
      </c>
      <c r="H666" s="324" t="s">
        <v>473</v>
      </c>
      <c r="I666" s="284" t="s">
        <v>92</v>
      </c>
      <c r="J666" s="292">
        <f>J667</f>
        <v>0</v>
      </c>
      <c r="K666" s="292">
        <f t="shared" si="920"/>
        <v>0</v>
      </c>
      <c r="L666" s="292">
        <f t="shared" si="921"/>
        <v>0</v>
      </c>
      <c r="M666" s="292">
        <f t="shared" si="922"/>
        <v>2815993.82</v>
      </c>
      <c r="N666" s="292">
        <f t="shared" si="923"/>
        <v>0</v>
      </c>
      <c r="O666" s="292">
        <f t="shared" si="924"/>
        <v>0</v>
      </c>
      <c r="P666" s="292">
        <f t="shared" si="800"/>
        <v>2815993.82</v>
      </c>
      <c r="Q666" s="292">
        <f t="shared" si="801"/>
        <v>0</v>
      </c>
      <c r="R666" s="292">
        <f t="shared" si="802"/>
        <v>0</v>
      </c>
      <c r="S666" s="292">
        <f t="shared" si="925"/>
        <v>0</v>
      </c>
      <c r="T666" s="292">
        <f t="shared" si="925"/>
        <v>2217813.31</v>
      </c>
      <c r="U666" s="292">
        <f t="shared" si="925"/>
        <v>2217813.31</v>
      </c>
      <c r="V666" s="292">
        <f t="shared" si="886"/>
        <v>2815993.82</v>
      </c>
      <c r="W666" s="292">
        <f t="shared" si="887"/>
        <v>2217813.31</v>
      </c>
      <c r="X666" s="292">
        <f t="shared" si="888"/>
        <v>2217813.31</v>
      </c>
    </row>
    <row r="667" spans="1:24" s="286" customFormat="1" ht="26.4">
      <c r="A667" s="299" t="s">
        <v>96</v>
      </c>
      <c r="B667" s="283" t="s">
        <v>330</v>
      </c>
      <c r="C667" s="283" t="s">
        <v>16</v>
      </c>
      <c r="D667" s="283" t="s">
        <v>27</v>
      </c>
      <c r="E667" s="283" t="s">
        <v>18</v>
      </c>
      <c r="F667" s="283" t="s">
        <v>68</v>
      </c>
      <c r="G667" s="283" t="s">
        <v>140</v>
      </c>
      <c r="H667" s="324" t="s">
        <v>473</v>
      </c>
      <c r="I667" s="284" t="s">
        <v>93</v>
      </c>
      <c r="J667" s="292"/>
      <c r="K667" s="292"/>
      <c r="L667" s="292"/>
      <c r="M667" s="292">
        <f>M1030</f>
        <v>2815993.82</v>
      </c>
      <c r="N667" s="292">
        <f t="shared" ref="N667:O667" si="926">N1030</f>
        <v>0</v>
      </c>
      <c r="O667" s="292">
        <f t="shared" si="926"/>
        <v>0</v>
      </c>
      <c r="P667" s="292">
        <f t="shared" si="800"/>
        <v>2815993.82</v>
      </c>
      <c r="Q667" s="292">
        <f t="shared" si="801"/>
        <v>0</v>
      </c>
      <c r="R667" s="292">
        <f t="shared" si="802"/>
        <v>0</v>
      </c>
      <c r="S667" s="292">
        <f>S1030</f>
        <v>0</v>
      </c>
      <c r="T667" s="292">
        <f t="shared" ref="T667:U667" si="927">T1030</f>
        <v>2217813.31</v>
      </c>
      <c r="U667" s="292">
        <f t="shared" si="927"/>
        <v>2217813.31</v>
      </c>
      <c r="V667" s="292">
        <f t="shared" si="886"/>
        <v>2815993.82</v>
      </c>
      <c r="W667" s="292">
        <f t="shared" si="887"/>
        <v>2217813.31</v>
      </c>
      <c r="X667" s="292">
        <f t="shared" si="888"/>
        <v>2217813.31</v>
      </c>
    </row>
    <row r="668" spans="1:24" ht="26.4">
      <c r="A668" s="189" t="s">
        <v>254</v>
      </c>
      <c r="B668" s="1" t="s">
        <v>330</v>
      </c>
      <c r="C668" s="1" t="s">
        <v>16</v>
      </c>
      <c r="D668" s="1" t="s">
        <v>27</v>
      </c>
      <c r="E668" s="1" t="s">
        <v>18</v>
      </c>
      <c r="F668" s="1" t="s">
        <v>68</v>
      </c>
      <c r="G668" s="1" t="s">
        <v>140</v>
      </c>
      <c r="H668" s="188" t="s">
        <v>376</v>
      </c>
      <c r="I668" s="193"/>
      <c r="J668" s="78">
        <f>J669</f>
        <v>21607800</v>
      </c>
      <c r="K668" s="78">
        <f t="shared" ref="K668:O669" si="928">K669</f>
        <v>0</v>
      </c>
      <c r="L668" s="78">
        <f t="shared" si="928"/>
        <v>0</v>
      </c>
      <c r="M668" s="78">
        <f t="shared" si="928"/>
        <v>323600</v>
      </c>
      <c r="N668" s="78">
        <f t="shared" si="928"/>
        <v>0</v>
      </c>
      <c r="O668" s="78">
        <f t="shared" si="928"/>
        <v>0</v>
      </c>
      <c r="P668" s="78">
        <f t="shared" si="800"/>
        <v>21931400</v>
      </c>
      <c r="Q668" s="78">
        <f t="shared" si="801"/>
        <v>0</v>
      </c>
      <c r="R668" s="78">
        <f t="shared" si="802"/>
        <v>0</v>
      </c>
      <c r="S668" s="78">
        <f t="shared" ref="S668:U669" si="929">S669</f>
        <v>-91500</v>
      </c>
      <c r="T668" s="78">
        <f t="shared" si="929"/>
        <v>0</v>
      </c>
      <c r="U668" s="78">
        <f t="shared" si="929"/>
        <v>0</v>
      </c>
      <c r="V668" s="78">
        <f t="shared" si="886"/>
        <v>21839900</v>
      </c>
      <c r="W668" s="78">
        <f t="shared" si="887"/>
        <v>0</v>
      </c>
      <c r="X668" s="78">
        <f t="shared" si="888"/>
        <v>0</v>
      </c>
    </row>
    <row r="669" spans="1:24" ht="26.4">
      <c r="A669" s="169" t="s">
        <v>229</v>
      </c>
      <c r="B669" s="1" t="s">
        <v>330</v>
      </c>
      <c r="C669" s="1" t="s">
        <v>16</v>
      </c>
      <c r="D669" s="1" t="s">
        <v>27</v>
      </c>
      <c r="E669" s="1" t="s">
        <v>18</v>
      </c>
      <c r="F669" s="1" t="s">
        <v>68</v>
      </c>
      <c r="G669" s="1" t="s">
        <v>140</v>
      </c>
      <c r="H669" s="188" t="s">
        <v>376</v>
      </c>
      <c r="I669" s="193" t="s">
        <v>92</v>
      </c>
      <c r="J669" s="78">
        <f>J670</f>
        <v>21607800</v>
      </c>
      <c r="K669" s="78">
        <f t="shared" si="928"/>
        <v>0</v>
      </c>
      <c r="L669" s="78">
        <f t="shared" si="928"/>
        <v>0</v>
      </c>
      <c r="M669" s="78">
        <f t="shared" si="928"/>
        <v>323600</v>
      </c>
      <c r="N669" s="78">
        <f t="shared" si="928"/>
        <v>0</v>
      </c>
      <c r="O669" s="78">
        <f t="shared" si="928"/>
        <v>0</v>
      </c>
      <c r="P669" s="78">
        <f t="shared" si="800"/>
        <v>21931400</v>
      </c>
      <c r="Q669" s="78">
        <f t="shared" si="801"/>
        <v>0</v>
      </c>
      <c r="R669" s="78">
        <f t="shared" si="802"/>
        <v>0</v>
      </c>
      <c r="S669" s="78">
        <f t="shared" si="929"/>
        <v>-91500</v>
      </c>
      <c r="T669" s="78">
        <f t="shared" si="929"/>
        <v>0</v>
      </c>
      <c r="U669" s="78">
        <f t="shared" si="929"/>
        <v>0</v>
      </c>
      <c r="V669" s="78">
        <f t="shared" si="886"/>
        <v>21839900</v>
      </c>
      <c r="W669" s="78">
        <f t="shared" si="887"/>
        <v>0</v>
      </c>
      <c r="X669" s="78">
        <f t="shared" si="888"/>
        <v>0</v>
      </c>
    </row>
    <row r="670" spans="1:24" ht="26.4">
      <c r="A670" s="168" t="s">
        <v>96</v>
      </c>
      <c r="B670" s="1" t="s">
        <v>330</v>
      </c>
      <c r="C670" s="1" t="s">
        <v>16</v>
      </c>
      <c r="D670" s="1" t="s">
        <v>27</v>
      </c>
      <c r="E670" s="1" t="s">
        <v>18</v>
      </c>
      <c r="F670" s="1" t="s">
        <v>68</v>
      </c>
      <c r="G670" s="1" t="s">
        <v>140</v>
      </c>
      <c r="H670" s="188" t="s">
        <v>376</v>
      </c>
      <c r="I670" s="193" t="s">
        <v>93</v>
      </c>
      <c r="J670" s="78">
        <f t="shared" ref="J670:O670" si="930">J1033+J1352+J1440+J1547+J1212+J1615</f>
        <v>21607800</v>
      </c>
      <c r="K670" s="78">
        <f t="shared" si="930"/>
        <v>0</v>
      </c>
      <c r="L670" s="78">
        <f t="shared" si="930"/>
        <v>0</v>
      </c>
      <c r="M670" s="78">
        <f t="shared" si="930"/>
        <v>323600</v>
      </c>
      <c r="N670" s="78">
        <f t="shared" si="930"/>
        <v>0</v>
      </c>
      <c r="O670" s="78">
        <f t="shared" si="930"/>
        <v>0</v>
      </c>
      <c r="P670" s="78">
        <f t="shared" si="800"/>
        <v>21931400</v>
      </c>
      <c r="Q670" s="78">
        <f t="shared" si="801"/>
        <v>0</v>
      </c>
      <c r="R670" s="78">
        <f t="shared" si="802"/>
        <v>0</v>
      </c>
      <c r="S670" s="78">
        <f>S1033+S1352+S1440+S1547+S1212+S1615+S1497</f>
        <v>-91500</v>
      </c>
      <c r="T670" s="78">
        <f>T1033+T1352+T1440+T1547+T1212+T1615+T1497</f>
        <v>0</v>
      </c>
      <c r="U670" s="78">
        <f>U1033+U1352+U1440+U1547+U1212+U1615+U1497</f>
        <v>0</v>
      </c>
      <c r="V670" s="78">
        <f t="shared" si="886"/>
        <v>21839900</v>
      </c>
      <c r="W670" s="78">
        <f t="shared" si="887"/>
        <v>0</v>
      </c>
      <c r="X670" s="78">
        <f t="shared" si="888"/>
        <v>0</v>
      </c>
    </row>
    <row r="671" spans="1:24" s="338" customFormat="1">
      <c r="A671" s="323" t="s">
        <v>82</v>
      </c>
      <c r="B671" s="319" t="s">
        <v>330</v>
      </c>
      <c r="C671" s="319" t="s">
        <v>16</v>
      </c>
      <c r="D671" s="319" t="s">
        <v>27</v>
      </c>
      <c r="E671" s="319" t="s">
        <v>80</v>
      </c>
      <c r="F671" s="319" t="s">
        <v>68</v>
      </c>
      <c r="G671" s="319" t="s">
        <v>140</v>
      </c>
      <c r="H671" s="319"/>
      <c r="I671" s="336"/>
      <c r="J671" s="337"/>
      <c r="K671" s="337"/>
      <c r="L671" s="337"/>
      <c r="M671" s="337"/>
      <c r="N671" s="337"/>
      <c r="O671" s="337"/>
      <c r="P671" s="337"/>
      <c r="Q671" s="337"/>
      <c r="R671" s="337"/>
      <c r="S671" s="337">
        <f>S672</f>
        <v>112400</v>
      </c>
      <c r="T671" s="337">
        <f t="shared" ref="T671" si="931">T672</f>
        <v>0</v>
      </c>
      <c r="U671" s="337">
        <f t="shared" ref="U671" si="932">U672</f>
        <v>0</v>
      </c>
      <c r="V671" s="292">
        <f t="shared" si="886"/>
        <v>112400</v>
      </c>
      <c r="W671" s="292">
        <f t="shared" si="887"/>
        <v>0</v>
      </c>
      <c r="X671" s="292">
        <f t="shared" si="888"/>
        <v>0</v>
      </c>
    </row>
    <row r="672" spans="1:24" s="286" customFormat="1">
      <c r="A672" s="293" t="s">
        <v>272</v>
      </c>
      <c r="B672" s="283" t="s">
        <v>330</v>
      </c>
      <c r="C672" s="283" t="s">
        <v>16</v>
      </c>
      <c r="D672" s="283" t="s">
        <v>27</v>
      </c>
      <c r="E672" s="319" t="s">
        <v>80</v>
      </c>
      <c r="F672" s="319" t="s">
        <v>68</v>
      </c>
      <c r="G672" s="283" t="s">
        <v>140</v>
      </c>
      <c r="H672" s="324" t="s">
        <v>171</v>
      </c>
      <c r="I672" s="359"/>
      <c r="J672" s="292"/>
      <c r="K672" s="292"/>
      <c r="L672" s="292"/>
      <c r="M672" s="292"/>
      <c r="N672" s="292"/>
      <c r="O672" s="292"/>
      <c r="P672" s="292"/>
      <c r="Q672" s="292"/>
      <c r="R672" s="292"/>
      <c r="S672" s="292">
        <f t="shared" ref="S672:U673" si="933">S673</f>
        <v>112400</v>
      </c>
      <c r="T672" s="292">
        <f t="shared" si="933"/>
        <v>0</v>
      </c>
      <c r="U672" s="292">
        <f t="shared" si="933"/>
        <v>0</v>
      </c>
      <c r="V672" s="292">
        <f t="shared" si="886"/>
        <v>112400</v>
      </c>
      <c r="W672" s="292">
        <f t="shared" si="887"/>
        <v>0</v>
      </c>
      <c r="X672" s="292">
        <f t="shared" si="888"/>
        <v>0</v>
      </c>
    </row>
    <row r="673" spans="1:24" s="286" customFormat="1" ht="26.4">
      <c r="A673" s="298" t="s">
        <v>229</v>
      </c>
      <c r="B673" s="283" t="s">
        <v>330</v>
      </c>
      <c r="C673" s="283" t="s">
        <v>16</v>
      </c>
      <c r="D673" s="283" t="s">
        <v>27</v>
      </c>
      <c r="E673" s="319" t="s">
        <v>80</v>
      </c>
      <c r="F673" s="319" t="s">
        <v>68</v>
      </c>
      <c r="G673" s="283" t="s">
        <v>140</v>
      </c>
      <c r="H673" s="324" t="s">
        <v>171</v>
      </c>
      <c r="I673" s="359" t="s">
        <v>92</v>
      </c>
      <c r="J673" s="292"/>
      <c r="K673" s="292"/>
      <c r="L673" s="292"/>
      <c r="M673" s="292"/>
      <c r="N673" s="292"/>
      <c r="O673" s="292"/>
      <c r="P673" s="292"/>
      <c r="Q673" s="292"/>
      <c r="R673" s="292"/>
      <c r="S673" s="292">
        <f t="shared" si="933"/>
        <v>112400</v>
      </c>
      <c r="T673" s="292">
        <f t="shared" si="933"/>
        <v>0</v>
      </c>
      <c r="U673" s="292">
        <f t="shared" si="933"/>
        <v>0</v>
      </c>
      <c r="V673" s="292">
        <f t="shared" si="886"/>
        <v>112400</v>
      </c>
      <c r="W673" s="292">
        <f t="shared" si="887"/>
        <v>0</v>
      </c>
      <c r="X673" s="292">
        <f t="shared" si="888"/>
        <v>0</v>
      </c>
    </row>
    <row r="674" spans="1:24" s="286" customFormat="1" ht="26.4">
      <c r="A674" s="299" t="s">
        <v>96</v>
      </c>
      <c r="B674" s="283" t="s">
        <v>330</v>
      </c>
      <c r="C674" s="283" t="s">
        <v>16</v>
      </c>
      <c r="D674" s="283" t="s">
        <v>27</v>
      </c>
      <c r="E674" s="319" t="s">
        <v>80</v>
      </c>
      <c r="F674" s="319" t="s">
        <v>68</v>
      </c>
      <c r="G674" s="283" t="s">
        <v>140</v>
      </c>
      <c r="H674" s="324" t="s">
        <v>171</v>
      </c>
      <c r="I674" s="359" t="s">
        <v>93</v>
      </c>
      <c r="J674" s="292"/>
      <c r="K674" s="292"/>
      <c r="L674" s="292"/>
      <c r="M674" s="292"/>
      <c r="N674" s="292"/>
      <c r="O674" s="292"/>
      <c r="P674" s="292"/>
      <c r="Q674" s="292"/>
      <c r="R674" s="292"/>
      <c r="S674" s="292">
        <f>S1287</f>
        <v>112400</v>
      </c>
      <c r="T674" s="292">
        <f t="shared" ref="T674:U674" si="934">T1287</f>
        <v>0</v>
      </c>
      <c r="U674" s="292">
        <f t="shared" si="934"/>
        <v>0</v>
      </c>
      <c r="V674" s="292">
        <f t="shared" si="886"/>
        <v>112400</v>
      </c>
      <c r="W674" s="292">
        <f t="shared" si="887"/>
        <v>0</v>
      </c>
      <c r="X674" s="292">
        <f t="shared" si="888"/>
        <v>0</v>
      </c>
    </row>
    <row r="675" spans="1:24">
      <c r="A675" s="168"/>
      <c r="B675" s="1"/>
      <c r="C675" s="1"/>
      <c r="D675" s="1"/>
      <c r="E675" s="1"/>
      <c r="F675" s="1"/>
      <c r="G675" s="1"/>
      <c r="H675" s="188"/>
      <c r="I675" s="193"/>
      <c r="J675" s="78"/>
      <c r="K675" s="78"/>
      <c r="L675" s="78"/>
      <c r="M675" s="78"/>
      <c r="N675" s="78"/>
      <c r="O675" s="78"/>
      <c r="P675" s="78"/>
      <c r="Q675" s="78"/>
      <c r="R675" s="78"/>
      <c r="S675" s="78"/>
      <c r="T675" s="78"/>
      <c r="U675" s="78"/>
      <c r="V675" s="78"/>
      <c r="W675" s="78"/>
      <c r="X675" s="78"/>
    </row>
    <row r="676" spans="1:24">
      <c r="A676" s="22" t="s">
        <v>59</v>
      </c>
      <c r="B676" s="14" t="s">
        <v>330</v>
      </c>
      <c r="C676" s="14" t="s">
        <v>16</v>
      </c>
      <c r="D676" s="14" t="s">
        <v>14</v>
      </c>
      <c r="E676" s="14"/>
      <c r="F676" s="14"/>
      <c r="G676" s="14"/>
      <c r="H676" s="1"/>
      <c r="I676" s="13"/>
      <c r="J676" s="97">
        <f>J677+J688</f>
        <v>31720109</v>
      </c>
      <c r="K676" s="97">
        <f t="shared" ref="K676:L676" si="935">K677+K688</f>
        <v>30537297.600000001</v>
      </c>
      <c r="L676" s="97">
        <f t="shared" si="935"/>
        <v>31038660.050000001</v>
      </c>
      <c r="M676" s="97">
        <f t="shared" ref="M676:O676" si="936">M677+M688</f>
        <v>11708584.84</v>
      </c>
      <c r="N676" s="97">
        <f t="shared" si="936"/>
        <v>0</v>
      </c>
      <c r="O676" s="97">
        <f t="shared" si="936"/>
        <v>0</v>
      </c>
      <c r="P676" s="97">
        <f t="shared" si="800"/>
        <v>43428693.840000004</v>
      </c>
      <c r="Q676" s="97">
        <f t="shared" si="801"/>
        <v>30537297.600000001</v>
      </c>
      <c r="R676" s="97">
        <f t="shared" si="802"/>
        <v>31038660.050000001</v>
      </c>
      <c r="S676" s="97">
        <f t="shared" ref="S676:U676" si="937">S677+S688</f>
        <v>-8648700</v>
      </c>
      <c r="T676" s="97">
        <f t="shared" si="937"/>
        <v>0</v>
      </c>
      <c r="U676" s="97">
        <f t="shared" si="937"/>
        <v>0</v>
      </c>
      <c r="V676" s="97">
        <f t="shared" ref="V676:V691" si="938">P676+S676</f>
        <v>34779993.840000004</v>
      </c>
      <c r="W676" s="97">
        <f t="shared" ref="W676:W691" si="939">Q676+T676</f>
        <v>30537297.600000001</v>
      </c>
      <c r="X676" s="97">
        <f t="shared" ref="X676:X691" si="940">R676+U676</f>
        <v>31038660.050000001</v>
      </c>
    </row>
    <row r="677" spans="1:24" ht="26.4">
      <c r="A677" s="275" t="s">
        <v>398</v>
      </c>
      <c r="B677" s="1" t="s">
        <v>330</v>
      </c>
      <c r="C677" s="1" t="s">
        <v>16</v>
      </c>
      <c r="D677" s="1" t="s">
        <v>14</v>
      </c>
      <c r="E677" s="1" t="s">
        <v>18</v>
      </c>
      <c r="F677" s="1" t="s">
        <v>68</v>
      </c>
      <c r="G677" s="1" t="s">
        <v>140</v>
      </c>
      <c r="H677" s="188" t="s">
        <v>141</v>
      </c>
      <c r="I677" s="13"/>
      <c r="J677" s="78">
        <f>J678+J685</f>
        <v>5118550</v>
      </c>
      <c r="K677" s="78">
        <f t="shared" ref="K677:L677" si="941">K678+K685</f>
        <v>3618997.6</v>
      </c>
      <c r="L677" s="78">
        <f t="shared" si="941"/>
        <v>3620660.05</v>
      </c>
      <c r="M677" s="78">
        <f t="shared" ref="M677:O677" si="942">M678+M685</f>
        <v>7479000</v>
      </c>
      <c r="N677" s="78">
        <f t="shared" si="942"/>
        <v>0</v>
      </c>
      <c r="O677" s="78">
        <f t="shared" si="942"/>
        <v>0</v>
      </c>
      <c r="P677" s="78">
        <f t="shared" si="800"/>
        <v>12597550</v>
      </c>
      <c r="Q677" s="78">
        <f t="shared" si="801"/>
        <v>3618997.6</v>
      </c>
      <c r="R677" s="78">
        <f t="shared" si="802"/>
        <v>3620660.05</v>
      </c>
      <c r="S677" s="78">
        <f t="shared" ref="S677:U677" si="943">S678+S685</f>
        <v>-8648700</v>
      </c>
      <c r="T677" s="78">
        <f t="shared" si="943"/>
        <v>0</v>
      </c>
      <c r="U677" s="78">
        <f t="shared" si="943"/>
        <v>0</v>
      </c>
      <c r="V677" s="78">
        <f t="shared" si="938"/>
        <v>3948850</v>
      </c>
      <c r="W677" s="78">
        <f t="shared" si="939"/>
        <v>3618997.6</v>
      </c>
      <c r="X677" s="78">
        <f t="shared" si="940"/>
        <v>3620660.05</v>
      </c>
    </row>
    <row r="678" spans="1:24" ht="39.6">
      <c r="A678" s="9" t="s">
        <v>288</v>
      </c>
      <c r="B678" s="1" t="s">
        <v>330</v>
      </c>
      <c r="C678" s="1" t="s">
        <v>16</v>
      </c>
      <c r="D678" s="1" t="s">
        <v>14</v>
      </c>
      <c r="E678" s="1" t="s">
        <v>18</v>
      </c>
      <c r="F678" s="1" t="s">
        <v>68</v>
      </c>
      <c r="G678" s="1" t="s">
        <v>140</v>
      </c>
      <c r="H678" s="188" t="s">
        <v>287</v>
      </c>
      <c r="I678" s="13"/>
      <c r="J678" s="78">
        <f>J679+J681+J683</f>
        <v>3597550</v>
      </c>
      <c r="K678" s="78">
        <f t="shared" ref="K678:L678" si="944">K679+K681+K683</f>
        <v>3618997.6</v>
      </c>
      <c r="L678" s="78">
        <f t="shared" si="944"/>
        <v>3620660.05</v>
      </c>
      <c r="M678" s="78">
        <f t="shared" ref="M678:O678" si="945">M679+M681+M683</f>
        <v>9000000</v>
      </c>
      <c r="N678" s="78">
        <f t="shared" si="945"/>
        <v>0</v>
      </c>
      <c r="O678" s="78">
        <f t="shared" si="945"/>
        <v>0</v>
      </c>
      <c r="P678" s="78">
        <f t="shared" si="800"/>
        <v>12597550</v>
      </c>
      <c r="Q678" s="78">
        <f t="shared" si="801"/>
        <v>3618997.6</v>
      </c>
      <c r="R678" s="78">
        <f t="shared" si="802"/>
        <v>3620660.05</v>
      </c>
      <c r="S678" s="78">
        <f t="shared" ref="S678:U678" si="946">S679+S681+S683</f>
        <v>-8923700</v>
      </c>
      <c r="T678" s="78">
        <f t="shared" si="946"/>
        <v>0</v>
      </c>
      <c r="U678" s="78">
        <f t="shared" si="946"/>
        <v>0</v>
      </c>
      <c r="V678" s="78">
        <f t="shared" si="938"/>
        <v>3673850</v>
      </c>
      <c r="W678" s="78">
        <f t="shared" si="939"/>
        <v>3618997.6</v>
      </c>
      <c r="X678" s="78">
        <f t="shared" si="940"/>
        <v>3620660.05</v>
      </c>
    </row>
    <row r="679" spans="1:24" ht="39.6">
      <c r="A679" s="168" t="s">
        <v>94</v>
      </c>
      <c r="B679" s="1" t="s">
        <v>330</v>
      </c>
      <c r="C679" s="1" t="s">
        <v>16</v>
      </c>
      <c r="D679" s="1" t="s">
        <v>14</v>
      </c>
      <c r="E679" s="1" t="s">
        <v>18</v>
      </c>
      <c r="F679" s="1" t="s">
        <v>68</v>
      </c>
      <c r="G679" s="1" t="s">
        <v>140</v>
      </c>
      <c r="H679" s="188" t="s">
        <v>287</v>
      </c>
      <c r="I679" s="13" t="s">
        <v>90</v>
      </c>
      <c r="J679" s="78">
        <f>J680</f>
        <v>2164798</v>
      </c>
      <c r="K679" s="78">
        <f t="shared" ref="K679:O679" si="947">K680</f>
        <v>2186245.6</v>
      </c>
      <c r="L679" s="78">
        <f t="shared" si="947"/>
        <v>2187908.0499999998</v>
      </c>
      <c r="M679" s="78">
        <f t="shared" si="947"/>
        <v>0</v>
      </c>
      <c r="N679" s="78">
        <f t="shared" si="947"/>
        <v>0</v>
      </c>
      <c r="O679" s="78">
        <f t="shared" si="947"/>
        <v>0</v>
      </c>
      <c r="P679" s="78">
        <f t="shared" si="800"/>
        <v>2164798</v>
      </c>
      <c r="Q679" s="78">
        <f t="shared" si="801"/>
        <v>2186245.6</v>
      </c>
      <c r="R679" s="78">
        <f t="shared" si="802"/>
        <v>2187908.0499999998</v>
      </c>
      <c r="S679" s="78">
        <f t="shared" ref="S679:U679" si="948">S680</f>
        <v>0</v>
      </c>
      <c r="T679" s="78">
        <f t="shared" si="948"/>
        <v>0</v>
      </c>
      <c r="U679" s="78">
        <f t="shared" si="948"/>
        <v>0</v>
      </c>
      <c r="V679" s="78">
        <f t="shared" si="938"/>
        <v>2164798</v>
      </c>
      <c r="W679" s="78">
        <f t="shared" si="939"/>
        <v>2186245.6</v>
      </c>
      <c r="X679" s="78">
        <f t="shared" si="940"/>
        <v>2187908.0499999998</v>
      </c>
    </row>
    <row r="680" spans="1:24">
      <c r="A680" s="168" t="s">
        <v>95</v>
      </c>
      <c r="B680" s="1" t="s">
        <v>330</v>
      </c>
      <c r="C680" s="1" t="s">
        <v>16</v>
      </c>
      <c r="D680" s="1" t="s">
        <v>14</v>
      </c>
      <c r="E680" s="1" t="s">
        <v>18</v>
      </c>
      <c r="F680" s="1" t="s">
        <v>68</v>
      </c>
      <c r="G680" s="1" t="s">
        <v>140</v>
      </c>
      <c r="H680" s="188" t="s">
        <v>287</v>
      </c>
      <c r="I680" s="13" t="s">
        <v>91</v>
      </c>
      <c r="J680" s="78">
        <f>J1821</f>
        <v>2164798</v>
      </c>
      <c r="K680" s="78">
        <f t="shared" ref="K680:L680" si="949">K1821</f>
        <v>2186245.6</v>
      </c>
      <c r="L680" s="78">
        <f t="shared" si="949"/>
        <v>2187908.0499999998</v>
      </c>
      <c r="M680" s="78">
        <f t="shared" ref="M680:O680" si="950">M1821</f>
        <v>0</v>
      </c>
      <c r="N680" s="78">
        <f t="shared" si="950"/>
        <v>0</v>
      </c>
      <c r="O680" s="78">
        <f t="shared" si="950"/>
        <v>0</v>
      </c>
      <c r="P680" s="78">
        <f t="shared" si="800"/>
        <v>2164798</v>
      </c>
      <c r="Q680" s="78">
        <f t="shared" si="801"/>
        <v>2186245.6</v>
      </c>
      <c r="R680" s="78">
        <f t="shared" si="802"/>
        <v>2187908.0499999998</v>
      </c>
      <c r="S680" s="78">
        <f t="shared" ref="S680:U680" si="951">S1821</f>
        <v>0</v>
      </c>
      <c r="T680" s="78">
        <f t="shared" si="951"/>
        <v>0</v>
      </c>
      <c r="U680" s="78">
        <f t="shared" si="951"/>
        <v>0</v>
      </c>
      <c r="V680" s="78">
        <f t="shared" si="938"/>
        <v>2164798</v>
      </c>
      <c r="W680" s="78">
        <f t="shared" si="939"/>
        <v>2186245.6</v>
      </c>
      <c r="X680" s="78">
        <f t="shared" si="940"/>
        <v>2187908.0499999998</v>
      </c>
    </row>
    <row r="681" spans="1:24" ht="26.4">
      <c r="A681" s="169" t="s">
        <v>229</v>
      </c>
      <c r="B681" s="1" t="s">
        <v>330</v>
      </c>
      <c r="C681" s="1" t="s">
        <v>16</v>
      </c>
      <c r="D681" s="1" t="s">
        <v>14</v>
      </c>
      <c r="E681" s="1" t="s">
        <v>18</v>
      </c>
      <c r="F681" s="1" t="s">
        <v>68</v>
      </c>
      <c r="G681" s="1" t="s">
        <v>140</v>
      </c>
      <c r="H681" s="188" t="s">
        <v>287</v>
      </c>
      <c r="I681" s="13" t="s">
        <v>92</v>
      </c>
      <c r="J681" s="78">
        <f>J682</f>
        <v>1410000</v>
      </c>
      <c r="K681" s="78">
        <f t="shared" ref="K681:O681" si="952">K682</f>
        <v>1410000</v>
      </c>
      <c r="L681" s="78">
        <f t="shared" si="952"/>
        <v>1410000</v>
      </c>
      <c r="M681" s="78">
        <f t="shared" si="952"/>
        <v>9000000</v>
      </c>
      <c r="N681" s="78">
        <f t="shared" si="952"/>
        <v>0</v>
      </c>
      <c r="O681" s="78">
        <f t="shared" si="952"/>
        <v>0</v>
      </c>
      <c r="P681" s="78">
        <f t="shared" si="800"/>
        <v>10410000</v>
      </c>
      <c r="Q681" s="78">
        <f t="shared" si="801"/>
        <v>1410000</v>
      </c>
      <c r="R681" s="78">
        <f t="shared" si="802"/>
        <v>1410000</v>
      </c>
      <c r="S681" s="78">
        <f t="shared" ref="S681:U681" si="953">S682</f>
        <v>-8923700</v>
      </c>
      <c r="T681" s="78">
        <f t="shared" si="953"/>
        <v>0</v>
      </c>
      <c r="U681" s="78">
        <f t="shared" si="953"/>
        <v>0</v>
      </c>
      <c r="V681" s="78">
        <f t="shared" si="938"/>
        <v>1486300</v>
      </c>
      <c r="W681" s="78">
        <f t="shared" si="939"/>
        <v>1410000</v>
      </c>
      <c r="X681" s="78">
        <f t="shared" si="940"/>
        <v>1410000</v>
      </c>
    </row>
    <row r="682" spans="1:24" ht="26.4">
      <c r="A682" s="168" t="s">
        <v>96</v>
      </c>
      <c r="B682" s="1" t="s">
        <v>330</v>
      </c>
      <c r="C682" s="1" t="s">
        <v>16</v>
      </c>
      <c r="D682" s="1" t="s">
        <v>14</v>
      </c>
      <c r="E682" s="1" t="s">
        <v>18</v>
      </c>
      <c r="F682" s="1" t="s">
        <v>68</v>
      </c>
      <c r="G682" s="1" t="s">
        <v>140</v>
      </c>
      <c r="H682" s="188" t="s">
        <v>287</v>
      </c>
      <c r="I682" s="13" t="s">
        <v>93</v>
      </c>
      <c r="J682" s="78">
        <f>J1823</f>
        <v>1410000</v>
      </c>
      <c r="K682" s="78">
        <f t="shared" ref="K682:L682" si="954">K1823</f>
        <v>1410000</v>
      </c>
      <c r="L682" s="78">
        <f t="shared" si="954"/>
        <v>1410000</v>
      </c>
      <c r="M682" s="78">
        <f t="shared" ref="M682:O682" si="955">M1823</f>
        <v>9000000</v>
      </c>
      <c r="N682" s="78">
        <f t="shared" si="955"/>
        <v>0</v>
      </c>
      <c r="O682" s="78">
        <f t="shared" si="955"/>
        <v>0</v>
      </c>
      <c r="P682" s="78">
        <f t="shared" si="800"/>
        <v>10410000</v>
      </c>
      <c r="Q682" s="78">
        <f t="shared" si="801"/>
        <v>1410000</v>
      </c>
      <c r="R682" s="78">
        <f t="shared" si="802"/>
        <v>1410000</v>
      </c>
      <c r="S682" s="78">
        <f t="shared" ref="S682:U682" si="956">S1823</f>
        <v>-8923700</v>
      </c>
      <c r="T682" s="78">
        <f t="shared" si="956"/>
        <v>0</v>
      </c>
      <c r="U682" s="78">
        <f t="shared" si="956"/>
        <v>0</v>
      </c>
      <c r="V682" s="78">
        <f t="shared" si="938"/>
        <v>1486300</v>
      </c>
      <c r="W682" s="78">
        <f t="shared" si="939"/>
        <v>1410000</v>
      </c>
      <c r="X682" s="78">
        <f t="shared" si="940"/>
        <v>1410000</v>
      </c>
    </row>
    <row r="683" spans="1:24">
      <c r="A683" s="168" t="s">
        <v>78</v>
      </c>
      <c r="B683" s="1" t="s">
        <v>330</v>
      </c>
      <c r="C683" s="1" t="s">
        <v>16</v>
      </c>
      <c r="D683" s="1" t="s">
        <v>14</v>
      </c>
      <c r="E683" s="1" t="s">
        <v>18</v>
      </c>
      <c r="F683" s="1" t="s">
        <v>68</v>
      </c>
      <c r="G683" s="1" t="s">
        <v>140</v>
      </c>
      <c r="H683" s="188" t="s">
        <v>287</v>
      </c>
      <c r="I683" s="13" t="s">
        <v>75</v>
      </c>
      <c r="J683" s="78">
        <f>J684</f>
        <v>22752</v>
      </c>
      <c r="K683" s="78">
        <f t="shared" ref="K683:O683" si="957">K684</f>
        <v>22752</v>
      </c>
      <c r="L683" s="78">
        <f t="shared" si="957"/>
        <v>22752</v>
      </c>
      <c r="M683" s="78">
        <f t="shared" si="957"/>
        <v>0</v>
      </c>
      <c r="N683" s="78">
        <f t="shared" si="957"/>
        <v>0</v>
      </c>
      <c r="O683" s="78">
        <f t="shared" si="957"/>
        <v>0</v>
      </c>
      <c r="P683" s="78">
        <f t="shared" si="800"/>
        <v>22752</v>
      </c>
      <c r="Q683" s="78">
        <f t="shared" si="801"/>
        <v>22752</v>
      </c>
      <c r="R683" s="78">
        <f t="shared" si="802"/>
        <v>22752</v>
      </c>
      <c r="S683" s="78">
        <f t="shared" ref="S683:U683" si="958">S684</f>
        <v>0</v>
      </c>
      <c r="T683" s="78">
        <f t="shared" si="958"/>
        <v>0</v>
      </c>
      <c r="U683" s="78">
        <f t="shared" si="958"/>
        <v>0</v>
      </c>
      <c r="V683" s="78">
        <f t="shared" si="938"/>
        <v>22752</v>
      </c>
      <c r="W683" s="78">
        <f t="shared" si="939"/>
        <v>22752</v>
      </c>
      <c r="X683" s="78">
        <f t="shared" si="940"/>
        <v>22752</v>
      </c>
    </row>
    <row r="684" spans="1:24">
      <c r="A684" s="170" t="s">
        <v>118</v>
      </c>
      <c r="B684" s="1" t="s">
        <v>330</v>
      </c>
      <c r="C684" s="1" t="s">
        <v>16</v>
      </c>
      <c r="D684" s="1" t="s">
        <v>14</v>
      </c>
      <c r="E684" s="1" t="s">
        <v>18</v>
      </c>
      <c r="F684" s="1" t="s">
        <v>68</v>
      </c>
      <c r="G684" s="1" t="s">
        <v>140</v>
      </c>
      <c r="H684" s="188" t="s">
        <v>287</v>
      </c>
      <c r="I684" s="13" t="s">
        <v>117</v>
      </c>
      <c r="J684" s="78">
        <f>J1825</f>
        <v>22752</v>
      </c>
      <c r="K684" s="78">
        <f t="shared" ref="K684:L684" si="959">K1825</f>
        <v>22752</v>
      </c>
      <c r="L684" s="78">
        <f t="shared" si="959"/>
        <v>22752</v>
      </c>
      <c r="M684" s="78">
        <f t="shared" ref="M684:O684" si="960">M1825</f>
        <v>0</v>
      </c>
      <c r="N684" s="78">
        <f t="shared" si="960"/>
        <v>0</v>
      </c>
      <c r="O684" s="78">
        <f t="shared" si="960"/>
        <v>0</v>
      </c>
      <c r="P684" s="78">
        <f t="shared" si="800"/>
        <v>22752</v>
      </c>
      <c r="Q684" s="78">
        <f t="shared" si="801"/>
        <v>22752</v>
      </c>
      <c r="R684" s="78">
        <f t="shared" si="802"/>
        <v>22752</v>
      </c>
      <c r="S684" s="78">
        <f t="shared" ref="S684:U684" si="961">S1825</f>
        <v>0</v>
      </c>
      <c r="T684" s="78">
        <f t="shared" si="961"/>
        <v>0</v>
      </c>
      <c r="U684" s="78">
        <f t="shared" si="961"/>
        <v>0</v>
      </c>
      <c r="V684" s="78">
        <f t="shared" si="938"/>
        <v>22752</v>
      </c>
      <c r="W684" s="78">
        <f t="shared" si="939"/>
        <v>22752</v>
      </c>
      <c r="X684" s="78">
        <f t="shared" si="940"/>
        <v>22752</v>
      </c>
    </row>
    <row r="685" spans="1:24" ht="26.4">
      <c r="A685" s="189" t="s">
        <v>254</v>
      </c>
      <c r="B685" s="1" t="s">
        <v>330</v>
      </c>
      <c r="C685" s="1" t="s">
        <v>16</v>
      </c>
      <c r="D685" s="1" t="s">
        <v>14</v>
      </c>
      <c r="E685" s="1" t="s">
        <v>18</v>
      </c>
      <c r="F685" s="1" t="s">
        <v>68</v>
      </c>
      <c r="G685" s="1" t="s">
        <v>140</v>
      </c>
      <c r="H685" s="188" t="s">
        <v>376</v>
      </c>
      <c r="I685" s="13"/>
      <c r="J685" s="78">
        <f>J686</f>
        <v>1521000</v>
      </c>
      <c r="K685" s="78">
        <f t="shared" ref="K685:O686" si="962">K686</f>
        <v>0</v>
      </c>
      <c r="L685" s="78">
        <f t="shared" si="962"/>
        <v>0</v>
      </c>
      <c r="M685" s="78">
        <f t="shared" si="962"/>
        <v>-1521000</v>
      </c>
      <c r="N685" s="78">
        <f t="shared" si="962"/>
        <v>0</v>
      </c>
      <c r="O685" s="78">
        <f t="shared" si="962"/>
        <v>0</v>
      </c>
      <c r="P685" s="78">
        <f t="shared" ref="P685:P804" si="963">J685+M685</f>
        <v>0</v>
      </c>
      <c r="Q685" s="78">
        <f t="shared" ref="Q685:Q804" si="964">K685+N685</f>
        <v>0</v>
      </c>
      <c r="R685" s="78">
        <f t="shared" ref="R685:R804" si="965">L685+O685</f>
        <v>0</v>
      </c>
      <c r="S685" s="78">
        <f t="shared" ref="S685:U686" si="966">S686</f>
        <v>275000</v>
      </c>
      <c r="T685" s="78">
        <f t="shared" si="966"/>
        <v>0</v>
      </c>
      <c r="U685" s="78">
        <f t="shared" si="966"/>
        <v>0</v>
      </c>
      <c r="V685" s="78">
        <f t="shared" si="938"/>
        <v>275000</v>
      </c>
      <c r="W685" s="78">
        <f t="shared" si="939"/>
        <v>0</v>
      </c>
      <c r="X685" s="78">
        <f t="shared" si="940"/>
        <v>0</v>
      </c>
    </row>
    <row r="686" spans="1:24" ht="26.4">
      <c r="A686" s="169" t="s">
        <v>229</v>
      </c>
      <c r="B686" s="1" t="s">
        <v>330</v>
      </c>
      <c r="C686" s="1" t="s">
        <v>16</v>
      </c>
      <c r="D686" s="1" t="s">
        <v>14</v>
      </c>
      <c r="E686" s="1" t="s">
        <v>18</v>
      </c>
      <c r="F686" s="1" t="s">
        <v>68</v>
      </c>
      <c r="G686" s="1" t="s">
        <v>140</v>
      </c>
      <c r="H686" s="188" t="s">
        <v>376</v>
      </c>
      <c r="I686" s="13" t="s">
        <v>92</v>
      </c>
      <c r="J686" s="78">
        <f>J687</f>
        <v>1521000</v>
      </c>
      <c r="K686" s="78">
        <f t="shared" si="962"/>
        <v>0</v>
      </c>
      <c r="L686" s="78">
        <f t="shared" si="962"/>
        <v>0</v>
      </c>
      <c r="M686" s="78">
        <f t="shared" si="962"/>
        <v>-1521000</v>
      </c>
      <c r="N686" s="78">
        <f t="shared" si="962"/>
        <v>0</v>
      </c>
      <c r="O686" s="78">
        <f t="shared" si="962"/>
        <v>0</v>
      </c>
      <c r="P686" s="78">
        <f t="shared" si="963"/>
        <v>0</v>
      </c>
      <c r="Q686" s="78">
        <f t="shared" si="964"/>
        <v>0</v>
      </c>
      <c r="R686" s="78">
        <f t="shared" si="965"/>
        <v>0</v>
      </c>
      <c r="S686" s="78">
        <f t="shared" si="966"/>
        <v>275000</v>
      </c>
      <c r="T686" s="78">
        <f t="shared" si="966"/>
        <v>0</v>
      </c>
      <c r="U686" s="78">
        <f t="shared" si="966"/>
        <v>0</v>
      </c>
      <c r="V686" s="78">
        <f t="shared" si="938"/>
        <v>275000</v>
      </c>
      <c r="W686" s="78">
        <f t="shared" si="939"/>
        <v>0</v>
      </c>
      <c r="X686" s="78">
        <f t="shared" si="940"/>
        <v>0</v>
      </c>
    </row>
    <row r="687" spans="1:24" ht="26.4">
      <c r="A687" s="168" t="s">
        <v>96</v>
      </c>
      <c r="B687" s="1" t="s">
        <v>330</v>
      </c>
      <c r="C687" s="1" t="s">
        <v>16</v>
      </c>
      <c r="D687" s="1" t="s">
        <v>14</v>
      </c>
      <c r="E687" s="1" t="s">
        <v>18</v>
      </c>
      <c r="F687" s="1" t="s">
        <v>68</v>
      </c>
      <c r="G687" s="1" t="s">
        <v>140</v>
      </c>
      <c r="H687" s="188" t="s">
        <v>376</v>
      </c>
      <c r="I687" s="13" t="s">
        <v>93</v>
      </c>
      <c r="J687" s="78">
        <f>+J1357</f>
        <v>1521000</v>
      </c>
      <c r="K687" s="78">
        <f t="shared" ref="K687:L687" si="967">+K1357</f>
        <v>0</v>
      </c>
      <c r="L687" s="78">
        <f t="shared" si="967"/>
        <v>0</v>
      </c>
      <c r="M687" s="78">
        <f t="shared" ref="M687:O687" si="968">+M1357</f>
        <v>-1521000</v>
      </c>
      <c r="N687" s="78">
        <f t="shared" si="968"/>
        <v>0</v>
      </c>
      <c r="O687" s="78">
        <f t="shared" si="968"/>
        <v>0</v>
      </c>
      <c r="P687" s="78">
        <f t="shared" si="963"/>
        <v>0</v>
      </c>
      <c r="Q687" s="78">
        <f t="shared" si="964"/>
        <v>0</v>
      </c>
      <c r="R687" s="78">
        <f t="shared" si="965"/>
        <v>0</v>
      </c>
      <c r="S687" s="78">
        <f>+S1357+S1620</f>
        <v>275000</v>
      </c>
      <c r="T687" s="78">
        <f t="shared" ref="T687:U687" si="969">+T1357+T1620</f>
        <v>0</v>
      </c>
      <c r="U687" s="78">
        <f t="shared" si="969"/>
        <v>0</v>
      </c>
      <c r="V687" s="78">
        <f t="shared" si="938"/>
        <v>275000</v>
      </c>
      <c r="W687" s="78">
        <f t="shared" si="939"/>
        <v>0</v>
      </c>
      <c r="X687" s="78">
        <f t="shared" si="940"/>
        <v>0</v>
      </c>
    </row>
    <row r="688" spans="1:24">
      <c r="A688" s="9" t="s">
        <v>82</v>
      </c>
      <c r="B688" s="1" t="s">
        <v>330</v>
      </c>
      <c r="C688" s="1" t="s">
        <v>16</v>
      </c>
      <c r="D688" s="1" t="s">
        <v>14</v>
      </c>
      <c r="E688" s="1" t="s">
        <v>80</v>
      </c>
      <c r="F688" s="1" t="s">
        <v>68</v>
      </c>
      <c r="G688" s="1" t="s">
        <v>140</v>
      </c>
      <c r="H688" s="1" t="s">
        <v>141</v>
      </c>
      <c r="I688" s="13"/>
      <c r="J688" s="78">
        <f>J689</f>
        <v>26601559</v>
      </c>
      <c r="K688" s="78">
        <f t="shared" ref="K688:O689" si="970">K689</f>
        <v>26918300</v>
      </c>
      <c r="L688" s="78">
        <f t="shared" si="970"/>
        <v>27418000</v>
      </c>
      <c r="M688" s="78">
        <f t="shared" si="970"/>
        <v>4229584.84</v>
      </c>
      <c r="N688" s="78">
        <f t="shared" si="970"/>
        <v>0</v>
      </c>
      <c r="O688" s="78">
        <f t="shared" si="970"/>
        <v>0</v>
      </c>
      <c r="P688" s="78">
        <f t="shared" si="963"/>
        <v>30831143.84</v>
      </c>
      <c r="Q688" s="78">
        <f t="shared" si="964"/>
        <v>26918300</v>
      </c>
      <c r="R688" s="78">
        <f t="shared" si="965"/>
        <v>27418000</v>
      </c>
      <c r="S688" s="78">
        <f t="shared" ref="S688:U690" si="971">S689</f>
        <v>0</v>
      </c>
      <c r="T688" s="78">
        <f t="shared" si="971"/>
        <v>0</v>
      </c>
      <c r="U688" s="78">
        <f t="shared" si="971"/>
        <v>0</v>
      </c>
      <c r="V688" s="78">
        <f t="shared" si="938"/>
        <v>30831143.84</v>
      </c>
      <c r="W688" s="78">
        <f t="shared" si="939"/>
        <v>26918300</v>
      </c>
      <c r="X688" s="78">
        <f t="shared" si="940"/>
        <v>27418000</v>
      </c>
    </row>
    <row r="689" spans="1:24" ht="39.6">
      <c r="A689" s="9" t="s">
        <v>289</v>
      </c>
      <c r="B689" s="1" t="s">
        <v>330</v>
      </c>
      <c r="C689" s="1" t="s">
        <v>16</v>
      </c>
      <c r="D689" s="1" t="s">
        <v>14</v>
      </c>
      <c r="E689" s="1" t="s">
        <v>80</v>
      </c>
      <c r="F689" s="1" t="s">
        <v>68</v>
      </c>
      <c r="G689" s="1" t="s">
        <v>140</v>
      </c>
      <c r="H689" s="1" t="s">
        <v>165</v>
      </c>
      <c r="I689" s="13"/>
      <c r="J689" s="78">
        <f>J690</f>
        <v>26601559</v>
      </c>
      <c r="K689" s="78">
        <f t="shared" si="970"/>
        <v>26918300</v>
      </c>
      <c r="L689" s="78">
        <f t="shared" si="970"/>
        <v>27418000</v>
      </c>
      <c r="M689" s="78">
        <f t="shared" si="970"/>
        <v>4229584.84</v>
      </c>
      <c r="N689" s="78">
        <f t="shared" si="970"/>
        <v>0</v>
      </c>
      <c r="O689" s="78">
        <f t="shared" si="970"/>
        <v>0</v>
      </c>
      <c r="P689" s="78">
        <f t="shared" si="963"/>
        <v>30831143.84</v>
      </c>
      <c r="Q689" s="78">
        <f t="shared" si="964"/>
        <v>26918300</v>
      </c>
      <c r="R689" s="78">
        <f t="shared" si="965"/>
        <v>27418000</v>
      </c>
      <c r="S689" s="78">
        <f t="shared" si="971"/>
        <v>0</v>
      </c>
      <c r="T689" s="78">
        <f t="shared" si="971"/>
        <v>0</v>
      </c>
      <c r="U689" s="78">
        <f t="shared" si="971"/>
        <v>0</v>
      </c>
      <c r="V689" s="78">
        <f t="shared" si="938"/>
        <v>30831143.84</v>
      </c>
      <c r="W689" s="78">
        <f t="shared" si="939"/>
        <v>26918300</v>
      </c>
      <c r="X689" s="78">
        <f t="shared" si="940"/>
        <v>27418000</v>
      </c>
    </row>
    <row r="690" spans="1:24" ht="26.4">
      <c r="A690" s="169" t="s">
        <v>229</v>
      </c>
      <c r="B690" s="1" t="s">
        <v>330</v>
      </c>
      <c r="C690" s="1" t="s">
        <v>16</v>
      </c>
      <c r="D690" s="1" t="s">
        <v>14</v>
      </c>
      <c r="E690" s="1" t="s">
        <v>80</v>
      </c>
      <c r="F690" s="1" t="s">
        <v>68</v>
      </c>
      <c r="G690" s="1" t="s">
        <v>140</v>
      </c>
      <c r="H690" s="1" t="s">
        <v>165</v>
      </c>
      <c r="I690" s="13" t="s">
        <v>92</v>
      </c>
      <c r="J690" s="78">
        <f>J691</f>
        <v>26601559</v>
      </c>
      <c r="K690" s="78">
        <f t="shared" ref="K690:O690" si="972">K691</f>
        <v>26918300</v>
      </c>
      <c r="L690" s="78">
        <f t="shared" si="972"/>
        <v>27418000</v>
      </c>
      <c r="M690" s="78">
        <f t="shared" si="972"/>
        <v>4229584.84</v>
      </c>
      <c r="N690" s="78">
        <f t="shared" si="972"/>
        <v>0</v>
      </c>
      <c r="O690" s="78">
        <f t="shared" si="972"/>
        <v>0</v>
      </c>
      <c r="P690" s="78">
        <f t="shared" si="963"/>
        <v>30831143.84</v>
      </c>
      <c r="Q690" s="78">
        <f t="shared" si="964"/>
        <v>26918300</v>
      </c>
      <c r="R690" s="78">
        <f t="shared" si="965"/>
        <v>27418000</v>
      </c>
      <c r="S690" s="78">
        <f t="shared" si="971"/>
        <v>0</v>
      </c>
      <c r="T690" s="78">
        <f t="shared" si="971"/>
        <v>0</v>
      </c>
      <c r="U690" s="78">
        <f t="shared" si="971"/>
        <v>0</v>
      </c>
      <c r="V690" s="78">
        <f t="shared" si="938"/>
        <v>30831143.84</v>
      </c>
      <c r="W690" s="78">
        <f t="shared" si="939"/>
        <v>26918300</v>
      </c>
      <c r="X690" s="78">
        <f t="shared" si="940"/>
        <v>27418000</v>
      </c>
    </row>
    <row r="691" spans="1:24" ht="26.4">
      <c r="A691" s="168" t="s">
        <v>96</v>
      </c>
      <c r="B691" s="1" t="s">
        <v>330</v>
      </c>
      <c r="C691" s="1" t="s">
        <v>16</v>
      </c>
      <c r="D691" s="1" t="s">
        <v>14</v>
      </c>
      <c r="E691" s="1" t="s">
        <v>80</v>
      </c>
      <c r="F691" s="1" t="s">
        <v>68</v>
      </c>
      <c r="G691" s="1" t="s">
        <v>140</v>
      </c>
      <c r="H691" s="1" t="s">
        <v>165</v>
      </c>
      <c r="I691" s="13" t="s">
        <v>93</v>
      </c>
      <c r="J691" s="78">
        <f t="shared" ref="J691:O691" si="973">J1038+J1217+J1292+J1361+J1445+J1502+J1552+J1624+J1685+J1748+J1829</f>
        <v>26601559</v>
      </c>
      <c r="K691" s="78">
        <f t="shared" si="973"/>
        <v>26918300</v>
      </c>
      <c r="L691" s="78">
        <f t="shared" si="973"/>
        <v>27418000</v>
      </c>
      <c r="M691" s="78">
        <f t="shared" si="973"/>
        <v>4229584.84</v>
      </c>
      <c r="N691" s="78">
        <f t="shared" si="973"/>
        <v>0</v>
      </c>
      <c r="O691" s="78">
        <f t="shared" si="973"/>
        <v>0</v>
      </c>
      <c r="P691" s="78">
        <f t="shared" si="963"/>
        <v>30831143.84</v>
      </c>
      <c r="Q691" s="78">
        <f t="shared" si="964"/>
        <v>26918300</v>
      </c>
      <c r="R691" s="78">
        <f t="shared" si="965"/>
        <v>27418000</v>
      </c>
      <c r="S691" s="78">
        <f>S1038+S1217+S1292+S1361+S1445+S1502+S1552+S1624+S1685+S1748+S1829</f>
        <v>0</v>
      </c>
      <c r="T691" s="78">
        <f>T1038+T1217+T1292+T1361+T1445+T1502+T1552+T1624+T1685+T1748+T1829</f>
        <v>0</v>
      </c>
      <c r="U691" s="78">
        <f>U1038+U1217+U1292+U1361+U1445+U1502+U1552+U1624+U1685+U1748+U1829</f>
        <v>0</v>
      </c>
      <c r="V691" s="78">
        <f t="shared" si="938"/>
        <v>30831143.84</v>
      </c>
      <c r="W691" s="78">
        <f t="shared" si="939"/>
        <v>26918300</v>
      </c>
      <c r="X691" s="78">
        <f t="shared" si="940"/>
        <v>27418000</v>
      </c>
    </row>
    <row r="692" spans="1:24">
      <c r="A692" s="168"/>
      <c r="B692" s="1"/>
      <c r="C692" s="1"/>
      <c r="D692" s="1"/>
      <c r="E692" s="1"/>
      <c r="F692" s="1"/>
      <c r="G692" s="1"/>
      <c r="H692" s="1"/>
      <c r="I692" s="13"/>
      <c r="J692" s="78"/>
      <c r="K692" s="78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</row>
    <row r="693" spans="1:24">
      <c r="A693" s="22" t="s">
        <v>37</v>
      </c>
      <c r="B693" s="15" t="s">
        <v>330</v>
      </c>
      <c r="C693" s="15" t="s">
        <v>16</v>
      </c>
      <c r="D693" s="15" t="s">
        <v>31</v>
      </c>
      <c r="E693" s="15"/>
      <c r="F693" s="15"/>
      <c r="G693" s="15"/>
      <c r="H693" s="1"/>
      <c r="I693" s="13"/>
      <c r="J693" s="97">
        <f>J694+J707+J711</f>
        <v>2812500</v>
      </c>
      <c r="K693" s="97">
        <f t="shared" ref="K693:L693" si="974">K694+K707+K711</f>
        <v>251775</v>
      </c>
      <c r="L693" s="97">
        <f t="shared" si="974"/>
        <v>251775</v>
      </c>
      <c r="M693" s="97">
        <f t="shared" ref="M693:O693" si="975">M694+M1072+M707</f>
        <v>-450000</v>
      </c>
      <c r="N693" s="97">
        <f t="shared" si="975"/>
        <v>0</v>
      </c>
      <c r="O693" s="97">
        <f t="shared" si="975"/>
        <v>0</v>
      </c>
      <c r="P693" s="97">
        <f t="shared" si="963"/>
        <v>2362500</v>
      </c>
      <c r="Q693" s="97">
        <f t="shared" si="964"/>
        <v>251775</v>
      </c>
      <c r="R693" s="97">
        <f t="shared" si="965"/>
        <v>251775</v>
      </c>
      <c r="S693" s="97">
        <f>S694+S707</f>
        <v>462460</v>
      </c>
      <c r="T693" s="97">
        <f t="shared" ref="T693:U693" si="976">T694+T707</f>
        <v>0</v>
      </c>
      <c r="U693" s="97">
        <f t="shared" si="976"/>
        <v>0</v>
      </c>
      <c r="V693" s="97">
        <f t="shared" ref="V693:V714" si="977">P693+S693</f>
        <v>2824960</v>
      </c>
      <c r="W693" s="97">
        <f t="shared" ref="W693:W714" si="978">Q693+T693</f>
        <v>251775</v>
      </c>
      <c r="X693" s="97">
        <f t="shared" ref="X693:X714" si="979">R693+U693</f>
        <v>251775</v>
      </c>
    </row>
    <row r="694" spans="1:24" ht="39.6">
      <c r="A694" s="275" t="s">
        <v>393</v>
      </c>
      <c r="B694" s="1" t="s">
        <v>330</v>
      </c>
      <c r="C694" s="1" t="s">
        <v>16</v>
      </c>
      <c r="D694" s="1" t="s">
        <v>31</v>
      </c>
      <c r="E694" s="1" t="s">
        <v>13</v>
      </c>
      <c r="F694" s="1" t="s">
        <v>68</v>
      </c>
      <c r="G694" s="1" t="s">
        <v>140</v>
      </c>
      <c r="H694" s="1" t="s">
        <v>141</v>
      </c>
      <c r="I694" s="13"/>
      <c r="J694" s="78">
        <f>J695+J701+J704</f>
        <v>812500</v>
      </c>
      <c r="K694" s="78">
        <f t="shared" ref="K694:L694" si="980">K695+K701+K704</f>
        <v>251775</v>
      </c>
      <c r="L694" s="78">
        <f t="shared" si="980"/>
        <v>251775</v>
      </c>
      <c r="M694" s="78">
        <f t="shared" ref="M694:O694" si="981">M695+M701+M704</f>
        <v>-550000</v>
      </c>
      <c r="N694" s="78">
        <f t="shared" si="981"/>
        <v>0</v>
      </c>
      <c r="O694" s="78">
        <f t="shared" si="981"/>
        <v>0</v>
      </c>
      <c r="P694" s="78">
        <f t="shared" si="963"/>
        <v>262500</v>
      </c>
      <c r="Q694" s="78">
        <f t="shared" si="964"/>
        <v>251775</v>
      </c>
      <c r="R694" s="78">
        <f t="shared" si="965"/>
        <v>251775</v>
      </c>
      <c r="S694" s="78">
        <f>S695+S701+S704+S698</f>
        <v>462460</v>
      </c>
      <c r="T694" s="78">
        <f t="shared" ref="T694:U694" si="982">T695+T701+T704+T698</f>
        <v>0</v>
      </c>
      <c r="U694" s="78">
        <f t="shared" si="982"/>
        <v>0</v>
      </c>
      <c r="V694" s="78">
        <f t="shared" si="977"/>
        <v>724960</v>
      </c>
      <c r="W694" s="78">
        <f t="shared" si="978"/>
        <v>251775</v>
      </c>
      <c r="X694" s="78">
        <f t="shared" si="979"/>
        <v>251775</v>
      </c>
    </row>
    <row r="695" spans="1:24">
      <c r="A695" s="189" t="s">
        <v>205</v>
      </c>
      <c r="B695" s="1" t="s">
        <v>330</v>
      </c>
      <c r="C695" s="1" t="s">
        <v>16</v>
      </c>
      <c r="D695" s="1" t="s">
        <v>31</v>
      </c>
      <c r="E695" s="1" t="s">
        <v>13</v>
      </c>
      <c r="F695" s="1" t="s">
        <v>68</v>
      </c>
      <c r="G695" s="1" t="s">
        <v>140</v>
      </c>
      <c r="H695" s="1" t="s">
        <v>204</v>
      </c>
      <c r="I695" s="13"/>
      <c r="J695" s="78">
        <f>J696</f>
        <v>50000</v>
      </c>
      <c r="K695" s="78">
        <f t="shared" ref="K695:O696" si="983">K696</f>
        <v>50000</v>
      </c>
      <c r="L695" s="78">
        <f t="shared" si="983"/>
        <v>50000</v>
      </c>
      <c r="M695" s="78">
        <f t="shared" si="983"/>
        <v>0</v>
      </c>
      <c r="N695" s="78">
        <f t="shared" si="983"/>
        <v>0</v>
      </c>
      <c r="O695" s="78">
        <f t="shared" si="983"/>
        <v>0</v>
      </c>
      <c r="P695" s="78">
        <f t="shared" si="963"/>
        <v>50000</v>
      </c>
      <c r="Q695" s="78">
        <f t="shared" si="964"/>
        <v>50000</v>
      </c>
      <c r="R695" s="78">
        <f t="shared" si="965"/>
        <v>50000</v>
      </c>
      <c r="S695" s="78">
        <f t="shared" ref="S695:U696" si="984">S696</f>
        <v>0</v>
      </c>
      <c r="T695" s="78">
        <f t="shared" si="984"/>
        <v>0</v>
      </c>
      <c r="U695" s="78">
        <f t="shared" si="984"/>
        <v>0</v>
      </c>
      <c r="V695" s="78">
        <f t="shared" si="977"/>
        <v>50000</v>
      </c>
      <c r="W695" s="78">
        <f t="shared" si="978"/>
        <v>50000</v>
      </c>
      <c r="X695" s="78">
        <f t="shared" si="979"/>
        <v>50000</v>
      </c>
    </row>
    <row r="696" spans="1:24">
      <c r="A696" s="9" t="s">
        <v>78</v>
      </c>
      <c r="B696" s="1" t="s">
        <v>330</v>
      </c>
      <c r="C696" s="1" t="s">
        <v>16</v>
      </c>
      <c r="D696" s="1" t="s">
        <v>31</v>
      </c>
      <c r="E696" s="1" t="s">
        <v>13</v>
      </c>
      <c r="F696" s="1" t="s">
        <v>68</v>
      </c>
      <c r="G696" s="1" t="s">
        <v>140</v>
      </c>
      <c r="H696" s="1" t="s">
        <v>204</v>
      </c>
      <c r="I696" s="13" t="s">
        <v>75</v>
      </c>
      <c r="J696" s="78">
        <f>J697</f>
        <v>50000</v>
      </c>
      <c r="K696" s="78">
        <f t="shared" si="983"/>
        <v>50000</v>
      </c>
      <c r="L696" s="78">
        <f t="shared" si="983"/>
        <v>50000</v>
      </c>
      <c r="M696" s="78">
        <f t="shared" si="983"/>
        <v>0</v>
      </c>
      <c r="N696" s="78">
        <f t="shared" si="983"/>
        <v>0</v>
      </c>
      <c r="O696" s="78">
        <f t="shared" si="983"/>
        <v>0</v>
      </c>
      <c r="P696" s="78">
        <f t="shared" si="963"/>
        <v>50000</v>
      </c>
      <c r="Q696" s="78">
        <f t="shared" si="964"/>
        <v>50000</v>
      </c>
      <c r="R696" s="78">
        <f t="shared" si="965"/>
        <v>50000</v>
      </c>
      <c r="S696" s="78">
        <f t="shared" si="984"/>
        <v>0</v>
      </c>
      <c r="T696" s="78">
        <f t="shared" si="984"/>
        <v>0</v>
      </c>
      <c r="U696" s="78">
        <f t="shared" si="984"/>
        <v>0</v>
      </c>
      <c r="V696" s="78">
        <f t="shared" si="977"/>
        <v>50000</v>
      </c>
      <c r="W696" s="78">
        <f t="shared" si="978"/>
        <v>50000</v>
      </c>
      <c r="X696" s="78">
        <f t="shared" si="979"/>
        <v>50000</v>
      </c>
    </row>
    <row r="697" spans="1:24" ht="26.4">
      <c r="A697" s="189" t="s">
        <v>79</v>
      </c>
      <c r="B697" s="1" t="s">
        <v>330</v>
      </c>
      <c r="C697" s="1" t="s">
        <v>16</v>
      </c>
      <c r="D697" s="1" t="s">
        <v>31</v>
      </c>
      <c r="E697" s="1" t="s">
        <v>13</v>
      </c>
      <c r="F697" s="1" t="s">
        <v>68</v>
      </c>
      <c r="G697" s="1" t="s">
        <v>140</v>
      </c>
      <c r="H697" s="1" t="s">
        <v>204</v>
      </c>
      <c r="I697" s="13" t="s">
        <v>76</v>
      </c>
      <c r="J697" s="78">
        <f>J1043</f>
        <v>50000</v>
      </c>
      <c r="K697" s="78">
        <f t="shared" ref="K697:L697" si="985">K1043</f>
        <v>50000</v>
      </c>
      <c r="L697" s="78">
        <f t="shared" si="985"/>
        <v>50000</v>
      </c>
      <c r="M697" s="78">
        <f t="shared" ref="M697:O697" si="986">M1043</f>
        <v>0</v>
      </c>
      <c r="N697" s="78">
        <f t="shared" si="986"/>
        <v>0</v>
      </c>
      <c r="O697" s="78">
        <f t="shared" si="986"/>
        <v>0</v>
      </c>
      <c r="P697" s="78">
        <f t="shared" si="963"/>
        <v>50000</v>
      </c>
      <c r="Q697" s="78">
        <f t="shared" si="964"/>
        <v>50000</v>
      </c>
      <c r="R697" s="78">
        <f t="shared" si="965"/>
        <v>50000</v>
      </c>
      <c r="S697" s="78">
        <f t="shared" ref="S697:U697" si="987">S1043</f>
        <v>0</v>
      </c>
      <c r="T697" s="78">
        <f t="shared" si="987"/>
        <v>0</v>
      </c>
      <c r="U697" s="78">
        <f t="shared" si="987"/>
        <v>0</v>
      </c>
      <c r="V697" s="78">
        <f t="shared" si="977"/>
        <v>50000</v>
      </c>
      <c r="W697" s="78">
        <f t="shared" si="978"/>
        <v>50000</v>
      </c>
      <c r="X697" s="78">
        <f t="shared" si="979"/>
        <v>50000</v>
      </c>
    </row>
    <row r="698" spans="1:24" s="286" customFormat="1">
      <c r="A698" s="348" t="s">
        <v>214</v>
      </c>
      <c r="B698" s="283" t="s">
        <v>330</v>
      </c>
      <c r="C698" s="283" t="s">
        <v>16</v>
      </c>
      <c r="D698" s="283" t="s">
        <v>31</v>
      </c>
      <c r="E698" s="283" t="s">
        <v>13</v>
      </c>
      <c r="F698" s="283" t="s">
        <v>68</v>
      </c>
      <c r="G698" s="283" t="s">
        <v>140</v>
      </c>
      <c r="H698" s="283" t="s">
        <v>215</v>
      </c>
      <c r="I698" s="284"/>
      <c r="J698" s="292"/>
      <c r="K698" s="292"/>
      <c r="L698" s="292"/>
      <c r="M698" s="292"/>
      <c r="N698" s="292"/>
      <c r="O698" s="292"/>
      <c r="P698" s="292"/>
      <c r="Q698" s="292"/>
      <c r="R698" s="292"/>
      <c r="S698" s="292">
        <f t="shared" ref="S698:U699" si="988">S699</f>
        <v>200000</v>
      </c>
      <c r="T698" s="292">
        <f t="shared" si="988"/>
        <v>0</v>
      </c>
      <c r="U698" s="292">
        <f t="shared" si="988"/>
        <v>0</v>
      </c>
      <c r="V698" s="292">
        <f t="shared" si="977"/>
        <v>200000</v>
      </c>
      <c r="W698" s="292">
        <f t="shared" si="978"/>
        <v>0</v>
      </c>
      <c r="X698" s="292">
        <f t="shared" si="979"/>
        <v>0</v>
      </c>
    </row>
    <row r="699" spans="1:24" s="286" customFormat="1" ht="26.4">
      <c r="A699" s="298" t="s">
        <v>229</v>
      </c>
      <c r="B699" s="283" t="s">
        <v>330</v>
      </c>
      <c r="C699" s="283" t="s">
        <v>16</v>
      </c>
      <c r="D699" s="283" t="s">
        <v>31</v>
      </c>
      <c r="E699" s="283" t="s">
        <v>13</v>
      </c>
      <c r="F699" s="283" t="s">
        <v>68</v>
      </c>
      <c r="G699" s="283" t="s">
        <v>140</v>
      </c>
      <c r="H699" s="283" t="s">
        <v>215</v>
      </c>
      <c r="I699" s="284" t="s">
        <v>92</v>
      </c>
      <c r="J699" s="292"/>
      <c r="K699" s="292"/>
      <c r="L699" s="292"/>
      <c r="M699" s="292"/>
      <c r="N699" s="292"/>
      <c r="O699" s="292"/>
      <c r="P699" s="292"/>
      <c r="Q699" s="292"/>
      <c r="R699" s="292"/>
      <c r="S699" s="292">
        <f t="shared" si="988"/>
        <v>200000</v>
      </c>
      <c r="T699" s="292">
        <f t="shared" si="988"/>
        <v>0</v>
      </c>
      <c r="U699" s="292">
        <f t="shared" si="988"/>
        <v>0</v>
      </c>
      <c r="V699" s="292">
        <f t="shared" si="977"/>
        <v>200000</v>
      </c>
      <c r="W699" s="292">
        <f t="shared" si="978"/>
        <v>0</v>
      </c>
      <c r="X699" s="292">
        <f t="shared" si="979"/>
        <v>0</v>
      </c>
    </row>
    <row r="700" spans="1:24" s="286" customFormat="1" ht="26.4">
      <c r="A700" s="299" t="s">
        <v>96</v>
      </c>
      <c r="B700" s="283" t="s">
        <v>330</v>
      </c>
      <c r="C700" s="283" t="s">
        <v>16</v>
      </c>
      <c r="D700" s="283" t="s">
        <v>31</v>
      </c>
      <c r="E700" s="283" t="s">
        <v>13</v>
      </c>
      <c r="F700" s="283" t="s">
        <v>68</v>
      </c>
      <c r="G700" s="283" t="s">
        <v>140</v>
      </c>
      <c r="H700" s="283" t="s">
        <v>215</v>
      </c>
      <c r="I700" s="284" t="s">
        <v>93</v>
      </c>
      <c r="J700" s="292"/>
      <c r="K700" s="292"/>
      <c r="L700" s="292"/>
      <c r="M700" s="292"/>
      <c r="N700" s="292"/>
      <c r="O700" s="292"/>
      <c r="P700" s="292"/>
      <c r="Q700" s="292"/>
      <c r="R700" s="292"/>
      <c r="S700" s="292">
        <f>S1366</f>
        <v>200000</v>
      </c>
      <c r="T700" s="292"/>
      <c r="U700" s="292"/>
      <c r="V700" s="292">
        <f t="shared" si="977"/>
        <v>200000</v>
      </c>
      <c r="W700" s="292">
        <f t="shared" si="978"/>
        <v>0</v>
      </c>
      <c r="X700" s="292">
        <f t="shared" si="979"/>
        <v>0</v>
      </c>
    </row>
    <row r="701" spans="1:24" ht="56.25" customHeight="1">
      <c r="A701" s="189" t="s">
        <v>379</v>
      </c>
      <c r="B701" s="1" t="s">
        <v>330</v>
      </c>
      <c r="C701" s="1" t="s">
        <v>16</v>
      </c>
      <c r="D701" s="1" t="s">
        <v>31</v>
      </c>
      <c r="E701" s="1" t="s">
        <v>13</v>
      </c>
      <c r="F701" s="1" t="s">
        <v>68</v>
      </c>
      <c r="G701" s="1" t="s">
        <v>140</v>
      </c>
      <c r="H701" s="1" t="s">
        <v>356</v>
      </c>
      <c r="I701" s="13"/>
      <c r="J701" s="98">
        <f>J702</f>
        <v>212500</v>
      </c>
      <c r="K701" s="98">
        <f t="shared" ref="K701:O702" si="989">K702</f>
        <v>201775</v>
      </c>
      <c r="L701" s="98">
        <f t="shared" si="989"/>
        <v>201775</v>
      </c>
      <c r="M701" s="98">
        <f t="shared" si="989"/>
        <v>0</v>
      </c>
      <c r="N701" s="98">
        <f t="shared" si="989"/>
        <v>0</v>
      </c>
      <c r="O701" s="98">
        <f t="shared" si="989"/>
        <v>0</v>
      </c>
      <c r="P701" s="98">
        <f t="shared" si="963"/>
        <v>212500</v>
      </c>
      <c r="Q701" s="98">
        <f t="shared" si="964"/>
        <v>201775</v>
      </c>
      <c r="R701" s="98">
        <f t="shared" si="965"/>
        <v>201775</v>
      </c>
      <c r="S701" s="98">
        <f t="shared" ref="S701:U702" si="990">S702</f>
        <v>0</v>
      </c>
      <c r="T701" s="98">
        <f t="shared" si="990"/>
        <v>0</v>
      </c>
      <c r="U701" s="98">
        <f t="shared" si="990"/>
        <v>0</v>
      </c>
      <c r="V701" s="98">
        <f t="shared" si="977"/>
        <v>212500</v>
      </c>
      <c r="W701" s="98">
        <f t="shared" si="978"/>
        <v>201775</v>
      </c>
      <c r="X701" s="98">
        <f t="shared" si="979"/>
        <v>201775</v>
      </c>
    </row>
    <row r="702" spans="1:24">
      <c r="A702" s="9" t="s">
        <v>78</v>
      </c>
      <c r="B702" s="1" t="s">
        <v>330</v>
      </c>
      <c r="C702" s="1" t="s">
        <v>16</v>
      </c>
      <c r="D702" s="1" t="s">
        <v>31</v>
      </c>
      <c r="E702" s="1" t="s">
        <v>13</v>
      </c>
      <c r="F702" s="1" t="s">
        <v>68</v>
      </c>
      <c r="G702" s="1" t="s">
        <v>140</v>
      </c>
      <c r="H702" s="1" t="s">
        <v>356</v>
      </c>
      <c r="I702" s="13" t="s">
        <v>75</v>
      </c>
      <c r="J702" s="98">
        <f>J703</f>
        <v>212500</v>
      </c>
      <c r="K702" s="98">
        <f t="shared" si="989"/>
        <v>201775</v>
      </c>
      <c r="L702" s="98">
        <f t="shared" si="989"/>
        <v>201775</v>
      </c>
      <c r="M702" s="98">
        <f t="shared" si="989"/>
        <v>0</v>
      </c>
      <c r="N702" s="98">
        <f t="shared" si="989"/>
        <v>0</v>
      </c>
      <c r="O702" s="98">
        <f t="shared" si="989"/>
        <v>0</v>
      </c>
      <c r="P702" s="98">
        <f t="shared" si="963"/>
        <v>212500</v>
      </c>
      <c r="Q702" s="98">
        <f t="shared" si="964"/>
        <v>201775</v>
      </c>
      <c r="R702" s="98">
        <f t="shared" si="965"/>
        <v>201775</v>
      </c>
      <c r="S702" s="98">
        <f t="shared" si="990"/>
        <v>0</v>
      </c>
      <c r="T702" s="98">
        <f t="shared" si="990"/>
        <v>0</v>
      </c>
      <c r="U702" s="98">
        <f t="shared" si="990"/>
        <v>0</v>
      </c>
      <c r="V702" s="98">
        <f t="shared" si="977"/>
        <v>212500</v>
      </c>
      <c r="W702" s="98">
        <f t="shared" si="978"/>
        <v>201775</v>
      </c>
      <c r="X702" s="98">
        <f t="shared" si="979"/>
        <v>201775</v>
      </c>
    </row>
    <row r="703" spans="1:24" ht="26.4">
      <c r="A703" s="189" t="s">
        <v>79</v>
      </c>
      <c r="B703" s="1" t="s">
        <v>330</v>
      </c>
      <c r="C703" s="1" t="s">
        <v>16</v>
      </c>
      <c r="D703" s="1" t="s">
        <v>31</v>
      </c>
      <c r="E703" s="1" t="s">
        <v>13</v>
      </c>
      <c r="F703" s="1" t="s">
        <v>68</v>
      </c>
      <c r="G703" s="1" t="s">
        <v>140</v>
      </c>
      <c r="H703" s="1" t="s">
        <v>356</v>
      </c>
      <c r="I703" s="13" t="s">
        <v>76</v>
      </c>
      <c r="J703" s="98">
        <f>J1046</f>
        <v>212500</v>
      </c>
      <c r="K703" s="98">
        <f t="shared" ref="K703:L703" si="991">K1046</f>
        <v>201775</v>
      </c>
      <c r="L703" s="98">
        <f t="shared" si="991"/>
        <v>201775</v>
      </c>
      <c r="M703" s="98">
        <f t="shared" ref="M703:O703" si="992">M1046</f>
        <v>0</v>
      </c>
      <c r="N703" s="98">
        <f t="shared" si="992"/>
        <v>0</v>
      </c>
      <c r="O703" s="98">
        <f t="shared" si="992"/>
        <v>0</v>
      </c>
      <c r="P703" s="98">
        <f t="shared" si="963"/>
        <v>212500</v>
      </c>
      <c r="Q703" s="98">
        <f t="shared" si="964"/>
        <v>201775</v>
      </c>
      <c r="R703" s="98">
        <f t="shared" si="965"/>
        <v>201775</v>
      </c>
      <c r="S703" s="98">
        <f t="shared" ref="S703:U703" si="993">S1046</f>
        <v>0</v>
      </c>
      <c r="T703" s="98">
        <f t="shared" si="993"/>
        <v>0</v>
      </c>
      <c r="U703" s="98">
        <f t="shared" si="993"/>
        <v>0</v>
      </c>
      <c r="V703" s="98">
        <f t="shared" si="977"/>
        <v>212500</v>
      </c>
      <c r="W703" s="98">
        <f t="shared" si="978"/>
        <v>201775</v>
      </c>
      <c r="X703" s="98">
        <f t="shared" si="979"/>
        <v>201775</v>
      </c>
    </row>
    <row r="704" spans="1:24" s="286" customFormat="1" ht="26.4">
      <c r="A704" s="293" t="s">
        <v>254</v>
      </c>
      <c r="B704" s="283" t="s">
        <v>330</v>
      </c>
      <c r="C704" s="283" t="s">
        <v>16</v>
      </c>
      <c r="D704" s="283" t="s">
        <v>31</v>
      </c>
      <c r="E704" s="283" t="s">
        <v>13</v>
      </c>
      <c r="F704" s="283" t="s">
        <v>68</v>
      </c>
      <c r="G704" s="283" t="s">
        <v>140</v>
      </c>
      <c r="H704" s="296" t="s">
        <v>376</v>
      </c>
      <c r="I704" s="284"/>
      <c r="J704" s="297">
        <f>J705</f>
        <v>550000</v>
      </c>
      <c r="K704" s="297">
        <f t="shared" ref="K704:O705" si="994">K705</f>
        <v>0</v>
      </c>
      <c r="L704" s="297">
        <f t="shared" si="994"/>
        <v>0</v>
      </c>
      <c r="M704" s="297">
        <f t="shared" si="994"/>
        <v>-550000</v>
      </c>
      <c r="N704" s="297">
        <f t="shared" si="994"/>
        <v>0</v>
      </c>
      <c r="O704" s="297">
        <f t="shared" si="994"/>
        <v>0</v>
      </c>
      <c r="P704" s="297">
        <f t="shared" si="963"/>
        <v>0</v>
      </c>
      <c r="Q704" s="297">
        <f t="shared" si="964"/>
        <v>0</v>
      </c>
      <c r="R704" s="297">
        <f t="shared" si="965"/>
        <v>0</v>
      </c>
      <c r="S704" s="297">
        <f t="shared" ref="S704:U705" si="995">S705</f>
        <v>262460</v>
      </c>
      <c r="T704" s="297">
        <f t="shared" si="995"/>
        <v>0</v>
      </c>
      <c r="U704" s="297">
        <f t="shared" si="995"/>
        <v>0</v>
      </c>
      <c r="V704" s="297">
        <f t="shared" si="977"/>
        <v>262460</v>
      </c>
      <c r="W704" s="297">
        <f t="shared" si="978"/>
        <v>0</v>
      </c>
      <c r="X704" s="297">
        <f t="shared" si="979"/>
        <v>0</v>
      </c>
    </row>
    <row r="705" spans="1:24" s="286" customFormat="1" ht="26.4">
      <c r="A705" s="298" t="s">
        <v>229</v>
      </c>
      <c r="B705" s="283" t="s">
        <v>330</v>
      </c>
      <c r="C705" s="283" t="s">
        <v>16</v>
      </c>
      <c r="D705" s="283" t="s">
        <v>31</v>
      </c>
      <c r="E705" s="283" t="s">
        <v>13</v>
      </c>
      <c r="F705" s="283" t="s">
        <v>68</v>
      </c>
      <c r="G705" s="283" t="s">
        <v>140</v>
      </c>
      <c r="H705" s="296" t="s">
        <v>376</v>
      </c>
      <c r="I705" s="284" t="s">
        <v>92</v>
      </c>
      <c r="J705" s="297">
        <f>J706</f>
        <v>550000</v>
      </c>
      <c r="K705" s="297">
        <f t="shared" si="994"/>
        <v>0</v>
      </c>
      <c r="L705" s="297">
        <f t="shared" si="994"/>
        <v>0</v>
      </c>
      <c r="M705" s="297">
        <f t="shared" si="994"/>
        <v>-550000</v>
      </c>
      <c r="N705" s="297">
        <f t="shared" si="994"/>
        <v>0</v>
      </c>
      <c r="O705" s="297">
        <f t="shared" si="994"/>
        <v>0</v>
      </c>
      <c r="P705" s="297">
        <f t="shared" si="963"/>
        <v>0</v>
      </c>
      <c r="Q705" s="297">
        <f t="shared" si="964"/>
        <v>0</v>
      </c>
      <c r="R705" s="297">
        <f t="shared" si="965"/>
        <v>0</v>
      </c>
      <c r="S705" s="297">
        <f t="shared" si="995"/>
        <v>262460</v>
      </c>
      <c r="T705" s="297">
        <f t="shared" si="995"/>
        <v>0</v>
      </c>
      <c r="U705" s="297">
        <f t="shared" si="995"/>
        <v>0</v>
      </c>
      <c r="V705" s="297">
        <f t="shared" si="977"/>
        <v>262460</v>
      </c>
      <c r="W705" s="297">
        <f t="shared" si="978"/>
        <v>0</v>
      </c>
      <c r="X705" s="297">
        <f t="shared" si="979"/>
        <v>0</v>
      </c>
    </row>
    <row r="706" spans="1:24" s="286" customFormat="1" ht="26.4">
      <c r="A706" s="299" t="s">
        <v>96</v>
      </c>
      <c r="B706" s="283" t="s">
        <v>330</v>
      </c>
      <c r="C706" s="283" t="s">
        <v>16</v>
      </c>
      <c r="D706" s="283" t="s">
        <v>31</v>
      </c>
      <c r="E706" s="283" t="s">
        <v>13</v>
      </c>
      <c r="F706" s="283" t="s">
        <v>68</v>
      </c>
      <c r="G706" s="283" t="s">
        <v>140</v>
      </c>
      <c r="H706" s="296" t="s">
        <v>376</v>
      </c>
      <c r="I706" s="284" t="s">
        <v>93</v>
      </c>
      <c r="J706" s="297">
        <f>J1753</f>
        <v>550000</v>
      </c>
      <c r="K706" s="297">
        <f t="shared" ref="K706:L706" si="996">K1753</f>
        <v>0</v>
      </c>
      <c r="L706" s="297">
        <f t="shared" si="996"/>
        <v>0</v>
      </c>
      <c r="M706" s="297">
        <f t="shared" ref="M706:O706" si="997">M1753</f>
        <v>-550000</v>
      </c>
      <c r="N706" s="297">
        <f t="shared" si="997"/>
        <v>0</v>
      </c>
      <c r="O706" s="297">
        <f t="shared" si="997"/>
        <v>0</v>
      </c>
      <c r="P706" s="297">
        <f t="shared" si="963"/>
        <v>0</v>
      </c>
      <c r="Q706" s="297">
        <f t="shared" si="964"/>
        <v>0</v>
      </c>
      <c r="R706" s="297">
        <f t="shared" si="965"/>
        <v>0</v>
      </c>
      <c r="S706" s="297">
        <f>S1753+S1369</f>
        <v>262460</v>
      </c>
      <c r="T706" s="297">
        <f>T1753+T1369</f>
        <v>0</v>
      </c>
      <c r="U706" s="297">
        <f>U1753+U1369</f>
        <v>0</v>
      </c>
      <c r="V706" s="297">
        <f t="shared" si="977"/>
        <v>262460</v>
      </c>
      <c r="W706" s="297">
        <f t="shared" si="978"/>
        <v>0</v>
      </c>
      <c r="X706" s="297">
        <f t="shared" si="979"/>
        <v>0</v>
      </c>
    </row>
    <row r="707" spans="1:24" s="286" customFormat="1" ht="26.4">
      <c r="A707" s="291" t="s">
        <v>390</v>
      </c>
      <c r="B707" s="283" t="s">
        <v>330</v>
      </c>
      <c r="C707" s="283" t="s">
        <v>16</v>
      </c>
      <c r="D707" s="283" t="s">
        <v>31</v>
      </c>
      <c r="E707" s="283" t="s">
        <v>14</v>
      </c>
      <c r="F707" s="283" t="s">
        <v>68</v>
      </c>
      <c r="G707" s="283" t="s">
        <v>140</v>
      </c>
      <c r="H707" s="296" t="s">
        <v>141</v>
      </c>
      <c r="I707" s="284"/>
      <c r="J707" s="297">
        <f>J708</f>
        <v>0</v>
      </c>
      <c r="K707" s="297">
        <f t="shared" ref="K707:K709" si="998">K708</f>
        <v>0</v>
      </c>
      <c r="L707" s="297">
        <f t="shared" ref="L707:L709" si="999">L708</f>
        <v>0</v>
      </c>
      <c r="M707" s="297">
        <f t="shared" ref="M707:M709" si="1000">M708</f>
        <v>100000</v>
      </c>
      <c r="N707" s="297">
        <f t="shared" ref="N707:N709" si="1001">N708</f>
        <v>0</v>
      </c>
      <c r="O707" s="297">
        <f t="shared" ref="O707:O709" si="1002">O708</f>
        <v>0</v>
      </c>
      <c r="P707" s="297">
        <f t="shared" si="963"/>
        <v>100000</v>
      </c>
      <c r="Q707" s="297">
        <f t="shared" si="964"/>
        <v>0</v>
      </c>
      <c r="R707" s="297">
        <f t="shared" si="965"/>
        <v>0</v>
      </c>
      <c r="S707" s="297">
        <f t="shared" ref="S707:U709" si="1003">S708</f>
        <v>0</v>
      </c>
      <c r="T707" s="297">
        <f t="shared" si="1003"/>
        <v>0</v>
      </c>
      <c r="U707" s="297">
        <f t="shared" si="1003"/>
        <v>0</v>
      </c>
      <c r="V707" s="297">
        <f t="shared" si="977"/>
        <v>100000</v>
      </c>
      <c r="W707" s="297">
        <f t="shared" si="978"/>
        <v>0</v>
      </c>
      <c r="X707" s="297">
        <f t="shared" si="979"/>
        <v>0</v>
      </c>
    </row>
    <row r="708" spans="1:24" s="286" customFormat="1" ht="26.4">
      <c r="A708" s="293" t="s">
        <v>254</v>
      </c>
      <c r="B708" s="283" t="s">
        <v>330</v>
      </c>
      <c r="C708" s="283" t="s">
        <v>16</v>
      </c>
      <c r="D708" s="283" t="s">
        <v>31</v>
      </c>
      <c r="E708" s="283" t="s">
        <v>14</v>
      </c>
      <c r="F708" s="283" t="s">
        <v>68</v>
      </c>
      <c r="G708" s="283" t="s">
        <v>140</v>
      </c>
      <c r="H708" s="296" t="s">
        <v>376</v>
      </c>
      <c r="I708" s="284"/>
      <c r="J708" s="297">
        <f>J709</f>
        <v>0</v>
      </c>
      <c r="K708" s="297">
        <f t="shared" si="998"/>
        <v>0</v>
      </c>
      <c r="L708" s="297">
        <f t="shared" si="999"/>
        <v>0</v>
      </c>
      <c r="M708" s="297">
        <f t="shared" si="1000"/>
        <v>100000</v>
      </c>
      <c r="N708" s="297">
        <f t="shared" si="1001"/>
        <v>0</v>
      </c>
      <c r="O708" s="297">
        <f t="shared" si="1002"/>
        <v>0</v>
      </c>
      <c r="P708" s="297">
        <f t="shared" si="963"/>
        <v>100000</v>
      </c>
      <c r="Q708" s="297">
        <f t="shared" si="964"/>
        <v>0</v>
      </c>
      <c r="R708" s="297">
        <f t="shared" si="965"/>
        <v>0</v>
      </c>
      <c r="S708" s="297">
        <f t="shared" si="1003"/>
        <v>0</v>
      </c>
      <c r="T708" s="297">
        <f t="shared" si="1003"/>
        <v>0</v>
      </c>
      <c r="U708" s="297">
        <f t="shared" si="1003"/>
        <v>0</v>
      </c>
      <c r="V708" s="297">
        <f t="shared" si="977"/>
        <v>100000</v>
      </c>
      <c r="W708" s="297">
        <f t="shared" si="978"/>
        <v>0</v>
      </c>
      <c r="X708" s="297">
        <f t="shared" si="979"/>
        <v>0</v>
      </c>
    </row>
    <row r="709" spans="1:24" s="286" customFormat="1" ht="26.4">
      <c r="A709" s="298" t="s">
        <v>229</v>
      </c>
      <c r="B709" s="283" t="s">
        <v>330</v>
      </c>
      <c r="C709" s="283" t="s">
        <v>16</v>
      </c>
      <c r="D709" s="283" t="s">
        <v>31</v>
      </c>
      <c r="E709" s="283" t="s">
        <v>14</v>
      </c>
      <c r="F709" s="283" t="s">
        <v>68</v>
      </c>
      <c r="G709" s="283" t="s">
        <v>140</v>
      </c>
      <c r="H709" s="296" t="s">
        <v>376</v>
      </c>
      <c r="I709" s="284" t="s">
        <v>92</v>
      </c>
      <c r="J709" s="297">
        <f>J710</f>
        <v>0</v>
      </c>
      <c r="K709" s="297">
        <f t="shared" si="998"/>
        <v>0</v>
      </c>
      <c r="L709" s="297">
        <f t="shared" si="999"/>
        <v>0</v>
      </c>
      <c r="M709" s="297">
        <f t="shared" si="1000"/>
        <v>100000</v>
      </c>
      <c r="N709" s="297">
        <f t="shared" si="1001"/>
        <v>0</v>
      </c>
      <c r="O709" s="297">
        <f t="shared" si="1002"/>
        <v>0</v>
      </c>
      <c r="P709" s="297">
        <f t="shared" si="963"/>
        <v>100000</v>
      </c>
      <c r="Q709" s="297">
        <f t="shared" si="964"/>
        <v>0</v>
      </c>
      <c r="R709" s="297">
        <f t="shared" si="965"/>
        <v>0</v>
      </c>
      <c r="S709" s="297">
        <f t="shared" si="1003"/>
        <v>0</v>
      </c>
      <c r="T709" s="297">
        <f t="shared" si="1003"/>
        <v>0</v>
      </c>
      <c r="U709" s="297">
        <f t="shared" si="1003"/>
        <v>0</v>
      </c>
      <c r="V709" s="297">
        <f t="shared" si="977"/>
        <v>100000</v>
      </c>
      <c r="W709" s="297">
        <f t="shared" si="978"/>
        <v>0</v>
      </c>
      <c r="X709" s="297">
        <f t="shared" si="979"/>
        <v>0</v>
      </c>
    </row>
    <row r="710" spans="1:24" s="286" customFormat="1" ht="26.4">
      <c r="A710" s="299" t="s">
        <v>96</v>
      </c>
      <c r="B710" s="283" t="s">
        <v>330</v>
      </c>
      <c r="C710" s="283" t="s">
        <v>16</v>
      </c>
      <c r="D710" s="283" t="s">
        <v>31</v>
      </c>
      <c r="E710" s="283" t="s">
        <v>14</v>
      </c>
      <c r="F710" s="283" t="s">
        <v>68</v>
      </c>
      <c r="G710" s="283" t="s">
        <v>140</v>
      </c>
      <c r="H710" s="296" t="s">
        <v>376</v>
      </c>
      <c r="I710" s="284" t="s">
        <v>93</v>
      </c>
      <c r="J710" s="297"/>
      <c r="K710" s="297"/>
      <c r="L710" s="297"/>
      <c r="M710" s="297">
        <f>M1757</f>
        <v>100000</v>
      </c>
      <c r="N710" s="297">
        <f t="shared" ref="N710:O710" si="1004">N1757</f>
        <v>0</v>
      </c>
      <c r="O710" s="297">
        <f t="shared" si="1004"/>
        <v>0</v>
      </c>
      <c r="P710" s="297">
        <f t="shared" si="963"/>
        <v>100000</v>
      </c>
      <c r="Q710" s="297">
        <f t="shared" si="964"/>
        <v>0</v>
      </c>
      <c r="R710" s="297">
        <f t="shared" si="965"/>
        <v>0</v>
      </c>
      <c r="S710" s="297">
        <f>S1757</f>
        <v>0</v>
      </c>
      <c r="T710" s="297">
        <f t="shared" ref="T710:U710" si="1005">T1757</f>
        <v>0</v>
      </c>
      <c r="U710" s="297">
        <f t="shared" si="1005"/>
        <v>0</v>
      </c>
      <c r="V710" s="297">
        <f t="shared" si="977"/>
        <v>100000</v>
      </c>
      <c r="W710" s="297">
        <f t="shared" si="978"/>
        <v>0</v>
      </c>
      <c r="X710" s="297">
        <f t="shared" si="979"/>
        <v>0</v>
      </c>
    </row>
    <row r="711" spans="1:24" s="286" customFormat="1" ht="26.4">
      <c r="A711" s="321" t="s">
        <v>400</v>
      </c>
      <c r="B711" s="283" t="s">
        <v>330</v>
      </c>
      <c r="C711" s="283" t="s">
        <v>16</v>
      </c>
      <c r="D711" s="283" t="s">
        <v>31</v>
      </c>
      <c r="E711" s="283" t="s">
        <v>292</v>
      </c>
      <c r="F711" s="283" t="s">
        <v>68</v>
      </c>
      <c r="G711" s="283" t="s">
        <v>140</v>
      </c>
      <c r="H711" s="283" t="s">
        <v>141</v>
      </c>
      <c r="I711" s="284"/>
      <c r="J711" s="297">
        <f>J712</f>
        <v>2000000</v>
      </c>
      <c r="K711" s="297">
        <f t="shared" ref="K711:O713" si="1006">K712</f>
        <v>0</v>
      </c>
      <c r="L711" s="297">
        <f t="shared" si="1006"/>
        <v>0</v>
      </c>
      <c r="M711" s="297">
        <f t="shared" si="1006"/>
        <v>0</v>
      </c>
      <c r="N711" s="297">
        <f t="shared" si="1006"/>
        <v>0</v>
      </c>
      <c r="O711" s="297">
        <f t="shared" si="1006"/>
        <v>0</v>
      </c>
      <c r="P711" s="297">
        <f t="shared" si="963"/>
        <v>2000000</v>
      </c>
      <c r="Q711" s="297">
        <f t="shared" si="964"/>
        <v>0</v>
      </c>
      <c r="R711" s="297">
        <f t="shared" si="965"/>
        <v>0</v>
      </c>
      <c r="S711" s="297">
        <f t="shared" ref="S711:U713" si="1007">S712</f>
        <v>0</v>
      </c>
      <c r="T711" s="297">
        <f t="shared" si="1007"/>
        <v>0</v>
      </c>
      <c r="U711" s="297">
        <f t="shared" si="1007"/>
        <v>0</v>
      </c>
      <c r="V711" s="297">
        <f t="shared" si="977"/>
        <v>2000000</v>
      </c>
      <c r="W711" s="297">
        <f t="shared" si="978"/>
        <v>0</v>
      </c>
      <c r="X711" s="297">
        <f t="shared" si="979"/>
        <v>0</v>
      </c>
    </row>
    <row r="712" spans="1:24" s="286" customFormat="1" ht="26.4">
      <c r="A712" s="293" t="s">
        <v>291</v>
      </c>
      <c r="B712" s="283" t="s">
        <v>330</v>
      </c>
      <c r="C712" s="283" t="s">
        <v>16</v>
      </c>
      <c r="D712" s="283" t="s">
        <v>31</v>
      </c>
      <c r="E712" s="283" t="s">
        <v>292</v>
      </c>
      <c r="F712" s="283" t="s">
        <v>68</v>
      </c>
      <c r="G712" s="283" t="s">
        <v>140</v>
      </c>
      <c r="H712" s="283" t="s">
        <v>290</v>
      </c>
      <c r="I712" s="284"/>
      <c r="J712" s="297">
        <f>J713</f>
        <v>2000000</v>
      </c>
      <c r="K712" s="297">
        <f t="shared" si="1006"/>
        <v>0</v>
      </c>
      <c r="L712" s="297">
        <f t="shared" si="1006"/>
        <v>0</v>
      </c>
      <c r="M712" s="297">
        <f t="shared" si="1006"/>
        <v>0</v>
      </c>
      <c r="N712" s="297">
        <f t="shared" si="1006"/>
        <v>0</v>
      </c>
      <c r="O712" s="297">
        <f t="shared" si="1006"/>
        <v>0</v>
      </c>
      <c r="P712" s="297">
        <f t="shared" si="963"/>
        <v>2000000</v>
      </c>
      <c r="Q712" s="297">
        <f t="shared" si="964"/>
        <v>0</v>
      </c>
      <c r="R712" s="297">
        <f t="shared" si="965"/>
        <v>0</v>
      </c>
      <c r="S712" s="297">
        <f t="shared" si="1007"/>
        <v>0</v>
      </c>
      <c r="T712" s="297">
        <f t="shared" si="1007"/>
        <v>0</v>
      </c>
      <c r="U712" s="297">
        <f t="shared" si="1007"/>
        <v>0</v>
      </c>
      <c r="V712" s="297">
        <f t="shared" si="977"/>
        <v>2000000</v>
      </c>
      <c r="W712" s="297">
        <f t="shared" si="978"/>
        <v>0</v>
      </c>
      <c r="X712" s="297">
        <f t="shared" si="979"/>
        <v>0</v>
      </c>
    </row>
    <row r="713" spans="1:24" s="286" customFormat="1" ht="26.4">
      <c r="A713" s="298" t="s">
        <v>229</v>
      </c>
      <c r="B713" s="283" t="s">
        <v>330</v>
      </c>
      <c r="C713" s="283" t="s">
        <v>16</v>
      </c>
      <c r="D713" s="283" t="s">
        <v>31</v>
      </c>
      <c r="E713" s="283" t="s">
        <v>292</v>
      </c>
      <c r="F713" s="283" t="s">
        <v>68</v>
      </c>
      <c r="G713" s="283" t="s">
        <v>140</v>
      </c>
      <c r="H713" s="283" t="s">
        <v>290</v>
      </c>
      <c r="I713" s="284" t="s">
        <v>92</v>
      </c>
      <c r="J713" s="297">
        <f>J714</f>
        <v>2000000</v>
      </c>
      <c r="K713" s="297">
        <f t="shared" si="1006"/>
        <v>0</v>
      </c>
      <c r="L713" s="297">
        <f t="shared" si="1006"/>
        <v>0</v>
      </c>
      <c r="M713" s="297">
        <f t="shared" si="1006"/>
        <v>0</v>
      </c>
      <c r="N713" s="297">
        <f t="shared" si="1006"/>
        <v>0</v>
      </c>
      <c r="O713" s="297">
        <f t="shared" si="1006"/>
        <v>0</v>
      </c>
      <c r="P713" s="297">
        <f t="shared" si="963"/>
        <v>2000000</v>
      </c>
      <c r="Q713" s="297">
        <f t="shared" si="964"/>
        <v>0</v>
      </c>
      <c r="R713" s="297">
        <f t="shared" si="965"/>
        <v>0</v>
      </c>
      <c r="S713" s="297">
        <f t="shared" si="1007"/>
        <v>0</v>
      </c>
      <c r="T713" s="297">
        <f t="shared" si="1007"/>
        <v>0</v>
      </c>
      <c r="U713" s="297">
        <f t="shared" si="1007"/>
        <v>0</v>
      </c>
      <c r="V713" s="297">
        <f t="shared" si="977"/>
        <v>2000000</v>
      </c>
      <c r="W713" s="297">
        <f t="shared" si="978"/>
        <v>0</v>
      </c>
      <c r="X713" s="297">
        <f t="shared" si="979"/>
        <v>0</v>
      </c>
    </row>
    <row r="714" spans="1:24" s="286" customFormat="1" ht="26.4">
      <c r="A714" s="299" t="s">
        <v>96</v>
      </c>
      <c r="B714" s="283" t="s">
        <v>330</v>
      </c>
      <c r="C714" s="283" t="s">
        <v>16</v>
      </c>
      <c r="D714" s="283" t="s">
        <v>31</v>
      </c>
      <c r="E714" s="283" t="s">
        <v>292</v>
      </c>
      <c r="F714" s="283" t="s">
        <v>68</v>
      </c>
      <c r="G714" s="283" t="s">
        <v>140</v>
      </c>
      <c r="H714" s="283" t="s">
        <v>290</v>
      </c>
      <c r="I714" s="284" t="s">
        <v>93</v>
      </c>
      <c r="J714" s="297">
        <f t="shared" ref="J714:O714" si="1008">J1050</f>
        <v>2000000</v>
      </c>
      <c r="K714" s="297">
        <f t="shared" si="1008"/>
        <v>0</v>
      </c>
      <c r="L714" s="297">
        <f t="shared" si="1008"/>
        <v>0</v>
      </c>
      <c r="M714" s="297">
        <f t="shared" si="1008"/>
        <v>0</v>
      </c>
      <c r="N714" s="297">
        <f t="shared" si="1008"/>
        <v>0</v>
      </c>
      <c r="O714" s="297">
        <f t="shared" si="1008"/>
        <v>0</v>
      </c>
      <c r="P714" s="297">
        <f>P1050</f>
        <v>2000000</v>
      </c>
      <c r="Q714" s="297">
        <f t="shared" ref="Q714:U714" si="1009">Q1050</f>
        <v>0</v>
      </c>
      <c r="R714" s="297">
        <f t="shared" si="1009"/>
        <v>0</v>
      </c>
      <c r="S714" s="297">
        <f t="shared" si="1009"/>
        <v>0</v>
      </c>
      <c r="T714" s="297">
        <f t="shared" si="1009"/>
        <v>0</v>
      </c>
      <c r="U714" s="297">
        <f t="shared" si="1009"/>
        <v>0</v>
      </c>
      <c r="V714" s="297">
        <f t="shared" si="977"/>
        <v>2000000</v>
      </c>
      <c r="W714" s="297">
        <f t="shared" si="978"/>
        <v>0</v>
      </c>
      <c r="X714" s="297">
        <f t="shared" si="979"/>
        <v>0</v>
      </c>
    </row>
    <row r="715" spans="1:24">
      <c r="A715" s="168"/>
      <c r="B715" s="1"/>
      <c r="C715" s="1"/>
      <c r="D715" s="1"/>
      <c r="E715" s="1"/>
      <c r="F715" s="1"/>
      <c r="G715" s="1"/>
      <c r="H715" s="1"/>
      <c r="I715" s="13"/>
      <c r="J715" s="98"/>
      <c r="K715" s="98"/>
      <c r="L715" s="98"/>
      <c r="M715" s="98"/>
      <c r="N715" s="98"/>
      <c r="O715" s="98"/>
      <c r="P715" s="98"/>
      <c r="Q715" s="98"/>
      <c r="R715" s="98"/>
      <c r="S715" s="98"/>
      <c r="T715" s="98"/>
      <c r="U715" s="98"/>
      <c r="V715" s="98"/>
      <c r="W715" s="98"/>
      <c r="X715" s="98"/>
    </row>
    <row r="716" spans="1:24" ht="15.6">
      <c r="A716" s="194" t="s">
        <v>45</v>
      </c>
      <c r="B716" s="28" t="s">
        <v>330</v>
      </c>
      <c r="C716" s="28" t="s">
        <v>18</v>
      </c>
      <c r="D716" s="28"/>
      <c r="E716" s="28"/>
      <c r="F716" s="28"/>
      <c r="G716" s="28"/>
      <c r="H716" s="28"/>
      <c r="I716" s="31"/>
      <c r="J716" s="96">
        <f t="shared" ref="J716:O716" si="1010">J717+J741+J765</f>
        <v>35450217</v>
      </c>
      <c r="K716" s="96">
        <f t="shared" si="1010"/>
        <v>26931247.939999998</v>
      </c>
      <c r="L716" s="96">
        <f t="shared" si="1010"/>
        <v>27294093.890000001</v>
      </c>
      <c r="M716" s="96">
        <f t="shared" si="1010"/>
        <v>2317049.8100000005</v>
      </c>
      <c r="N716" s="96">
        <f t="shared" si="1010"/>
        <v>0</v>
      </c>
      <c r="O716" s="96">
        <f t="shared" si="1010"/>
        <v>0</v>
      </c>
      <c r="P716" s="96">
        <f t="shared" si="963"/>
        <v>37767266.810000002</v>
      </c>
      <c r="Q716" s="96">
        <f t="shared" si="964"/>
        <v>26931247.939999998</v>
      </c>
      <c r="R716" s="96">
        <f t="shared" si="965"/>
        <v>27294093.890000001</v>
      </c>
      <c r="S716" s="96">
        <f t="shared" ref="S716:U716" si="1011">S717+S741+S765</f>
        <v>11495450.359999999</v>
      </c>
      <c r="T716" s="96">
        <f t="shared" si="1011"/>
        <v>3178.51</v>
      </c>
      <c r="U716" s="96">
        <f t="shared" si="1011"/>
        <v>3178.51</v>
      </c>
      <c r="V716" s="96">
        <f t="shared" ref="V716:V739" si="1012">P716+S716</f>
        <v>49262717.170000002</v>
      </c>
      <c r="W716" s="96">
        <f t="shared" ref="W716:W739" si="1013">Q716+T716</f>
        <v>26934426.449999999</v>
      </c>
      <c r="X716" s="96">
        <f t="shared" ref="X716:X739" si="1014">R716+U716</f>
        <v>27297272.400000002</v>
      </c>
    </row>
    <row r="717" spans="1:24">
      <c r="A717" s="195" t="s">
        <v>60</v>
      </c>
      <c r="B717" s="15" t="s">
        <v>330</v>
      </c>
      <c r="C717" s="15" t="s">
        <v>18</v>
      </c>
      <c r="D717" s="15" t="s">
        <v>20</v>
      </c>
      <c r="E717" s="15"/>
      <c r="F717" s="15"/>
      <c r="G717" s="15"/>
      <c r="H717" s="15"/>
      <c r="I717" s="25"/>
      <c r="J717" s="97">
        <f>J736+J718</f>
        <v>113166</v>
      </c>
      <c r="K717" s="97">
        <f t="shared" ref="K717:O717" si="1015">K736+K718</f>
        <v>117692.64</v>
      </c>
      <c r="L717" s="97">
        <f t="shared" si="1015"/>
        <v>122400.35</v>
      </c>
      <c r="M717" s="97">
        <f t="shared" si="1015"/>
        <v>79104.41</v>
      </c>
      <c r="N717" s="97">
        <f t="shared" si="1015"/>
        <v>0</v>
      </c>
      <c r="O717" s="97">
        <f t="shared" si="1015"/>
        <v>0</v>
      </c>
      <c r="P717" s="97">
        <f t="shared" si="963"/>
        <v>192270.41</v>
      </c>
      <c r="Q717" s="97">
        <f t="shared" si="964"/>
        <v>117692.64</v>
      </c>
      <c r="R717" s="97">
        <f t="shared" si="965"/>
        <v>122400.35</v>
      </c>
      <c r="S717" s="97">
        <f t="shared" ref="S717:U717" si="1016">S736+S718</f>
        <v>5744351.8399999999</v>
      </c>
      <c r="T717" s="97">
        <f t="shared" si="1016"/>
        <v>0</v>
      </c>
      <c r="U717" s="97">
        <f t="shared" si="1016"/>
        <v>0</v>
      </c>
      <c r="V717" s="97">
        <f t="shared" si="1012"/>
        <v>5936622.25</v>
      </c>
      <c r="W717" s="97">
        <f t="shared" si="1013"/>
        <v>117692.64</v>
      </c>
      <c r="X717" s="97">
        <f t="shared" si="1014"/>
        <v>122400.35</v>
      </c>
    </row>
    <row r="718" spans="1:24" s="338" customFormat="1" ht="39.6">
      <c r="A718" s="321" t="s">
        <v>391</v>
      </c>
      <c r="B718" s="319" t="s">
        <v>330</v>
      </c>
      <c r="C718" s="319" t="s">
        <v>18</v>
      </c>
      <c r="D718" s="319" t="s">
        <v>20</v>
      </c>
      <c r="E718" s="319" t="s">
        <v>27</v>
      </c>
      <c r="F718" s="319" t="s">
        <v>68</v>
      </c>
      <c r="G718" s="319" t="s">
        <v>140</v>
      </c>
      <c r="H718" s="319" t="s">
        <v>141</v>
      </c>
      <c r="I718" s="336"/>
      <c r="J718" s="337">
        <f>J719</f>
        <v>0</v>
      </c>
      <c r="K718" s="337">
        <f t="shared" ref="K718:K724" si="1017">K719</f>
        <v>0</v>
      </c>
      <c r="L718" s="337">
        <f t="shared" ref="L718:L724" si="1018">L719</f>
        <v>0</v>
      </c>
      <c r="M718" s="337">
        <f t="shared" ref="M718:M724" si="1019">M719</f>
        <v>79104.41</v>
      </c>
      <c r="N718" s="337">
        <f t="shared" ref="N718:N724" si="1020">N719</f>
        <v>0</v>
      </c>
      <c r="O718" s="337">
        <f t="shared" ref="O718:O724" si="1021">O719</f>
        <v>0</v>
      </c>
      <c r="P718" s="292">
        <f t="shared" si="963"/>
        <v>79104.41</v>
      </c>
      <c r="Q718" s="292">
        <f t="shared" si="964"/>
        <v>0</v>
      </c>
      <c r="R718" s="292">
        <f t="shared" si="965"/>
        <v>0</v>
      </c>
      <c r="S718" s="337">
        <f t="shared" ref="S718:U724" si="1022">S719</f>
        <v>5744351.8399999999</v>
      </c>
      <c r="T718" s="337">
        <f t="shared" si="1022"/>
        <v>0</v>
      </c>
      <c r="U718" s="337">
        <f t="shared" si="1022"/>
        <v>0</v>
      </c>
      <c r="V718" s="292">
        <f t="shared" si="1012"/>
        <v>5823456.25</v>
      </c>
      <c r="W718" s="292">
        <f t="shared" si="1013"/>
        <v>0</v>
      </c>
      <c r="X718" s="292">
        <f t="shared" si="1014"/>
        <v>0</v>
      </c>
    </row>
    <row r="719" spans="1:24" s="338" customFormat="1">
      <c r="A719" s="293" t="s">
        <v>198</v>
      </c>
      <c r="B719" s="319" t="s">
        <v>330</v>
      </c>
      <c r="C719" s="319" t="s">
        <v>18</v>
      </c>
      <c r="D719" s="319" t="s">
        <v>20</v>
      </c>
      <c r="E719" s="319" t="s">
        <v>27</v>
      </c>
      <c r="F719" s="319" t="s">
        <v>120</v>
      </c>
      <c r="G719" s="319" t="s">
        <v>140</v>
      </c>
      <c r="H719" s="319" t="s">
        <v>141</v>
      </c>
      <c r="I719" s="336"/>
      <c r="J719" s="337">
        <f t="shared" ref="J719:O719" si="1023">J723</f>
        <v>0</v>
      </c>
      <c r="K719" s="337">
        <f t="shared" si="1023"/>
        <v>0</v>
      </c>
      <c r="L719" s="337">
        <f t="shared" si="1023"/>
        <v>0</v>
      </c>
      <c r="M719" s="337">
        <f t="shared" si="1023"/>
        <v>79104.41</v>
      </c>
      <c r="N719" s="337">
        <f t="shared" si="1023"/>
        <v>0</v>
      </c>
      <c r="O719" s="337">
        <f t="shared" si="1023"/>
        <v>0</v>
      </c>
      <c r="P719" s="292">
        <f t="shared" si="963"/>
        <v>79104.41</v>
      </c>
      <c r="Q719" s="292">
        <f t="shared" si="964"/>
        <v>0</v>
      </c>
      <c r="R719" s="292">
        <f t="shared" si="965"/>
        <v>0</v>
      </c>
      <c r="S719" s="337">
        <f>S723+S726+S731+S720</f>
        <v>5744351.8399999999</v>
      </c>
      <c r="T719" s="337">
        <f t="shared" ref="T719:U719" si="1024">T723+T726+T731+T720</f>
        <v>0</v>
      </c>
      <c r="U719" s="337">
        <f t="shared" si="1024"/>
        <v>0</v>
      </c>
      <c r="V719" s="292">
        <f t="shared" si="1012"/>
        <v>5823456.25</v>
      </c>
      <c r="W719" s="292">
        <f t="shared" si="1013"/>
        <v>0</v>
      </c>
      <c r="X719" s="292">
        <f t="shared" si="1014"/>
        <v>0</v>
      </c>
    </row>
    <row r="720" spans="1:24" s="338" customFormat="1">
      <c r="A720" s="293" t="s">
        <v>495</v>
      </c>
      <c r="B720" s="319" t="s">
        <v>330</v>
      </c>
      <c r="C720" s="319" t="s">
        <v>18</v>
      </c>
      <c r="D720" s="319" t="s">
        <v>20</v>
      </c>
      <c r="E720" s="319" t="s">
        <v>27</v>
      </c>
      <c r="F720" s="319" t="s">
        <v>120</v>
      </c>
      <c r="G720" s="319" t="s">
        <v>140</v>
      </c>
      <c r="H720" s="319" t="s">
        <v>494</v>
      </c>
      <c r="I720" s="336"/>
      <c r="J720" s="337"/>
      <c r="K720" s="337"/>
      <c r="L720" s="337"/>
      <c r="M720" s="337"/>
      <c r="N720" s="337"/>
      <c r="O720" s="337"/>
      <c r="P720" s="292"/>
      <c r="Q720" s="292"/>
      <c r="R720" s="292"/>
      <c r="S720" s="337">
        <f>S721</f>
        <v>5089351.84</v>
      </c>
      <c r="T720" s="337">
        <f t="shared" ref="T720:T721" si="1025">T721</f>
        <v>0</v>
      </c>
      <c r="U720" s="337">
        <f t="shared" ref="U720:U721" si="1026">U721</f>
        <v>0</v>
      </c>
      <c r="V720" s="292">
        <f t="shared" si="1012"/>
        <v>5089351.84</v>
      </c>
      <c r="W720" s="292">
        <f t="shared" si="1013"/>
        <v>0</v>
      </c>
      <c r="X720" s="292">
        <f t="shared" si="1014"/>
        <v>0</v>
      </c>
    </row>
    <row r="721" spans="1:24" s="338" customFormat="1" ht="26.4">
      <c r="A721" s="298" t="s">
        <v>229</v>
      </c>
      <c r="B721" s="319" t="s">
        <v>330</v>
      </c>
      <c r="C721" s="319" t="s">
        <v>18</v>
      </c>
      <c r="D721" s="319" t="s">
        <v>20</v>
      </c>
      <c r="E721" s="319" t="s">
        <v>27</v>
      </c>
      <c r="F721" s="319" t="s">
        <v>120</v>
      </c>
      <c r="G721" s="319" t="s">
        <v>140</v>
      </c>
      <c r="H721" s="319" t="s">
        <v>494</v>
      </c>
      <c r="I721" s="336" t="s">
        <v>92</v>
      </c>
      <c r="J721" s="337"/>
      <c r="K721" s="337"/>
      <c r="L721" s="337"/>
      <c r="M721" s="337"/>
      <c r="N721" s="337"/>
      <c r="O721" s="337"/>
      <c r="P721" s="292"/>
      <c r="Q721" s="292"/>
      <c r="R721" s="292"/>
      <c r="S721" s="337">
        <f>S722</f>
        <v>5089351.84</v>
      </c>
      <c r="T721" s="337">
        <f t="shared" si="1025"/>
        <v>0</v>
      </c>
      <c r="U721" s="337">
        <f t="shared" si="1026"/>
        <v>0</v>
      </c>
      <c r="V721" s="292">
        <f t="shared" si="1012"/>
        <v>5089351.84</v>
      </c>
      <c r="W721" s="292">
        <f t="shared" si="1013"/>
        <v>0</v>
      </c>
      <c r="X721" s="292">
        <f t="shared" si="1014"/>
        <v>0</v>
      </c>
    </row>
    <row r="722" spans="1:24" s="338" customFormat="1" ht="26.4">
      <c r="A722" s="299" t="s">
        <v>96</v>
      </c>
      <c r="B722" s="319" t="s">
        <v>330</v>
      </c>
      <c r="C722" s="319" t="s">
        <v>18</v>
      </c>
      <c r="D722" s="319" t="s">
        <v>20</v>
      </c>
      <c r="E722" s="319" t="s">
        <v>27</v>
      </c>
      <c r="F722" s="319" t="s">
        <v>120</v>
      </c>
      <c r="G722" s="319" t="s">
        <v>140</v>
      </c>
      <c r="H722" s="319" t="s">
        <v>494</v>
      </c>
      <c r="I722" s="336" t="s">
        <v>93</v>
      </c>
      <c r="J722" s="337"/>
      <c r="K722" s="337"/>
      <c r="L722" s="337"/>
      <c r="M722" s="337"/>
      <c r="N722" s="337"/>
      <c r="O722" s="337"/>
      <c r="P722" s="292"/>
      <c r="Q722" s="292"/>
      <c r="R722" s="292"/>
      <c r="S722" s="337">
        <f>S1057</f>
        <v>5089351.84</v>
      </c>
      <c r="T722" s="337">
        <f t="shared" ref="T722:U722" si="1027">T1057</f>
        <v>0</v>
      </c>
      <c r="U722" s="337">
        <f t="shared" si="1027"/>
        <v>0</v>
      </c>
      <c r="V722" s="292">
        <f t="shared" si="1012"/>
        <v>5089351.84</v>
      </c>
      <c r="W722" s="292">
        <f t="shared" si="1013"/>
        <v>0</v>
      </c>
      <c r="X722" s="292">
        <f t="shared" si="1014"/>
        <v>0</v>
      </c>
    </row>
    <row r="723" spans="1:24" s="338" customFormat="1">
      <c r="A723" s="348" t="s">
        <v>214</v>
      </c>
      <c r="B723" s="319" t="s">
        <v>330</v>
      </c>
      <c r="C723" s="319" t="s">
        <v>18</v>
      </c>
      <c r="D723" s="319" t="s">
        <v>20</v>
      </c>
      <c r="E723" s="319" t="s">
        <v>27</v>
      </c>
      <c r="F723" s="319" t="s">
        <v>120</v>
      </c>
      <c r="G723" s="319" t="s">
        <v>140</v>
      </c>
      <c r="H723" s="319" t="s">
        <v>215</v>
      </c>
      <c r="I723" s="336"/>
      <c r="J723" s="337">
        <f>J724</f>
        <v>0</v>
      </c>
      <c r="K723" s="337">
        <f t="shared" si="1017"/>
        <v>0</v>
      </c>
      <c r="L723" s="337">
        <f t="shared" si="1018"/>
        <v>0</v>
      </c>
      <c r="M723" s="337">
        <f t="shared" si="1019"/>
        <v>79104.41</v>
      </c>
      <c r="N723" s="337">
        <f t="shared" si="1020"/>
        <v>0</v>
      </c>
      <c r="O723" s="337">
        <f t="shared" si="1021"/>
        <v>0</v>
      </c>
      <c r="P723" s="292">
        <f t="shared" si="963"/>
        <v>79104.41</v>
      </c>
      <c r="Q723" s="292">
        <f t="shared" si="964"/>
        <v>0</v>
      </c>
      <c r="R723" s="292">
        <f t="shared" si="965"/>
        <v>0</v>
      </c>
      <c r="S723" s="337">
        <f t="shared" si="1022"/>
        <v>0</v>
      </c>
      <c r="T723" s="337">
        <f t="shared" si="1022"/>
        <v>0</v>
      </c>
      <c r="U723" s="337">
        <f t="shared" si="1022"/>
        <v>0</v>
      </c>
      <c r="V723" s="292">
        <f t="shared" si="1012"/>
        <v>79104.41</v>
      </c>
      <c r="W723" s="292">
        <f t="shared" si="1013"/>
        <v>0</v>
      </c>
      <c r="X723" s="292">
        <f t="shared" si="1014"/>
        <v>0</v>
      </c>
    </row>
    <row r="724" spans="1:24" s="338" customFormat="1" ht="26.4">
      <c r="A724" s="298" t="s">
        <v>229</v>
      </c>
      <c r="B724" s="319" t="s">
        <v>330</v>
      </c>
      <c r="C724" s="319" t="s">
        <v>18</v>
      </c>
      <c r="D724" s="319" t="s">
        <v>20</v>
      </c>
      <c r="E724" s="319" t="s">
        <v>27</v>
      </c>
      <c r="F724" s="319" t="s">
        <v>120</v>
      </c>
      <c r="G724" s="319" t="s">
        <v>140</v>
      </c>
      <c r="H724" s="319" t="s">
        <v>215</v>
      </c>
      <c r="I724" s="336" t="s">
        <v>92</v>
      </c>
      <c r="J724" s="337">
        <f>J725</f>
        <v>0</v>
      </c>
      <c r="K724" s="337">
        <f t="shared" si="1017"/>
        <v>0</v>
      </c>
      <c r="L724" s="337">
        <f t="shared" si="1018"/>
        <v>0</v>
      </c>
      <c r="M724" s="337">
        <f t="shared" si="1019"/>
        <v>79104.41</v>
      </c>
      <c r="N724" s="337">
        <f t="shared" si="1020"/>
        <v>0</v>
      </c>
      <c r="O724" s="337">
        <f t="shared" si="1021"/>
        <v>0</v>
      </c>
      <c r="P724" s="292">
        <f t="shared" si="963"/>
        <v>79104.41</v>
      </c>
      <c r="Q724" s="292">
        <f t="shared" si="964"/>
        <v>0</v>
      </c>
      <c r="R724" s="292">
        <f t="shared" si="965"/>
        <v>0</v>
      </c>
      <c r="S724" s="337">
        <f t="shared" si="1022"/>
        <v>0</v>
      </c>
      <c r="T724" s="337">
        <f t="shared" si="1022"/>
        <v>0</v>
      </c>
      <c r="U724" s="337">
        <f t="shared" si="1022"/>
        <v>0</v>
      </c>
      <c r="V724" s="292">
        <f t="shared" si="1012"/>
        <v>79104.41</v>
      </c>
      <c r="W724" s="292">
        <f t="shared" si="1013"/>
        <v>0</v>
      </c>
      <c r="X724" s="292">
        <f t="shared" si="1014"/>
        <v>0</v>
      </c>
    </row>
    <row r="725" spans="1:24" s="338" customFormat="1" ht="26.4">
      <c r="A725" s="299" t="s">
        <v>96</v>
      </c>
      <c r="B725" s="319" t="s">
        <v>330</v>
      </c>
      <c r="C725" s="319" t="s">
        <v>18</v>
      </c>
      <c r="D725" s="319" t="s">
        <v>20</v>
      </c>
      <c r="E725" s="319" t="s">
        <v>27</v>
      </c>
      <c r="F725" s="319" t="s">
        <v>120</v>
      </c>
      <c r="G725" s="319" t="s">
        <v>140</v>
      </c>
      <c r="H725" s="319" t="s">
        <v>215</v>
      </c>
      <c r="I725" s="336" t="s">
        <v>93</v>
      </c>
      <c r="J725" s="337"/>
      <c r="K725" s="337"/>
      <c r="L725" s="337"/>
      <c r="M725" s="337">
        <f>M1060</f>
        <v>79104.41</v>
      </c>
      <c r="N725" s="337">
        <f t="shared" ref="N725:O725" si="1028">N1060</f>
        <v>0</v>
      </c>
      <c r="O725" s="337">
        <f t="shared" si="1028"/>
        <v>0</v>
      </c>
      <c r="P725" s="292">
        <f t="shared" si="963"/>
        <v>79104.41</v>
      </c>
      <c r="Q725" s="292">
        <f t="shared" si="964"/>
        <v>0</v>
      </c>
      <c r="R725" s="292">
        <f t="shared" si="965"/>
        <v>0</v>
      </c>
      <c r="S725" s="337">
        <f>S1060</f>
        <v>0</v>
      </c>
      <c r="T725" s="337">
        <f t="shared" ref="T725:U725" si="1029">T1060</f>
        <v>0</v>
      </c>
      <c r="U725" s="337">
        <f t="shared" si="1029"/>
        <v>0</v>
      </c>
      <c r="V725" s="292">
        <f t="shared" si="1012"/>
        <v>79104.41</v>
      </c>
      <c r="W725" s="292">
        <f t="shared" si="1013"/>
        <v>0</v>
      </c>
      <c r="X725" s="292">
        <f t="shared" si="1014"/>
        <v>0</v>
      </c>
    </row>
    <row r="726" spans="1:24" s="338" customFormat="1" ht="66">
      <c r="A726" s="357" t="s">
        <v>483</v>
      </c>
      <c r="B726" s="283" t="s">
        <v>330</v>
      </c>
      <c r="C726" s="355" t="s">
        <v>18</v>
      </c>
      <c r="D726" s="355" t="s">
        <v>20</v>
      </c>
      <c r="E726" s="355" t="s">
        <v>27</v>
      </c>
      <c r="F726" s="355" t="s">
        <v>120</v>
      </c>
      <c r="G726" s="355" t="s">
        <v>226</v>
      </c>
      <c r="H726" s="355" t="s">
        <v>227</v>
      </c>
      <c r="I726" s="358"/>
      <c r="J726" s="337"/>
      <c r="K726" s="337"/>
      <c r="L726" s="337"/>
      <c r="M726" s="337"/>
      <c r="N726" s="337"/>
      <c r="O726" s="337"/>
      <c r="P726" s="292"/>
      <c r="Q726" s="292"/>
      <c r="R726" s="292"/>
      <c r="S726" s="337">
        <f>S727+S729</f>
        <v>641900</v>
      </c>
      <c r="T726" s="337">
        <f t="shared" ref="T726:U726" si="1030">T727+T729</f>
        <v>0</v>
      </c>
      <c r="U726" s="337">
        <f t="shared" si="1030"/>
        <v>0</v>
      </c>
      <c r="V726" s="292">
        <f t="shared" si="1012"/>
        <v>641900</v>
      </c>
      <c r="W726" s="292">
        <f t="shared" si="1013"/>
        <v>0</v>
      </c>
      <c r="X726" s="292">
        <f t="shared" si="1014"/>
        <v>0</v>
      </c>
    </row>
    <row r="727" spans="1:24" s="338" customFormat="1" ht="26.4">
      <c r="A727" s="293" t="s">
        <v>454</v>
      </c>
      <c r="B727" s="283" t="s">
        <v>330</v>
      </c>
      <c r="C727" s="355" t="s">
        <v>18</v>
      </c>
      <c r="D727" s="355" t="s">
        <v>20</v>
      </c>
      <c r="E727" s="355" t="s">
        <v>27</v>
      </c>
      <c r="F727" s="355" t="s">
        <v>120</v>
      </c>
      <c r="G727" s="355" t="s">
        <v>226</v>
      </c>
      <c r="H727" s="355" t="s">
        <v>227</v>
      </c>
      <c r="I727" s="358" t="s">
        <v>455</v>
      </c>
      <c r="J727" s="337"/>
      <c r="K727" s="337"/>
      <c r="L727" s="337"/>
      <c r="M727" s="337"/>
      <c r="N727" s="337"/>
      <c r="O727" s="337"/>
      <c r="P727" s="292"/>
      <c r="Q727" s="292"/>
      <c r="R727" s="292"/>
      <c r="S727" s="337">
        <f>S728</f>
        <v>546350</v>
      </c>
      <c r="T727" s="337">
        <f t="shared" ref="T727:U727" si="1031">T728</f>
        <v>0</v>
      </c>
      <c r="U727" s="337">
        <f t="shared" si="1031"/>
        <v>0</v>
      </c>
      <c r="V727" s="292">
        <f t="shared" si="1012"/>
        <v>546350</v>
      </c>
      <c r="W727" s="292">
        <f t="shared" si="1013"/>
        <v>0</v>
      </c>
      <c r="X727" s="292">
        <f t="shared" si="1014"/>
        <v>0</v>
      </c>
    </row>
    <row r="728" spans="1:24" s="338" customFormat="1">
      <c r="A728" s="293" t="s">
        <v>456</v>
      </c>
      <c r="B728" s="283" t="s">
        <v>330</v>
      </c>
      <c r="C728" s="355" t="s">
        <v>18</v>
      </c>
      <c r="D728" s="355" t="s">
        <v>20</v>
      </c>
      <c r="E728" s="355" t="s">
        <v>27</v>
      </c>
      <c r="F728" s="355" t="s">
        <v>120</v>
      </c>
      <c r="G728" s="355" t="s">
        <v>226</v>
      </c>
      <c r="H728" s="355" t="s">
        <v>227</v>
      </c>
      <c r="I728" s="358" t="s">
        <v>457</v>
      </c>
      <c r="J728" s="337"/>
      <c r="K728" s="337"/>
      <c r="L728" s="337"/>
      <c r="M728" s="337"/>
      <c r="N728" s="337"/>
      <c r="O728" s="337"/>
      <c r="P728" s="292"/>
      <c r="Q728" s="292"/>
      <c r="R728" s="292"/>
      <c r="S728" s="337">
        <f>S1063</f>
        <v>546350</v>
      </c>
      <c r="T728" s="337">
        <f t="shared" ref="T728:U728" si="1032">T1063</f>
        <v>0</v>
      </c>
      <c r="U728" s="337">
        <f t="shared" si="1032"/>
        <v>0</v>
      </c>
      <c r="V728" s="292">
        <f t="shared" si="1012"/>
        <v>546350</v>
      </c>
      <c r="W728" s="292">
        <f t="shared" si="1013"/>
        <v>0</v>
      </c>
      <c r="X728" s="292">
        <f t="shared" si="1014"/>
        <v>0</v>
      </c>
    </row>
    <row r="729" spans="1:24" s="338" customFormat="1">
      <c r="A729" s="299" t="s">
        <v>78</v>
      </c>
      <c r="B729" s="283" t="s">
        <v>330</v>
      </c>
      <c r="C729" s="355" t="s">
        <v>18</v>
      </c>
      <c r="D729" s="355" t="s">
        <v>20</v>
      </c>
      <c r="E729" s="355" t="s">
        <v>27</v>
      </c>
      <c r="F729" s="355" t="s">
        <v>120</v>
      </c>
      <c r="G729" s="355" t="s">
        <v>226</v>
      </c>
      <c r="H729" s="355" t="s">
        <v>227</v>
      </c>
      <c r="I729" s="358" t="s">
        <v>75</v>
      </c>
      <c r="J729" s="337"/>
      <c r="K729" s="337"/>
      <c r="L729" s="337"/>
      <c r="M729" s="337"/>
      <c r="N729" s="337"/>
      <c r="O729" s="337"/>
      <c r="P729" s="292"/>
      <c r="Q729" s="292"/>
      <c r="R729" s="292"/>
      <c r="S729" s="337">
        <f>S730</f>
        <v>95550</v>
      </c>
      <c r="T729" s="337">
        <f t="shared" ref="T729:U729" si="1033">T730</f>
        <v>0</v>
      </c>
      <c r="U729" s="337">
        <f t="shared" si="1033"/>
        <v>0</v>
      </c>
      <c r="V729" s="292">
        <f t="shared" si="1012"/>
        <v>95550</v>
      </c>
      <c r="W729" s="292">
        <f t="shared" si="1013"/>
        <v>0</v>
      </c>
      <c r="X729" s="292">
        <f t="shared" si="1014"/>
        <v>0</v>
      </c>
    </row>
    <row r="730" spans="1:24" s="338" customFormat="1">
      <c r="A730" s="320" t="s">
        <v>118</v>
      </c>
      <c r="B730" s="283" t="s">
        <v>330</v>
      </c>
      <c r="C730" s="355" t="s">
        <v>18</v>
      </c>
      <c r="D730" s="355" t="s">
        <v>20</v>
      </c>
      <c r="E730" s="355" t="s">
        <v>27</v>
      </c>
      <c r="F730" s="355" t="s">
        <v>120</v>
      </c>
      <c r="G730" s="355" t="s">
        <v>226</v>
      </c>
      <c r="H730" s="355" t="s">
        <v>227</v>
      </c>
      <c r="I730" s="358" t="s">
        <v>117</v>
      </c>
      <c r="J730" s="337"/>
      <c r="K730" s="337"/>
      <c r="L730" s="337"/>
      <c r="M730" s="337"/>
      <c r="N730" s="337"/>
      <c r="O730" s="337"/>
      <c r="P730" s="292"/>
      <c r="Q730" s="292"/>
      <c r="R730" s="292"/>
      <c r="S730" s="337">
        <f>S1065</f>
        <v>95550</v>
      </c>
      <c r="T730" s="337">
        <f t="shared" ref="T730:U730" si="1034">T1065</f>
        <v>0</v>
      </c>
      <c r="U730" s="337">
        <f t="shared" si="1034"/>
        <v>0</v>
      </c>
      <c r="V730" s="292">
        <f t="shared" si="1012"/>
        <v>95550</v>
      </c>
      <c r="W730" s="292">
        <f t="shared" si="1013"/>
        <v>0</v>
      </c>
      <c r="X730" s="292">
        <f t="shared" si="1014"/>
        <v>0</v>
      </c>
    </row>
    <row r="731" spans="1:24" s="338" customFormat="1" ht="53.25" customHeight="1">
      <c r="A731" s="357" t="s">
        <v>484</v>
      </c>
      <c r="B731" s="283" t="s">
        <v>330</v>
      </c>
      <c r="C731" s="355" t="s">
        <v>18</v>
      </c>
      <c r="D731" s="355" t="s">
        <v>20</v>
      </c>
      <c r="E731" s="355" t="s">
        <v>27</v>
      </c>
      <c r="F731" s="355" t="s">
        <v>120</v>
      </c>
      <c r="G731" s="355" t="s">
        <v>226</v>
      </c>
      <c r="H731" s="355" t="s">
        <v>228</v>
      </c>
      <c r="I731" s="358"/>
      <c r="J731" s="337"/>
      <c r="K731" s="337"/>
      <c r="L731" s="337"/>
      <c r="M731" s="337"/>
      <c r="N731" s="337"/>
      <c r="O731" s="337"/>
      <c r="P731" s="292"/>
      <c r="Q731" s="292"/>
      <c r="R731" s="292"/>
      <c r="S731" s="337">
        <f>S732+S734</f>
        <v>13100</v>
      </c>
      <c r="T731" s="337">
        <f t="shared" ref="T731:U731" si="1035">T732+T734</f>
        <v>0</v>
      </c>
      <c r="U731" s="337">
        <f t="shared" si="1035"/>
        <v>0</v>
      </c>
      <c r="V731" s="292">
        <f t="shared" si="1012"/>
        <v>13100</v>
      </c>
      <c r="W731" s="292">
        <f t="shared" si="1013"/>
        <v>0</v>
      </c>
      <c r="X731" s="292">
        <f t="shared" si="1014"/>
        <v>0</v>
      </c>
    </row>
    <row r="732" spans="1:24" s="338" customFormat="1" ht="26.4">
      <c r="A732" s="293" t="s">
        <v>454</v>
      </c>
      <c r="B732" s="283" t="s">
        <v>330</v>
      </c>
      <c r="C732" s="355" t="s">
        <v>18</v>
      </c>
      <c r="D732" s="355" t="s">
        <v>20</v>
      </c>
      <c r="E732" s="355" t="s">
        <v>27</v>
      </c>
      <c r="F732" s="355" t="s">
        <v>120</v>
      </c>
      <c r="G732" s="355" t="s">
        <v>226</v>
      </c>
      <c r="H732" s="355" t="s">
        <v>228</v>
      </c>
      <c r="I732" s="358" t="s">
        <v>455</v>
      </c>
      <c r="J732" s="337"/>
      <c r="K732" s="337"/>
      <c r="L732" s="337"/>
      <c r="M732" s="337"/>
      <c r="N732" s="337"/>
      <c r="O732" s="337"/>
      <c r="P732" s="292"/>
      <c r="Q732" s="292"/>
      <c r="R732" s="292"/>
      <c r="S732" s="337">
        <f>S733</f>
        <v>11150</v>
      </c>
      <c r="T732" s="337">
        <f t="shared" ref="T732:U732" si="1036">T733</f>
        <v>0</v>
      </c>
      <c r="U732" s="337">
        <f t="shared" si="1036"/>
        <v>0</v>
      </c>
      <c r="V732" s="292">
        <f t="shared" si="1012"/>
        <v>11150</v>
      </c>
      <c r="W732" s="292">
        <f t="shared" si="1013"/>
        <v>0</v>
      </c>
      <c r="X732" s="292">
        <f t="shared" si="1014"/>
        <v>0</v>
      </c>
    </row>
    <row r="733" spans="1:24" s="338" customFormat="1">
      <c r="A733" s="293" t="s">
        <v>456</v>
      </c>
      <c r="B733" s="283" t="s">
        <v>330</v>
      </c>
      <c r="C733" s="355" t="s">
        <v>18</v>
      </c>
      <c r="D733" s="355" t="s">
        <v>20</v>
      </c>
      <c r="E733" s="355" t="s">
        <v>27</v>
      </c>
      <c r="F733" s="355" t="s">
        <v>120</v>
      </c>
      <c r="G733" s="355" t="s">
        <v>226</v>
      </c>
      <c r="H733" s="355" t="s">
        <v>228</v>
      </c>
      <c r="I733" s="358" t="s">
        <v>457</v>
      </c>
      <c r="J733" s="337"/>
      <c r="K733" s="337"/>
      <c r="L733" s="337"/>
      <c r="M733" s="337"/>
      <c r="N733" s="337"/>
      <c r="O733" s="337"/>
      <c r="P733" s="292"/>
      <c r="Q733" s="292"/>
      <c r="R733" s="292"/>
      <c r="S733" s="337">
        <f>S1068</f>
        <v>11150</v>
      </c>
      <c r="T733" s="337"/>
      <c r="U733" s="337"/>
      <c r="V733" s="292">
        <f t="shared" si="1012"/>
        <v>11150</v>
      </c>
      <c r="W733" s="292">
        <f t="shared" si="1013"/>
        <v>0</v>
      </c>
      <c r="X733" s="292">
        <f t="shared" si="1014"/>
        <v>0</v>
      </c>
    </row>
    <row r="734" spans="1:24" s="338" customFormat="1">
      <c r="A734" s="299" t="s">
        <v>78</v>
      </c>
      <c r="B734" s="283" t="s">
        <v>330</v>
      </c>
      <c r="C734" s="355" t="s">
        <v>18</v>
      </c>
      <c r="D734" s="355" t="s">
        <v>20</v>
      </c>
      <c r="E734" s="355" t="s">
        <v>27</v>
      </c>
      <c r="F734" s="355" t="s">
        <v>120</v>
      </c>
      <c r="G734" s="355" t="s">
        <v>226</v>
      </c>
      <c r="H734" s="355" t="s">
        <v>228</v>
      </c>
      <c r="I734" s="358" t="s">
        <v>75</v>
      </c>
      <c r="J734" s="337"/>
      <c r="K734" s="337"/>
      <c r="L734" s="337"/>
      <c r="M734" s="337"/>
      <c r="N734" s="337"/>
      <c r="O734" s="337"/>
      <c r="P734" s="292"/>
      <c r="Q734" s="292"/>
      <c r="R734" s="292"/>
      <c r="S734" s="337">
        <f>S735</f>
        <v>1950</v>
      </c>
      <c r="T734" s="337">
        <f t="shared" ref="T734:U734" si="1037">T735</f>
        <v>0</v>
      </c>
      <c r="U734" s="337">
        <f t="shared" si="1037"/>
        <v>0</v>
      </c>
      <c r="V734" s="292">
        <f t="shared" si="1012"/>
        <v>1950</v>
      </c>
      <c r="W734" s="292">
        <f t="shared" si="1013"/>
        <v>0</v>
      </c>
      <c r="X734" s="292">
        <f t="shared" si="1014"/>
        <v>0</v>
      </c>
    </row>
    <row r="735" spans="1:24" s="338" customFormat="1">
      <c r="A735" s="320" t="s">
        <v>118</v>
      </c>
      <c r="B735" s="283" t="s">
        <v>330</v>
      </c>
      <c r="C735" s="355" t="s">
        <v>18</v>
      </c>
      <c r="D735" s="355" t="s">
        <v>20</v>
      </c>
      <c r="E735" s="355" t="s">
        <v>27</v>
      </c>
      <c r="F735" s="355" t="s">
        <v>120</v>
      </c>
      <c r="G735" s="355" t="s">
        <v>226</v>
      </c>
      <c r="H735" s="355" t="s">
        <v>228</v>
      </c>
      <c r="I735" s="358" t="s">
        <v>117</v>
      </c>
      <c r="J735" s="337"/>
      <c r="K735" s="337"/>
      <c r="L735" s="337"/>
      <c r="M735" s="337"/>
      <c r="N735" s="337"/>
      <c r="O735" s="337"/>
      <c r="P735" s="292"/>
      <c r="Q735" s="292"/>
      <c r="R735" s="292"/>
      <c r="S735" s="337">
        <f>S1070</f>
        <v>1950</v>
      </c>
      <c r="T735" s="337"/>
      <c r="U735" s="337"/>
      <c r="V735" s="292">
        <f t="shared" si="1012"/>
        <v>1950</v>
      </c>
      <c r="W735" s="292">
        <f t="shared" si="1013"/>
        <v>0</v>
      </c>
      <c r="X735" s="292">
        <f t="shared" si="1014"/>
        <v>0</v>
      </c>
    </row>
    <row r="736" spans="1:24" ht="26.4">
      <c r="A736" s="275" t="s">
        <v>390</v>
      </c>
      <c r="B736" s="1" t="s">
        <v>330</v>
      </c>
      <c r="C736" s="56" t="s">
        <v>18</v>
      </c>
      <c r="D736" s="56" t="s">
        <v>20</v>
      </c>
      <c r="E736" s="56" t="s">
        <v>14</v>
      </c>
      <c r="F736" s="56" t="s">
        <v>68</v>
      </c>
      <c r="G736" s="56" t="s">
        <v>140</v>
      </c>
      <c r="H736" s="1" t="s">
        <v>141</v>
      </c>
      <c r="I736" s="13"/>
      <c r="J736" s="78">
        <f>J737</f>
        <v>113166</v>
      </c>
      <c r="K736" s="78">
        <f t="shared" ref="K736:O736" si="1038">K737</f>
        <v>117692.64</v>
      </c>
      <c r="L736" s="78">
        <f t="shared" si="1038"/>
        <v>122400.35</v>
      </c>
      <c r="M736" s="78">
        <f t="shared" si="1038"/>
        <v>0</v>
      </c>
      <c r="N736" s="78">
        <f t="shared" si="1038"/>
        <v>0</v>
      </c>
      <c r="O736" s="78">
        <f t="shared" si="1038"/>
        <v>0</v>
      </c>
      <c r="P736" s="78">
        <f t="shared" si="963"/>
        <v>113166</v>
      </c>
      <c r="Q736" s="78">
        <f t="shared" si="964"/>
        <v>117692.64</v>
      </c>
      <c r="R736" s="78">
        <f t="shared" si="965"/>
        <v>122400.35</v>
      </c>
      <c r="S736" s="78">
        <f t="shared" ref="S736:U738" si="1039">S737</f>
        <v>0</v>
      </c>
      <c r="T736" s="78">
        <f t="shared" si="1039"/>
        <v>0</v>
      </c>
      <c r="U736" s="78">
        <f t="shared" si="1039"/>
        <v>0</v>
      </c>
      <c r="V736" s="78">
        <f t="shared" si="1012"/>
        <v>113166</v>
      </c>
      <c r="W736" s="78">
        <f t="shared" si="1013"/>
        <v>117692.64</v>
      </c>
      <c r="X736" s="78">
        <f t="shared" si="1014"/>
        <v>122400.35</v>
      </c>
    </row>
    <row r="737" spans="1:24">
      <c r="A737" s="9" t="s">
        <v>301</v>
      </c>
      <c r="B737" s="1" t="s">
        <v>330</v>
      </c>
      <c r="C737" s="56" t="s">
        <v>18</v>
      </c>
      <c r="D737" s="56" t="s">
        <v>20</v>
      </c>
      <c r="E737" s="56" t="s">
        <v>14</v>
      </c>
      <c r="F737" s="56" t="s">
        <v>68</v>
      </c>
      <c r="G737" s="56" t="s">
        <v>140</v>
      </c>
      <c r="H737" s="1" t="s">
        <v>267</v>
      </c>
      <c r="I737" s="13"/>
      <c r="J737" s="78">
        <f>J738</f>
        <v>113166</v>
      </c>
      <c r="K737" s="78">
        <f t="shared" ref="K737:O738" si="1040">K738</f>
        <v>117692.64</v>
      </c>
      <c r="L737" s="78">
        <f t="shared" si="1040"/>
        <v>122400.35</v>
      </c>
      <c r="M737" s="78">
        <f t="shared" si="1040"/>
        <v>0</v>
      </c>
      <c r="N737" s="78">
        <f t="shared" si="1040"/>
        <v>0</v>
      </c>
      <c r="O737" s="78">
        <f t="shared" si="1040"/>
        <v>0</v>
      </c>
      <c r="P737" s="78">
        <f t="shared" si="963"/>
        <v>113166</v>
      </c>
      <c r="Q737" s="78">
        <f t="shared" si="964"/>
        <v>117692.64</v>
      </c>
      <c r="R737" s="78">
        <f t="shared" si="965"/>
        <v>122400.35</v>
      </c>
      <c r="S737" s="78">
        <f t="shared" si="1039"/>
        <v>0</v>
      </c>
      <c r="T737" s="78">
        <f t="shared" si="1039"/>
        <v>0</v>
      </c>
      <c r="U737" s="78">
        <f t="shared" si="1039"/>
        <v>0</v>
      </c>
      <c r="V737" s="78">
        <f t="shared" si="1012"/>
        <v>113166</v>
      </c>
      <c r="W737" s="78">
        <f t="shared" si="1013"/>
        <v>117692.64</v>
      </c>
      <c r="X737" s="78">
        <f t="shared" si="1014"/>
        <v>122400.35</v>
      </c>
    </row>
    <row r="738" spans="1:24" ht="26.4">
      <c r="A738" s="169" t="s">
        <v>229</v>
      </c>
      <c r="B738" s="1" t="s">
        <v>330</v>
      </c>
      <c r="C738" s="56" t="s">
        <v>18</v>
      </c>
      <c r="D738" s="56" t="s">
        <v>20</v>
      </c>
      <c r="E738" s="56" t="s">
        <v>14</v>
      </c>
      <c r="F738" s="56" t="s">
        <v>68</v>
      </c>
      <c r="G738" s="56" t="s">
        <v>140</v>
      </c>
      <c r="H738" s="1" t="s">
        <v>267</v>
      </c>
      <c r="I738" s="13" t="s">
        <v>92</v>
      </c>
      <c r="J738" s="78">
        <f>J739</f>
        <v>113166</v>
      </c>
      <c r="K738" s="78">
        <f t="shared" si="1040"/>
        <v>117692.64</v>
      </c>
      <c r="L738" s="78">
        <f t="shared" si="1040"/>
        <v>122400.35</v>
      </c>
      <c r="M738" s="78">
        <f t="shared" si="1040"/>
        <v>0</v>
      </c>
      <c r="N738" s="78">
        <f t="shared" si="1040"/>
        <v>0</v>
      </c>
      <c r="O738" s="78">
        <f t="shared" si="1040"/>
        <v>0</v>
      </c>
      <c r="P738" s="78">
        <f t="shared" si="963"/>
        <v>113166</v>
      </c>
      <c r="Q738" s="78">
        <f t="shared" si="964"/>
        <v>117692.64</v>
      </c>
      <c r="R738" s="78">
        <f t="shared" si="965"/>
        <v>122400.35</v>
      </c>
      <c r="S738" s="78">
        <f t="shared" si="1039"/>
        <v>0</v>
      </c>
      <c r="T738" s="78">
        <f t="shared" si="1039"/>
        <v>0</v>
      </c>
      <c r="U738" s="78">
        <f t="shared" si="1039"/>
        <v>0</v>
      </c>
      <c r="V738" s="78">
        <f t="shared" si="1012"/>
        <v>113166</v>
      </c>
      <c r="W738" s="78">
        <f t="shared" si="1013"/>
        <v>117692.64</v>
      </c>
      <c r="X738" s="78">
        <f t="shared" si="1014"/>
        <v>122400.35</v>
      </c>
    </row>
    <row r="739" spans="1:24" ht="26.4">
      <c r="A739" s="168" t="s">
        <v>96</v>
      </c>
      <c r="B739" s="1" t="s">
        <v>330</v>
      </c>
      <c r="C739" s="56" t="s">
        <v>18</v>
      </c>
      <c r="D739" s="56" t="s">
        <v>20</v>
      </c>
      <c r="E739" s="56" t="s">
        <v>14</v>
      </c>
      <c r="F739" s="56" t="s">
        <v>68</v>
      </c>
      <c r="G739" s="56" t="s">
        <v>140</v>
      </c>
      <c r="H739" s="1" t="s">
        <v>267</v>
      </c>
      <c r="I739" s="13" t="s">
        <v>93</v>
      </c>
      <c r="J739" s="78">
        <f>J1223</f>
        <v>113166</v>
      </c>
      <c r="K739" s="78">
        <f t="shared" ref="K739:L739" si="1041">K1223</f>
        <v>117692.64</v>
      </c>
      <c r="L739" s="78">
        <f t="shared" si="1041"/>
        <v>122400.35</v>
      </c>
      <c r="M739" s="78">
        <f t="shared" ref="M739:O739" si="1042">M1223</f>
        <v>0</v>
      </c>
      <c r="N739" s="78">
        <f t="shared" si="1042"/>
        <v>0</v>
      </c>
      <c r="O739" s="78">
        <f t="shared" si="1042"/>
        <v>0</v>
      </c>
      <c r="P739" s="78">
        <f t="shared" si="963"/>
        <v>113166</v>
      </c>
      <c r="Q739" s="78">
        <f t="shared" si="964"/>
        <v>117692.64</v>
      </c>
      <c r="R739" s="78">
        <f t="shared" si="965"/>
        <v>122400.35</v>
      </c>
      <c r="S739" s="78">
        <f t="shared" ref="S739:U739" si="1043">S1223</f>
        <v>0</v>
      </c>
      <c r="T739" s="78">
        <f t="shared" si="1043"/>
        <v>0</v>
      </c>
      <c r="U739" s="78">
        <f t="shared" si="1043"/>
        <v>0</v>
      </c>
      <c r="V739" s="78">
        <f t="shared" si="1012"/>
        <v>113166</v>
      </c>
      <c r="W739" s="78">
        <f t="shared" si="1013"/>
        <v>117692.64</v>
      </c>
      <c r="X739" s="78">
        <f t="shared" si="1014"/>
        <v>122400.35</v>
      </c>
    </row>
    <row r="740" spans="1:24">
      <c r="A740" s="168"/>
      <c r="B740" s="1"/>
      <c r="C740" s="56"/>
      <c r="D740" s="56"/>
      <c r="E740" s="56"/>
      <c r="F740" s="56"/>
      <c r="G740" s="56"/>
      <c r="H740" s="1"/>
      <c r="I740" s="13"/>
      <c r="J740" s="78"/>
      <c r="K740" s="78"/>
      <c r="L740" s="78"/>
      <c r="M740" s="78"/>
      <c r="N740" s="78"/>
      <c r="O740" s="78"/>
      <c r="P740" s="78"/>
      <c r="Q740" s="78"/>
      <c r="R740" s="78"/>
      <c r="S740" s="78"/>
      <c r="T740" s="78"/>
      <c r="U740" s="78"/>
      <c r="V740" s="78"/>
      <c r="W740" s="78"/>
      <c r="X740" s="78"/>
    </row>
    <row r="741" spans="1:24">
      <c r="A741" s="59" t="s">
        <v>46</v>
      </c>
      <c r="B741" s="15" t="s">
        <v>330</v>
      </c>
      <c r="C741" s="15" t="s">
        <v>18</v>
      </c>
      <c r="D741" s="15" t="s">
        <v>17</v>
      </c>
      <c r="E741" s="15"/>
      <c r="F741" s="15"/>
      <c r="G741" s="15"/>
      <c r="H741" s="15"/>
      <c r="I741" s="25"/>
      <c r="J741" s="97">
        <f>J742+J750+J757</f>
        <v>11357039</v>
      </c>
      <c r="K741" s="97">
        <f t="shared" ref="K741:L741" si="1044">K742+K750+K757</f>
        <v>6639365.2299999995</v>
      </c>
      <c r="L741" s="97">
        <f t="shared" si="1044"/>
        <v>6810427.7999999998</v>
      </c>
      <c r="M741" s="97">
        <f t="shared" ref="M741:O741" si="1045">M742+M750+M757</f>
        <v>-2200000</v>
      </c>
      <c r="N741" s="97">
        <f t="shared" si="1045"/>
        <v>0</v>
      </c>
      <c r="O741" s="97">
        <f t="shared" si="1045"/>
        <v>0</v>
      </c>
      <c r="P741" s="97">
        <f t="shared" si="963"/>
        <v>9157039</v>
      </c>
      <c r="Q741" s="97">
        <f t="shared" si="964"/>
        <v>6639365.2299999995</v>
      </c>
      <c r="R741" s="97">
        <f t="shared" si="965"/>
        <v>6810427.7999999998</v>
      </c>
      <c r="S741" s="97">
        <f>S742+S750+S757+S746</f>
        <v>372040</v>
      </c>
      <c r="T741" s="97">
        <f t="shared" ref="T741:U741" si="1046">T742+T750+T757+T746</f>
        <v>0</v>
      </c>
      <c r="U741" s="97">
        <f t="shared" si="1046"/>
        <v>0</v>
      </c>
      <c r="V741" s="97">
        <f t="shared" ref="V741:V763" si="1047">P741+S741</f>
        <v>9529079</v>
      </c>
      <c r="W741" s="97">
        <f t="shared" ref="W741:W763" si="1048">Q741+T741</f>
        <v>6639365.2299999995</v>
      </c>
      <c r="X741" s="97">
        <f t="shared" ref="X741:X763" si="1049">R741+U741</f>
        <v>6810427.7999999998</v>
      </c>
    </row>
    <row r="742" spans="1:24" ht="26.4">
      <c r="A742" s="263" t="s">
        <v>389</v>
      </c>
      <c r="B742" s="56" t="s">
        <v>330</v>
      </c>
      <c r="C742" s="56" t="s">
        <v>18</v>
      </c>
      <c r="D742" s="56" t="s">
        <v>17</v>
      </c>
      <c r="E742" s="56" t="s">
        <v>3</v>
      </c>
      <c r="F742" s="56" t="s">
        <v>68</v>
      </c>
      <c r="G742" s="56" t="s">
        <v>140</v>
      </c>
      <c r="H742" s="56" t="s">
        <v>141</v>
      </c>
      <c r="I742" s="110"/>
      <c r="J742" s="78">
        <f>J743</f>
        <v>3633000</v>
      </c>
      <c r="K742" s="78">
        <f t="shared" ref="K742:O742" si="1050">K743</f>
        <v>0</v>
      </c>
      <c r="L742" s="78">
        <f t="shared" si="1050"/>
        <v>0</v>
      </c>
      <c r="M742" s="78">
        <f t="shared" si="1050"/>
        <v>-2200000</v>
      </c>
      <c r="N742" s="78">
        <f t="shared" si="1050"/>
        <v>0</v>
      </c>
      <c r="O742" s="78">
        <f t="shared" si="1050"/>
        <v>0</v>
      </c>
      <c r="P742" s="78">
        <f t="shared" si="963"/>
        <v>1433000</v>
      </c>
      <c r="Q742" s="78">
        <f t="shared" si="964"/>
        <v>0</v>
      </c>
      <c r="R742" s="78">
        <f t="shared" si="965"/>
        <v>0</v>
      </c>
      <c r="S742" s="78">
        <f t="shared" ref="S742:U744" si="1051">S743</f>
        <v>-127960</v>
      </c>
      <c r="T742" s="78">
        <f t="shared" si="1051"/>
        <v>0</v>
      </c>
      <c r="U742" s="78">
        <f t="shared" si="1051"/>
        <v>0</v>
      </c>
      <c r="V742" s="78">
        <f t="shared" si="1047"/>
        <v>1305040</v>
      </c>
      <c r="W742" s="78">
        <f t="shared" si="1048"/>
        <v>0</v>
      </c>
      <c r="X742" s="78">
        <f t="shared" si="1049"/>
        <v>0</v>
      </c>
    </row>
    <row r="743" spans="1:24" ht="26.4">
      <c r="A743" s="189" t="s">
        <v>254</v>
      </c>
      <c r="B743" s="56" t="s">
        <v>330</v>
      </c>
      <c r="C743" s="56" t="s">
        <v>18</v>
      </c>
      <c r="D743" s="56" t="s">
        <v>17</v>
      </c>
      <c r="E743" s="56" t="s">
        <v>3</v>
      </c>
      <c r="F743" s="56" t="s">
        <v>68</v>
      </c>
      <c r="G743" s="56" t="s">
        <v>140</v>
      </c>
      <c r="H743" s="56" t="s">
        <v>376</v>
      </c>
      <c r="I743" s="110"/>
      <c r="J743" s="78">
        <f>J744</f>
        <v>3633000</v>
      </c>
      <c r="K743" s="78">
        <f t="shared" ref="K743:O744" si="1052">K744</f>
        <v>0</v>
      </c>
      <c r="L743" s="78">
        <f t="shared" si="1052"/>
        <v>0</v>
      </c>
      <c r="M743" s="78">
        <f t="shared" si="1052"/>
        <v>-2200000</v>
      </c>
      <c r="N743" s="78">
        <f t="shared" si="1052"/>
        <v>0</v>
      </c>
      <c r="O743" s="78">
        <f t="shared" si="1052"/>
        <v>0</v>
      </c>
      <c r="P743" s="78">
        <f t="shared" si="963"/>
        <v>1433000</v>
      </c>
      <c r="Q743" s="78">
        <f t="shared" si="964"/>
        <v>0</v>
      </c>
      <c r="R743" s="78">
        <f t="shared" si="965"/>
        <v>0</v>
      </c>
      <c r="S743" s="78">
        <f t="shared" si="1051"/>
        <v>-127960</v>
      </c>
      <c r="T743" s="78">
        <f t="shared" si="1051"/>
        <v>0</v>
      </c>
      <c r="U743" s="78">
        <f t="shared" si="1051"/>
        <v>0</v>
      </c>
      <c r="V743" s="78">
        <f t="shared" si="1047"/>
        <v>1305040</v>
      </c>
      <c r="W743" s="78">
        <f t="shared" si="1048"/>
        <v>0</v>
      </c>
      <c r="X743" s="78">
        <f t="shared" si="1049"/>
        <v>0</v>
      </c>
    </row>
    <row r="744" spans="1:24" ht="26.4">
      <c r="A744" s="169" t="s">
        <v>229</v>
      </c>
      <c r="B744" s="56" t="s">
        <v>330</v>
      </c>
      <c r="C744" s="56" t="s">
        <v>18</v>
      </c>
      <c r="D744" s="56" t="s">
        <v>17</v>
      </c>
      <c r="E744" s="56" t="s">
        <v>3</v>
      </c>
      <c r="F744" s="56" t="s">
        <v>68</v>
      </c>
      <c r="G744" s="56" t="s">
        <v>140</v>
      </c>
      <c r="H744" s="56" t="s">
        <v>376</v>
      </c>
      <c r="I744" s="110" t="s">
        <v>92</v>
      </c>
      <c r="J744" s="78">
        <f>J745</f>
        <v>3633000</v>
      </c>
      <c r="K744" s="78">
        <f t="shared" si="1052"/>
        <v>0</v>
      </c>
      <c r="L744" s="78">
        <f t="shared" si="1052"/>
        <v>0</v>
      </c>
      <c r="M744" s="78">
        <f t="shared" si="1052"/>
        <v>-2200000</v>
      </c>
      <c r="N744" s="78">
        <f t="shared" si="1052"/>
        <v>0</v>
      </c>
      <c r="O744" s="78">
        <f t="shared" si="1052"/>
        <v>0</v>
      </c>
      <c r="P744" s="78">
        <f t="shared" si="963"/>
        <v>1433000</v>
      </c>
      <c r="Q744" s="78">
        <f t="shared" si="964"/>
        <v>0</v>
      </c>
      <c r="R744" s="78">
        <f t="shared" si="965"/>
        <v>0</v>
      </c>
      <c r="S744" s="78">
        <f t="shared" si="1051"/>
        <v>-127960</v>
      </c>
      <c r="T744" s="78">
        <f t="shared" si="1051"/>
        <v>0</v>
      </c>
      <c r="U744" s="78">
        <f t="shared" si="1051"/>
        <v>0</v>
      </c>
      <c r="V744" s="78">
        <f t="shared" si="1047"/>
        <v>1305040</v>
      </c>
      <c r="W744" s="78">
        <f t="shared" si="1048"/>
        <v>0</v>
      </c>
      <c r="X744" s="78">
        <f t="shared" si="1049"/>
        <v>0</v>
      </c>
    </row>
    <row r="745" spans="1:24" ht="26.4">
      <c r="A745" s="168" t="s">
        <v>96</v>
      </c>
      <c r="B745" s="56" t="s">
        <v>330</v>
      </c>
      <c r="C745" s="56" t="s">
        <v>18</v>
      </c>
      <c r="D745" s="56" t="s">
        <v>17</v>
      </c>
      <c r="E745" s="56" t="s">
        <v>3</v>
      </c>
      <c r="F745" s="56" t="s">
        <v>68</v>
      </c>
      <c r="G745" s="56" t="s">
        <v>140</v>
      </c>
      <c r="H745" s="56" t="s">
        <v>376</v>
      </c>
      <c r="I745" s="110" t="s">
        <v>93</v>
      </c>
      <c r="J745" s="78">
        <f t="shared" ref="J745:O745" si="1053">J1375+J1763+J1691</f>
        <v>3633000</v>
      </c>
      <c r="K745" s="78">
        <f t="shared" si="1053"/>
        <v>0</v>
      </c>
      <c r="L745" s="78">
        <f t="shared" si="1053"/>
        <v>0</v>
      </c>
      <c r="M745" s="78">
        <f t="shared" si="1053"/>
        <v>-2200000</v>
      </c>
      <c r="N745" s="78">
        <f t="shared" si="1053"/>
        <v>0</v>
      </c>
      <c r="O745" s="78">
        <f t="shared" si="1053"/>
        <v>0</v>
      </c>
      <c r="P745" s="78">
        <f t="shared" si="963"/>
        <v>1433000</v>
      </c>
      <c r="Q745" s="78">
        <f t="shared" si="964"/>
        <v>0</v>
      </c>
      <c r="R745" s="78">
        <f t="shared" si="965"/>
        <v>0</v>
      </c>
      <c r="S745" s="78">
        <f>S1375+S1763+S1691</f>
        <v>-127960</v>
      </c>
      <c r="T745" s="78">
        <f>T1375+T1763+T1691</f>
        <v>0</v>
      </c>
      <c r="U745" s="78">
        <f>U1375+U1763+U1691</f>
        <v>0</v>
      </c>
      <c r="V745" s="78">
        <f t="shared" si="1047"/>
        <v>1305040</v>
      </c>
      <c r="W745" s="78">
        <f t="shared" si="1048"/>
        <v>0</v>
      </c>
      <c r="X745" s="78">
        <f t="shared" si="1049"/>
        <v>0</v>
      </c>
    </row>
    <row r="746" spans="1:24" s="286" customFormat="1" ht="26.4">
      <c r="A746" s="321" t="s">
        <v>400</v>
      </c>
      <c r="B746" s="283" t="s">
        <v>330</v>
      </c>
      <c r="C746" s="283" t="s">
        <v>18</v>
      </c>
      <c r="D746" s="283" t="s">
        <v>17</v>
      </c>
      <c r="E746" s="283" t="s">
        <v>292</v>
      </c>
      <c r="F746" s="283" t="s">
        <v>68</v>
      </c>
      <c r="G746" s="283" t="s">
        <v>140</v>
      </c>
      <c r="H746" s="283" t="s">
        <v>141</v>
      </c>
      <c r="I746" s="284"/>
      <c r="J746" s="297"/>
      <c r="K746" s="297"/>
      <c r="L746" s="297"/>
      <c r="M746" s="297"/>
      <c r="N746" s="297"/>
      <c r="O746" s="297"/>
      <c r="P746" s="297"/>
      <c r="Q746" s="297"/>
      <c r="R746" s="297"/>
      <c r="S746" s="297">
        <f t="shared" ref="S746:U748" si="1054">S747</f>
        <v>500000</v>
      </c>
      <c r="T746" s="297">
        <f t="shared" si="1054"/>
        <v>0</v>
      </c>
      <c r="U746" s="297">
        <f t="shared" si="1054"/>
        <v>0</v>
      </c>
      <c r="V746" s="297">
        <f t="shared" ref="V746:X749" si="1055">P746+S746</f>
        <v>500000</v>
      </c>
      <c r="W746" s="297">
        <f t="shared" si="1055"/>
        <v>0</v>
      </c>
      <c r="X746" s="297">
        <f t="shared" si="1055"/>
        <v>0</v>
      </c>
    </row>
    <row r="747" spans="1:24" s="286" customFormat="1">
      <c r="A747" s="293" t="s">
        <v>493</v>
      </c>
      <c r="B747" s="283" t="s">
        <v>330</v>
      </c>
      <c r="C747" s="283" t="s">
        <v>18</v>
      </c>
      <c r="D747" s="283" t="s">
        <v>17</v>
      </c>
      <c r="E747" s="283" t="s">
        <v>292</v>
      </c>
      <c r="F747" s="283" t="s">
        <v>68</v>
      </c>
      <c r="G747" s="283" t="s">
        <v>140</v>
      </c>
      <c r="H747" s="283" t="s">
        <v>492</v>
      </c>
      <c r="I747" s="284"/>
      <c r="J747" s="297"/>
      <c r="K747" s="297"/>
      <c r="L747" s="297"/>
      <c r="M747" s="297"/>
      <c r="N747" s="297"/>
      <c r="O747" s="297"/>
      <c r="P747" s="297"/>
      <c r="Q747" s="297"/>
      <c r="R747" s="297"/>
      <c r="S747" s="297">
        <f t="shared" si="1054"/>
        <v>500000</v>
      </c>
      <c r="T747" s="297">
        <f t="shared" si="1054"/>
        <v>0</v>
      </c>
      <c r="U747" s="297">
        <f t="shared" si="1054"/>
        <v>0</v>
      </c>
      <c r="V747" s="297">
        <f t="shared" si="1055"/>
        <v>500000</v>
      </c>
      <c r="W747" s="297">
        <f t="shared" si="1055"/>
        <v>0</v>
      </c>
      <c r="X747" s="297">
        <f t="shared" si="1055"/>
        <v>0</v>
      </c>
    </row>
    <row r="748" spans="1:24" s="286" customFormat="1" ht="26.4">
      <c r="A748" s="298" t="s">
        <v>229</v>
      </c>
      <c r="B748" s="283" t="s">
        <v>330</v>
      </c>
      <c r="C748" s="283" t="s">
        <v>18</v>
      </c>
      <c r="D748" s="283" t="s">
        <v>17</v>
      </c>
      <c r="E748" s="283" t="s">
        <v>292</v>
      </c>
      <c r="F748" s="283" t="s">
        <v>68</v>
      </c>
      <c r="G748" s="283" t="s">
        <v>140</v>
      </c>
      <c r="H748" s="283" t="s">
        <v>492</v>
      </c>
      <c r="I748" s="284" t="s">
        <v>92</v>
      </c>
      <c r="J748" s="297"/>
      <c r="K748" s="297"/>
      <c r="L748" s="297"/>
      <c r="M748" s="297"/>
      <c r="N748" s="297"/>
      <c r="O748" s="297"/>
      <c r="P748" s="297"/>
      <c r="Q748" s="297"/>
      <c r="R748" s="297"/>
      <c r="S748" s="297">
        <f t="shared" si="1054"/>
        <v>500000</v>
      </c>
      <c r="T748" s="297">
        <f t="shared" si="1054"/>
        <v>0</v>
      </c>
      <c r="U748" s="297">
        <f t="shared" si="1054"/>
        <v>0</v>
      </c>
      <c r="V748" s="297">
        <f t="shared" si="1055"/>
        <v>500000</v>
      </c>
      <c r="W748" s="297">
        <f t="shared" si="1055"/>
        <v>0</v>
      </c>
      <c r="X748" s="297">
        <f t="shared" si="1055"/>
        <v>0</v>
      </c>
    </row>
    <row r="749" spans="1:24" s="286" customFormat="1" ht="26.4">
      <c r="A749" s="299" t="s">
        <v>96</v>
      </c>
      <c r="B749" s="283" t="s">
        <v>330</v>
      </c>
      <c r="C749" s="283" t="s">
        <v>18</v>
      </c>
      <c r="D749" s="283" t="s">
        <v>17</v>
      </c>
      <c r="E749" s="283" t="s">
        <v>292</v>
      </c>
      <c r="F749" s="283" t="s">
        <v>68</v>
      </c>
      <c r="G749" s="283" t="s">
        <v>140</v>
      </c>
      <c r="H749" s="283" t="s">
        <v>492</v>
      </c>
      <c r="I749" s="284" t="s">
        <v>93</v>
      </c>
      <c r="J749" s="297"/>
      <c r="K749" s="297"/>
      <c r="L749" s="297"/>
      <c r="M749" s="297"/>
      <c r="N749" s="297"/>
      <c r="O749" s="297"/>
      <c r="P749" s="297"/>
      <c r="Q749" s="297"/>
      <c r="R749" s="297"/>
      <c r="S749" s="297">
        <f>S1075</f>
        <v>500000</v>
      </c>
      <c r="T749" s="297">
        <f t="shared" ref="T749:U749" si="1056">T1075</f>
        <v>0</v>
      </c>
      <c r="U749" s="297">
        <f t="shared" si="1056"/>
        <v>0</v>
      </c>
      <c r="V749" s="297">
        <f t="shared" si="1055"/>
        <v>500000</v>
      </c>
      <c r="W749" s="297">
        <f t="shared" si="1055"/>
        <v>0</v>
      </c>
      <c r="X749" s="297">
        <f t="shared" si="1055"/>
        <v>0</v>
      </c>
    </row>
    <row r="750" spans="1:24" s="286" customFormat="1" ht="26.4">
      <c r="A750" s="293" t="s">
        <v>421</v>
      </c>
      <c r="B750" s="283" t="s">
        <v>330</v>
      </c>
      <c r="C750" s="283" t="s">
        <v>18</v>
      </c>
      <c r="D750" s="283" t="s">
        <v>17</v>
      </c>
      <c r="E750" s="283" t="s">
        <v>416</v>
      </c>
      <c r="F750" s="283" t="s">
        <v>68</v>
      </c>
      <c r="G750" s="283" t="s">
        <v>140</v>
      </c>
      <c r="H750" s="283" t="s">
        <v>141</v>
      </c>
      <c r="I750" s="284"/>
      <c r="J750" s="292">
        <f>J751+J754</f>
        <v>1250000</v>
      </c>
      <c r="K750" s="292">
        <f t="shared" ref="K750" si="1057">K751+K754</f>
        <v>0</v>
      </c>
      <c r="L750" s="292">
        <f t="shared" ref="L750:O750" si="1058">L751+L754</f>
        <v>0</v>
      </c>
      <c r="M750" s="292">
        <f t="shared" si="1058"/>
        <v>0</v>
      </c>
      <c r="N750" s="292">
        <f t="shared" si="1058"/>
        <v>0</v>
      </c>
      <c r="O750" s="292">
        <f t="shared" si="1058"/>
        <v>0</v>
      </c>
      <c r="P750" s="292">
        <f t="shared" si="963"/>
        <v>1250000</v>
      </c>
      <c r="Q750" s="292">
        <f t="shared" si="964"/>
        <v>0</v>
      </c>
      <c r="R750" s="292">
        <f t="shared" si="965"/>
        <v>0</v>
      </c>
      <c r="S750" s="292">
        <f t="shared" ref="S750:U750" si="1059">S751+S754</f>
        <v>0</v>
      </c>
      <c r="T750" s="292">
        <f t="shared" si="1059"/>
        <v>0</v>
      </c>
      <c r="U750" s="292">
        <f t="shared" si="1059"/>
        <v>0</v>
      </c>
      <c r="V750" s="292">
        <f t="shared" si="1047"/>
        <v>1250000</v>
      </c>
      <c r="W750" s="292">
        <f t="shared" si="1048"/>
        <v>0</v>
      </c>
      <c r="X750" s="292">
        <f t="shared" si="1049"/>
        <v>0</v>
      </c>
    </row>
    <row r="751" spans="1:24" s="286" customFormat="1">
      <c r="A751" s="293" t="s">
        <v>419</v>
      </c>
      <c r="B751" s="283" t="s">
        <v>330</v>
      </c>
      <c r="C751" s="283" t="s">
        <v>18</v>
      </c>
      <c r="D751" s="283" t="s">
        <v>17</v>
      </c>
      <c r="E751" s="283" t="s">
        <v>416</v>
      </c>
      <c r="F751" s="283" t="s">
        <v>68</v>
      </c>
      <c r="G751" s="283" t="s">
        <v>140</v>
      </c>
      <c r="H751" s="283" t="s">
        <v>418</v>
      </c>
      <c r="I751" s="284"/>
      <c r="J751" s="292">
        <f>J752</f>
        <v>250000</v>
      </c>
      <c r="K751" s="292">
        <f t="shared" ref="K751:K752" si="1060">K752</f>
        <v>0</v>
      </c>
      <c r="L751" s="292">
        <f t="shared" ref="L751:O752" si="1061">L752</f>
        <v>0</v>
      </c>
      <c r="M751" s="292">
        <f t="shared" si="1061"/>
        <v>0</v>
      </c>
      <c r="N751" s="292">
        <f t="shared" si="1061"/>
        <v>0</v>
      </c>
      <c r="O751" s="292">
        <f t="shared" si="1061"/>
        <v>0</v>
      </c>
      <c r="P751" s="292">
        <f t="shared" si="963"/>
        <v>250000</v>
      </c>
      <c r="Q751" s="292">
        <f t="shared" si="964"/>
        <v>0</v>
      </c>
      <c r="R751" s="292">
        <f t="shared" si="965"/>
        <v>0</v>
      </c>
      <c r="S751" s="292">
        <f t="shared" ref="S751:U752" si="1062">S752</f>
        <v>0</v>
      </c>
      <c r="T751" s="292">
        <f t="shared" si="1062"/>
        <v>0</v>
      </c>
      <c r="U751" s="292">
        <f t="shared" si="1062"/>
        <v>0</v>
      </c>
      <c r="V751" s="292">
        <f t="shared" si="1047"/>
        <v>250000</v>
      </c>
      <c r="W751" s="292">
        <f t="shared" si="1048"/>
        <v>0</v>
      </c>
      <c r="X751" s="292">
        <f t="shared" si="1049"/>
        <v>0</v>
      </c>
    </row>
    <row r="752" spans="1:24" s="286" customFormat="1" ht="26.4">
      <c r="A752" s="298" t="s">
        <v>229</v>
      </c>
      <c r="B752" s="283" t="s">
        <v>330</v>
      </c>
      <c r="C752" s="283" t="s">
        <v>18</v>
      </c>
      <c r="D752" s="283" t="s">
        <v>17</v>
      </c>
      <c r="E752" s="283" t="s">
        <v>416</v>
      </c>
      <c r="F752" s="283" t="s">
        <v>68</v>
      </c>
      <c r="G752" s="283" t="s">
        <v>140</v>
      </c>
      <c r="H752" s="283" t="s">
        <v>418</v>
      </c>
      <c r="I752" s="284" t="s">
        <v>92</v>
      </c>
      <c r="J752" s="292">
        <f>J753</f>
        <v>250000</v>
      </c>
      <c r="K752" s="292">
        <f t="shared" si="1060"/>
        <v>0</v>
      </c>
      <c r="L752" s="292">
        <f t="shared" si="1061"/>
        <v>0</v>
      </c>
      <c r="M752" s="292">
        <f t="shared" si="1061"/>
        <v>0</v>
      </c>
      <c r="N752" s="292">
        <f t="shared" si="1061"/>
        <v>0</v>
      </c>
      <c r="O752" s="292">
        <f t="shared" si="1061"/>
        <v>0</v>
      </c>
      <c r="P752" s="292">
        <f t="shared" si="963"/>
        <v>250000</v>
      </c>
      <c r="Q752" s="292">
        <f t="shared" si="964"/>
        <v>0</v>
      </c>
      <c r="R752" s="292">
        <f t="shared" si="965"/>
        <v>0</v>
      </c>
      <c r="S752" s="292">
        <f t="shared" si="1062"/>
        <v>0</v>
      </c>
      <c r="T752" s="292">
        <f t="shared" si="1062"/>
        <v>0</v>
      </c>
      <c r="U752" s="292">
        <f t="shared" si="1062"/>
        <v>0</v>
      </c>
      <c r="V752" s="292">
        <f t="shared" si="1047"/>
        <v>250000</v>
      </c>
      <c r="W752" s="292">
        <f t="shared" si="1048"/>
        <v>0</v>
      </c>
      <c r="X752" s="292">
        <f t="shared" si="1049"/>
        <v>0</v>
      </c>
    </row>
    <row r="753" spans="1:24" s="286" customFormat="1" ht="26.4">
      <c r="A753" s="299" t="s">
        <v>96</v>
      </c>
      <c r="B753" s="283" t="s">
        <v>330</v>
      </c>
      <c r="C753" s="283" t="s">
        <v>18</v>
      </c>
      <c r="D753" s="283" t="s">
        <v>17</v>
      </c>
      <c r="E753" s="283" t="s">
        <v>416</v>
      </c>
      <c r="F753" s="283" t="s">
        <v>68</v>
      </c>
      <c r="G753" s="283" t="s">
        <v>140</v>
      </c>
      <c r="H753" s="283" t="s">
        <v>418</v>
      </c>
      <c r="I753" s="284" t="s">
        <v>93</v>
      </c>
      <c r="J753" s="292">
        <f>J1079</f>
        <v>250000</v>
      </c>
      <c r="K753" s="292">
        <f t="shared" ref="K753:L753" si="1063">K1079</f>
        <v>0</v>
      </c>
      <c r="L753" s="292">
        <f t="shared" si="1063"/>
        <v>0</v>
      </c>
      <c r="M753" s="292">
        <f t="shared" ref="M753:O753" si="1064">M1079</f>
        <v>0</v>
      </c>
      <c r="N753" s="292">
        <f t="shared" si="1064"/>
        <v>0</v>
      </c>
      <c r="O753" s="292">
        <f t="shared" si="1064"/>
        <v>0</v>
      </c>
      <c r="P753" s="292">
        <f t="shared" si="963"/>
        <v>250000</v>
      </c>
      <c r="Q753" s="292">
        <f t="shared" si="964"/>
        <v>0</v>
      </c>
      <c r="R753" s="292">
        <f t="shared" si="965"/>
        <v>0</v>
      </c>
      <c r="S753" s="292">
        <f t="shared" ref="S753:U753" si="1065">S1079</f>
        <v>0</v>
      </c>
      <c r="T753" s="292">
        <f t="shared" si="1065"/>
        <v>0</v>
      </c>
      <c r="U753" s="292">
        <f t="shared" si="1065"/>
        <v>0</v>
      </c>
      <c r="V753" s="292">
        <f t="shared" si="1047"/>
        <v>250000</v>
      </c>
      <c r="W753" s="292">
        <f t="shared" si="1048"/>
        <v>0</v>
      </c>
      <c r="X753" s="292">
        <f t="shared" si="1049"/>
        <v>0</v>
      </c>
    </row>
    <row r="754" spans="1:24" s="286" customFormat="1" ht="26.4">
      <c r="A754" s="293" t="s">
        <v>420</v>
      </c>
      <c r="B754" s="283" t="s">
        <v>330</v>
      </c>
      <c r="C754" s="283" t="s">
        <v>18</v>
      </c>
      <c r="D754" s="283" t="s">
        <v>17</v>
      </c>
      <c r="E754" s="283" t="s">
        <v>416</v>
      </c>
      <c r="F754" s="283" t="s">
        <v>68</v>
      </c>
      <c r="G754" s="283" t="s">
        <v>140</v>
      </c>
      <c r="H754" s="283" t="s">
        <v>417</v>
      </c>
      <c r="I754" s="284"/>
      <c r="J754" s="292">
        <f>J755</f>
        <v>1000000</v>
      </c>
      <c r="K754" s="292">
        <f t="shared" ref="K754:K755" si="1066">K755</f>
        <v>0</v>
      </c>
      <c r="L754" s="292">
        <f t="shared" ref="L754:O755" si="1067">L755</f>
        <v>0</v>
      </c>
      <c r="M754" s="292">
        <f t="shared" si="1067"/>
        <v>0</v>
      </c>
      <c r="N754" s="292">
        <f t="shared" si="1067"/>
        <v>0</v>
      </c>
      <c r="O754" s="292">
        <f t="shared" si="1067"/>
        <v>0</v>
      </c>
      <c r="P754" s="292">
        <f t="shared" si="963"/>
        <v>1000000</v>
      </c>
      <c r="Q754" s="292">
        <f t="shared" si="964"/>
        <v>0</v>
      </c>
      <c r="R754" s="292">
        <f t="shared" si="965"/>
        <v>0</v>
      </c>
      <c r="S754" s="292">
        <f t="shared" ref="S754:U755" si="1068">S755</f>
        <v>0</v>
      </c>
      <c r="T754" s="292">
        <f t="shared" si="1068"/>
        <v>0</v>
      </c>
      <c r="U754" s="292">
        <f t="shared" si="1068"/>
        <v>0</v>
      </c>
      <c r="V754" s="292">
        <f t="shared" si="1047"/>
        <v>1000000</v>
      </c>
      <c r="W754" s="292">
        <f t="shared" si="1048"/>
        <v>0</v>
      </c>
      <c r="X754" s="292">
        <f t="shared" si="1049"/>
        <v>0</v>
      </c>
    </row>
    <row r="755" spans="1:24" s="286" customFormat="1" ht="26.4">
      <c r="A755" s="298" t="s">
        <v>229</v>
      </c>
      <c r="B755" s="283" t="s">
        <v>330</v>
      </c>
      <c r="C755" s="283" t="s">
        <v>18</v>
      </c>
      <c r="D755" s="283" t="s">
        <v>17</v>
      </c>
      <c r="E755" s="283" t="s">
        <v>416</v>
      </c>
      <c r="F755" s="283" t="s">
        <v>68</v>
      </c>
      <c r="G755" s="283" t="s">
        <v>140</v>
      </c>
      <c r="H755" s="283" t="s">
        <v>417</v>
      </c>
      <c r="I755" s="284" t="s">
        <v>92</v>
      </c>
      <c r="J755" s="292">
        <f>J756</f>
        <v>1000000</v>
      </c>
      <c r="K755" s="292">
        <f t="shared" si="1066"/>
        <v>0</v>
      </c>
      <c r="L755" s="292">
        <f t="shared" si="1067"/>
        <v>0</v>
      </c>
      <c r="M755" s="292">
        <f t="shared" si="1067"/>
        <v>0</v>
      </c>
      <c r="N755" s="292">
        <f t="shared" si="1067"/>
        <v>0</v>
      </c>
      <c r="O755" s="292">
        <f t="shared" si="1067"/>
        <v>0</v>
      </c>
      <c r="P755" s="292">
        <f t="shared" si="963"/>
        <v>1000000</v>
      </c>
      <c r="Q755" s="292">
        <f t="shared" si="964"/>
        <v>0</v>
      </c>
      <c r="R755" s="292">
        <f t="shared" si="965"/>
        <v>0</v>
      </c>
      <c r="S755" s="292">
        <f t="shared" si="1068"/>
        <v>0</v>
      </c>
      <c r="T755" s="292">
        <f t="shared" si="1068"/>
        <v>0</v>
      </c>
      <c r="U755" s="292">
        <f t="shared" si="1068"/>
        <v>0</v>
      </c>
      <c r="V755" s="292">
        <f t="shared" si="1047"/>
        <v>1000000</v>
      </c>
      <c r="W755" s="292">
        <f t="shared" si="1048"/>
        <v>0</v>
      </c>
      <c r="X755" s="292">
        <f t="shared" si="1049"/>
        <v>0</v>
      </c>
    </row>
    <row r="756" spans="1:24" s="286" customFormat="1" ht="26.4">
      <c r="A756" s="299" t="s">
        <v>96</v>
      </c>
      <c r="B756" s="283" t="s">
        <v>330</v>
      </c>
      <c r="C756" s="283" t="s">
        <v>18</v>
      </c>
      <c r="D756" s="283" t="s">
        <v>17</v>
      </c>
      <c r="E756" s="283" t="s">
        <v>416</v>
      </c>
      <c r="F756" s="283" t="s">
        <v>68</v>
      </c>
      <c r="G756" s="283" t="s">
        <v>140</v>
      </c>
      <c r="H756" s="283" t="s">
        <v>417</v>
      </c>
      <c r="I756" s="284" t="s">
        <v>93</v>
      </c>
      <c r="J756" s="292">
        <f>J1082</f>
        <v>1000000</v>
      </c>
      <c r="K756" s="292">
        <f t="shared" ref="K756:L756" si="1069">K1082</f>
        <v>0</v>
      </c>
      <c r="L756" s="292">
        <f t="shared" si="1069"/>
        <v>0</v>
      </c>
      <c r="M756" s="292">
        <f t="shared" ref="M756:O756" si="1070">M1082</f>
        <v>0</v>
      </c>
      <c r="N756" s="292">
        <f t="shared" si="1070"/>
        <v>0</v>
      </c>
      <c r="O756" s="292">
        <f t="shared" si="1070"/>
        <v>0</v>
      </c>
      <c r="P756" s="292">
        <f t="shared" si="963"/>
        <v>1000000</v>
      </c>
      <c r="Q756" s="292">
        <f t="shared" si="964"/>
        <v>0</v>
      </c>
      <c r="R756" s="292">
        <f t="shared" si="965"/>
        <v>0</v>
      </c>
      <c r="S756" s="292">
        <f t="shared" ref="S756:U756" si="1071">S1082</f>
        <v>0</v>
      </c>
      <c r="T756" s="292">
        <f t="shared" si="1071"/>
        <v>0</v>
      </c>
      <c r="U756" s="292">
        <f t="shared" si="1071"/>
        <v>0</v>
      </c>
      <c r="V756" s="292">
        <f t="shared" si="1047"/>
        <v>1000000</v>
      </c>
      <c r="W756" s="292">
        <f t="shared" si="1048"/>
        <v>0</v>
      </c>
      <c r="X756" s="292">
        <f t="shared" si="1049"/>
        <v>0</v>
      </c>
    </row>
    <row r="757" spans="1:24">
      <c r="A757" s="9" t="s">
        <v>81</v>
      </c>
      <c r="B757" s="1" t="s">
        <v>330</v>
      </c>
      <c r="C757" s="1" t="s">
        <v>18</v>
      </c>
      <c r="D757" s="1" t="s">
        <v>17</v>
      </c>
      <c r="E757" s="1" t="s">
        <v>80</v>
      </c>
      <c r="F757" s="1" t="s">
        <v>68</v>
      </c>
      <c r="G757" s="1" t="s">
        <v>140</v>
      </c>
      <c r="H757" s="1" t="s">
        <v>141</v>
      </c>
      <c r="I757" s="13"/>
      <c r="J757" s="78">
        <f>J758+J761</f>
        <v>6474039</v>
      </c>
      <c r="K757" s="78">
        <f t="shared" ref="K757:L757" si="1072">K758+K761</f>
        <v>6639365.2299999995</v>
      </c>
      <c r="L757" s="78">
        <f t="shared" si="1072"/>
        <v>6810427.7999999998</v>
      </c>
      <c r="M757" s="78">
        <f t="shared" ref="M757:O757" si="1073">M758+M761</f>
        <v>0</v>
      </c>
      <c r="N757" s="78">
        <f t="shared" si="1073"/>
        <v>0</v>
      </c>
      <c r="O757" s="78">
        <f t="shared" si="1073"/>
        <v>0</v>
      </c>
      <c r="P757" s="78">
        <f t="shared" si="963"/>
        <v>6474039</v>
      </c>
      <c r="Q757" s="78">
        <f t="shared" si="964"/>
        <v>6639365.2299999995</v>
      </c>
      <c r="R757" s="78">
        <f t="shared" si="965"/>
        <v>6810427.7999999998</v>
      </c>
      <c r="S757" s="78">
        <f t="shared" ref="S757:U757" si="1074">S758+S761</f>
        <v>0</v>
      </c>
      <c r="T757" s="78">
        <f t="shared" si="1074"/>
        <v>0</v>
      </c>
      <c r="U757" s="78">
        <f t="shared" si="1074"/>
        <v>0</v>
      </c>
      <c r="V757" s="78">
        <f t="shared" si="1047"/>
        <v>6474039</v>
      </c>
      <c r="W757" s="78">
        <f t="shared" si="1048"/>
        <v>6639365.2299999995</v>
      </c>
      <c r="X757" s="78">
        <f t="shared" si="1049"/>
        <v>6810427.7999999998</v>
      </c>
    </row>
    <row r="758" spans="1:24">
      <c r="A758" s="9" t="s">
        <v>285</v>
      </c>
      <c r="B758" s="1" t="s">
        <v>330</v>
      </c>
      <c r="C758" s="1" t="s">
        <v>18</v>
      </c>
      <c r="D758" s="1" t="s">
        <v>17</v>
      </c>
      <c r="E758" s="1" t="s">
        <v>80</v>
      </c>
      <c r="F758" s="1" t="s">
        <v>68</v>
      </c>
      <c r="G758" s="1" t="s">
        <v>140</v>
      </c>
      <c r="H758" s="1" t="s">
        <v>284</v>
      </c>
      <c r="I758" s="13"/>
      <c r="J758" s="78">
        <f>J759</f>
        <v>4616574</v>
      </c>
      <c r="K758" s="78">
        <f t="shared" ref="K758:O759" si="1075">K759</f>
        <v>4713601.63</v>
      </c>
      <c r="L758" s="78">
        <f t="shared" si="1075"/>
        <v>4813633.66</v>
      </c>
      <c r="M758" s="78">
        <f t="shared" si="1075"/>
        <v>0</v>
      </c>
      <c r="N758" s="78">
        <f t="shared" si="1075"/>
        <v>0</v>
      </c>
      <c r="O758" s="78">
        <f t="shared" si="1075"/>
        <v>0</v>
      </c>
      <c r="P758" s="78">
        <f t="shared" si="963"/>
        <v>4616574</v>
      </c>
      <c r="Q758" s="78">
        <f t="shared" si="964"/>
        <v>4713601.63</v>
      </c>
      <c r="R758" s="78">
        <f t="shared" si="965"/>
        <v>4813633.66</v>
      </c>
      <c r="S758" s="78">
        <f t="shared" ref="S758:U759" si="1076">S759</f>
        <v>0</v>
      </c>
      <c r="T758" s="78">
        <f t="shared" si="1076"/>
        <v>0</v>
      </c>
      <c r="U758" s="78">
        <f t="shared" si="1076"/>
        <v>0</v>
      </c>
      <c r="V758" s="78">
        <f t="shared" si="1047"/>
        <v>4616574</v>
      </c>
      <c r="W758" s="78">
        <f t="shared" si="1048"/>
        <v>4713601.63</v>
      </c>
      <c r="X758" s="78">
        <f t="shared" si="1049"/>
        <v>4813633.66</v>
      </c>
    </row>
    <row r="759" spans="1:24" ht="26.4">
      <c r="A759" s="189" t="s">
        <v>70</v>
      </c>
      <c r="B759" s="1" t="s">
        <v>330</v>
      </c>
      <c r="C759" s="1" t="s">
        <v>18</v>
      </c>
      <c r="D759" s="1" t="s">
        <v>17</v>
      </c>
      <c r="E759" s="1" t="s">
        <v>80</v>
      </c>
      <c r="F759" s="1" t="s">
        <v>68</v>
      </c>
      <c r="G759" s="1" t="s">
        <v>140</v>
      </c>
      <c r="H759" s="1" t="s">
        <v>284</v>
      </c>
      <c r="I759" s="13" t="s">
        <v>69</v>
      </c>
      <c r="J759" s="78">
        <f>J760</f>
        <v>4616574</v>
      </c>
      <c r="K759" s="78">
        <f t="shared" si="1075"/>
        <v>4713601.63</v>
      </c>
      <c r="L759" s="78">
        <f t="shared" si="1075"/>
        <v>4813633.66</v>
      </c>
      <c r="M759" s="78">
        <f t="shared" si="1075"/>
        <v>0</v>
      </c>
      <c r="N759" s="78">
        <f t="shared" si="1075"/>
        <v>0</v>
      </c>
      <c r="O759" s="78">
        <f t="shared" si="1075"/>
        <v>0</v>
      </c>
      <c r="P759" s="78">
        <f t="shared" si="963"/>
        <v>4616574</v>
      </c>
      <c r="Q759" s="78">
        <f t="shared" si="964"/>
        <v>4713601.63</v>
      </c>
      <c r="R759" s="78">
        <f t="shared" si="965"/>
        <v>4813633.66</v>
      </c>
      <c r="S759" s="78">
        <f t="shared" si="1076"/>
        <v>0</v>
      </c>
      <c r="T759" s="78">
        <f t="shared" si="1076"/>
        <v>0</v>
      </c>
      <c r="U759" s="78">
        <f t="shared" si="1076"/>
        <v>0</v>
      </c>
      <c r="V759" s="78">
        <f t="shared" si="1047"/>
        <v>4616574</v>
      </c>
      <c r="W759" s="78">
        <f t="shared" si="1048"/>
        <v>4713601.63</v>
      </c>
      <c r="X759" s="78">
        <f t="shared" si="1049"/>
        <v>4813633.66</v>
      </c>
    </row>
    <row r="760" spans="1:24">
      <c r="A760" s="9" t="s">
        <v>221</v>
      </c>
      <c r="B760" s="1" t="s">
        <v>330</v>
      </c>
      <c r="C760" s="1" t="s">
        <v>18</v>
      </c>
      <c r="D760" s="1" t="s">
        <v>17</v>
      </c>
      <c r="E760" s="1" t="s">
        <v>80</v>
      </c>
      <c r="F760" s="1" t="s">
        <v>68</v>
      </c>
      <c r="G760" s="1" t="s">
        <v>140</v>
      </c>
      <c r="H760" s="1" t="s">
        <v>284</v>
      </c>
      <c r="I760" s="13" t="s">
        <v>218</v>
      </c>
      <c r="J760" s="78">
        <f>J1086</f>
        <v>4616574</v>
      </c>
      <c r="K760" s="78">
        <f t="shared" ref="K760:L760" si="1077">K1086</f>
        <v>4713601.63</v>
      </c>
      <c r="L760" s="78">
        <f t="shared" si="1077"/>
        <v>4813633.66</v>
      </c>
      <c r="M760" s="78">
        <f t="shared" ref="M760:O760" si="1078">M1086</f>
        <v>0</v>
      </c>
      <c r="N760" s="78">
        <f t="shared" si="1078"/>
        <v>0</v>
      </c>
      <c r="O760" s="78">
        <f t="shared" si="1078"/>
        <v>0</v>
      </c>
      <c r="P760" s="78">
        <f t="shared" si="963"/>
        <v>4616574</v>
      </c>
      <c r="Q760" s="78">
        <f t="shared" si="964"/>
        <v>4713601.63</v>
      </c>
      <c r="R760" s="78">
        <f t="shared" si="965"/>
        <v>4813633.66</v>
      </c>
      <c r="S760" s="78">
        <f t="shared" ref="S760:U760" si="1079">S1086</f>
        <v>0</v>
      </c>
      <c r="T760" s="78">
        <f t="shared" si="1079"/>
        <v>0</v>
      </c>
      <c r="U760" s="78">
        <f t="shared" si="1079"/>
        <v>0</v>
      </c>
      <c r="V760" s="78">
        <f t="shared" si="1047"/>
        <v>4616574</v>
      </c>
      <c r="W760" s="78">
        <f t="shared" si="1048"/>
        <v>4713601.63</v>
      </c>
      <c r="X760" s="78">
        <f t="shared" si="1049"/>
        <v>4813633.66</v>
      </c>
    </row>
    <row r="761" spans="1:24">
      <c r="A761" s="189" t="s">
        <v>294</v>
      </c>
      <c r="B761" s="1" t="s">
        <v>330</v>
      </c>
      <c r="C761" s="1" t="s">
        <v>18</v>
      </c>
      <c r="D761" s="1" t="s">
        <v>17</v>
      </c>
      <c r="E761" s="1" t="s">
        <v>80</v>
      </c>
      <c r="F761" s="1" t="s">
        <v>68</v>
      </c>
      <c r="G761" s="1" t="s">
        <v>140</v>
      </c>
      <c r="H761" s="1" t="s">
        <v>293</v>
      </c>
      <c r="I761" s="13"/>
      <c r="J761" s="78">
        <f>J762</f>
        <v>1857465</v>
      </c>
      <c r="K761" s="78">
        <f t="shared" ref="K761:O762" si="1080">K762</f>
        <v>1925763.5999999999</v>
      </c>
      <c r="L761" s="78">
        <f t="shared" si="1080"/>
        <v>1996794.14</v>
      </c>
      <c r="M761" s="78">
        <f t="shared" si="1080"/>
        <v>0</v>
      </c>
      <c r="N761" s="78">
        <f t="shared" si="1080"/>
        <v>0</v>
      </c>
      <c r="O761" s="78">
        <f t="shared" si="1080"/>
        <v>0</v>
      </c>
      <c r="P761" s="78">
        <f t="shared" si="963"/>
        <v>1857465</v>
      </c>
      <c r="Q761" s="78">
        <f t="shared" si="964"/>
        <v>1925763.5999999999</v>
      </c>
      <c r="R761" s="78">
        <f t="shared" si="965"/>
        <v>1996794.14</v>
      </c>
      <c r="S761" s="78">
        <f t="shared" ref="S761:U762" si="1081">S762</f>
        <v>0</v>
      </c>
      <c r="T761" s="78">
        <f t="shared" si="1081"/>
        <v>0</v>
      </c>
      <c r="U761" s="78">
        <f t="shared" si="1081"/>
        <v>0</v>
      </c>
      <c r="V761" s="78">
        <f t="shared" si="1047"/>
        <v>1857465</v>
      </c>
      <c r="W761" s="78">
        <f t="shared" si="1048"/>
        <v>1925763.5999999999</v>
      </c>
      <c r="X761" s="78">
        <f t="shared" si="1049"/>
        <v>1996794.14</v>
      </c>
    </row>
    <row r="762" spans="1:24" ht="26.4">
      <c r="A762" s="169" t="s">
        <v>229</v>
      </c>
      <c r="B762" s="1" t="s">
        <v>330</v>
      </c>
      <c r="C762" s="1" t="s">
        <v>18</v>
      </c>
      <c r="D762" s="1" t="s">
        <v>17</v>
      </c>
      <c r="E762" s="1" t="s">
        <v>80</v>
      </c>
      <c r="F762" s="1" t="s">
        <v>68</v>
      </c>
      <c r="G762" s="1" t="s">
        <v>140</v>
      </c>
      <c r="H762" s="1" t="s">
        <v>293</v>
      </c>
      <c r="I762" s="13" t="s">
        <v>92</v>
      </c>
      <c r="J762" s="78">
        <f>J763</f>
        <v>1857465</v>
      </c>
      <c r="K762" s="78">
        <f t="shared" si="1080"/>
        <v>1925763.5999999999</v>
      </c>
      <c r="L762" s="78">
        <f t="shared" si="1080"/>
        <v>1996794.14</v>
      </c>
      <c r="M762" s="78">
        <f t="shared" si="1080"/>
        <v>0</v>
      </c>
      <c r="N762" s="78">
        <f t="shared" si="1080"/>
        <v>0</v>
      </c>
      <c r="O762" s="78">
        <f t="shared" si="1080"/>
        <v>0</v>
      </c>
      <c r="P762" s="78">
        <f t="shared" si="963"/>
        <v>1857465</v>
      </c>
      <c r="Q762" s="78">
        <f t="shared" si="964"/>
        <v>1925763.5999999999</v>
      </c>
      <c r="R762" s="78">
        <f t="shared" si="965"/>
        <v>1996794.14</v>
      </c>
      <c r="S762" s="78">
        <f t="shared" si="1081"/>
        <v>0</v>
      </c>
      <c r="T762" s="78">
        <f t="shared" si="1081"/>
        <v>0</v>
      </c>
      <c r="U762" s="78">
        <f t="shared" si="1081"/>
        <v>0</v>
      </c>
      <c r="V762" s="78">
        <f t="shared" si="1047"/>
        <v>1857465</v>
      </c>
      <c r="W762" s="78">
        <f t="shared" si="1048"/>
        <v>1925763.5999999999</v>
      </c>
      <c r="X762" s="78">
        <f t="shared" si="1049"/>
        <v>1996794.14</v>
      </c>
    </row>
    <row r="763" spans="1:24" ht="26.4">
      <c r="A763" s="168" t="s">
        <v>96</v>
      </c>
      <c r="B763" s="1" t="s">
        <v>330</v>
      </c>
      <c r="C763" s="1" t="s">
        <v>18</v>
      </c>
      <c r="D763" s="1" t="s">
        <v>17</v>
      </c>
      <c r="E763" s="1" t="s">
        <v>80</v>
      </c>
      <c r="F763" s="1" t="s">
        <v>68</v>
      </c>
      <c r="G763" s="1" t="s">
        <v>140</v>
      </c>
      <c r="H763" s="1" t="s">
        <v>293</v>
      </c>
      <c r="I763" s="13" t="s">
        <v>93</v>
      </c>
      <c r="J763" s="78">
        <f t="shared" ref="J763:O763" si="1082">J1089+J1228+J1298+J1451+J1695+J1767</f>
        <v>1857465</v>
      </c>
      <c r="K763" s="78">
        <f t="shared" si="1082"/>
        <v>1925763.5999999999</v>
      </c>
      <c r="L763" s="78">
        <f t="shared" si="1082"/>
        <v>1996794.14</v>
      </c>
      <c r="M763" s="78">
        <f t="shared" si="1082"/>
        <v>0</v>
      </c>
      <c r="N763" s="78">
        <f t="shared" si="1082"/>
        <v>0</v>
      </c>
      <c r="O763" s="78">
        <f t="shared" si="1082"/>
        <v>0</v>
      </c>
      <c r="P763" s="78">
        <f t="shared" si="963"/>
        <v>1857465</v>
      </c>
      <c r="Q763" s="78">
        <f t="shared" si="964"/>
        <v>1925763.5999999999</v>
      </c>
      <c r="R763" s="78">
        <f t="shared" si="965"/>
        <v>1996794.14</v>
      </c>
      <c r="S763" s="78">
        <f>S1089+S1228+S1298+S1451+S1695+S1767</f>
        <v>0</v>
      </c>
      <c r="T763" s="78">
        <f>T1089+T1228+T1298+T1451+T1695+T1767</f>
        <v>0</v>
      </c>
      <c r="U763" s="78">
        <f>U1089+U1228+U1298+U1451+U1695+U1767</f>
        <v>0</v>
      </c>
      <c r="V763" s="78">
        <f t="shared" si="1047"/>
        <v>1857465</v>
      </c>
      <c r="W763" s="78">
        <f t="shared" si="1048"/>
        <v>1925763.5999999999</v>
      </c>
      <c r="X763" s="78">
        <f t="shared" si="1049"/>
        <v>1996794.14</v>
      </c>
    </row>
    <row r="764" spans="1:24">
      <c r="A764" s="168"/>
      <c r="B764" s="1"/>
      <c r="C764" s="1"/>
      <c r="D764" s="1"/>
      <c r="E764" s="1"/>
      <c r="F764" s="1"/>
      <c r="G764" s="1"/>
      <c r="H764" s="1"/>
      <c r="I764" s="13"/>
      <c r="J764" s="78"/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</row>
    <row r="765" spans="1:24" s="115" customFormat="1">
      <c r="A765" s="59" t="s">
        <v>66</v>
      </c>
      <c r="B765" s="14" t="s">
        <v>330</v>
      </c>
      <c r="C765" s="14" t="s">
        <v>18</v>
      </c>
      <c r="D765" s="14" t="s">
        <v>13</v>
      </c>
      <c r="E765" s="14"/>
      <c r="F765" s="14"/>
      <c r="G765" s="14"/>
      <c r="H765" s="14"/>
      <c r="I765" s="27"/>
      <c r="J765" s="97">
        <f>J766+J770+J801+J780</f>
        <v>23980012</v>
      </c>
      <c r="K765" s="97">
        <f t="shared" ref="K765:O765" si="1083">K766+K770+K801+K780</f>
        <v>20174190.07</v>
      </c>
      <c r="L765" s="97">
        <f t="shared" si="1083"/>
        <v>20361265.740000002</v>
      </c>
      <c r="M765" s="97">
        <f t="shared" si="1083"/>
        <v>4437945.4000000004</v>
      </c>
      <c r="N765" s="97">
        <f t="shared" si="1083"/>
        <v>0</v>
      </c>
      <c r="O765" s="97">
        <f t="shared" si="1083"/>
        <v>0</v>
      </c>
      <c r="P765" s="97">
        <f t="shared" si="963"/>
        <v>28417957.399999999</v>
      </c>
      <c r="Q765" s="97">
        <f t="shared" si="964"/>
        <v>20174190.07</v>
      </c>
      <c r="R765" s="97">
        <f t="shared" si="965"/>
        <v>20361265.740000002</v>
      </c>
      <c r="S765" s="97">
        <f t="shared" ref="S765:U765" si="1084">S766+S770+S801+S780</f>
        <v>5379058.5199999996</v>
      </c>
      <c r="T765" s="97">
        <f t="shared" si="1084"/>
        <v>3178.51</v>
      </c>
      <c r="U765" s="97">
        <f t="shared" si="1084"/>
        <v>3178.51</v>
      </c>
      <c r="V765" s="97">
        <f t="shared" ref="V765:V811" si="1085">P765+S765</f>
        <v>33797015.920000002</v>
      </c>
      <c r="W765" s="97">
        <f t="shared" ref="W765:W811" si="1086">Q765+T765</f>
        <v>20177368.580000002</v>
      </c>
      <c r="X765" s="97">
        <f t="shared" ref="X765:X811" si="1087">R765+U765</f>
        <v>20364444.250000004</v>
      </c>
    </row>
    <row r="766" spans="1:24" ht="26.4">
      <c r="A766" s="263" t="s">
        <v>389</v>
      </c>
      <c r="B766" s="1" t="s">
        <v>330</v>
      </c>
      <c r="C766" s="1" t="s">
        <v>18</v>
      </c>
      <c r="D766" s="1" t="s">
        <v>13</v>
      </c>
      <c r="E766" s="1" t="s">
        <v>3</v>
      </c>
      <c r="F766" s="1" t="s">
        <v>68</v>
      </c>
      <c r="G766" s="1" t="s">
        <v>140</v>
      </c>
      <c r="H766" s="1" t="s">
        <v>141</v>
      </c>
      <c r="I766" s="13"/>
      <c r="J766" s="78">
        <f>J767</f>
        <v>3993000</v>
      </c>
      <c r="K766" s="78">
        <f t="shared" ref="K766:O768" si="1088">K767</f>
        <v>0</v>
      </c>
      <c r="L766" s="78">
        <f t="shared" si="1088"/>
        <v>0</v>
      </c>
      <c r="M766" s="78">
        <f t="shared" si="1088"/>
        <v>-390000</v>
      </c>
      <c r="N766" s="78">
        <f t="shared" si="1088"/>
        <v>0</v>
      </c>
      <c r="O766" s="78">
        <f t="shared" si="1088"/>
        <v>0</v>
      </c>
      <c r="P766" s="78">
        <f t="shared" si="963"/>
        <v>3603000</v>
      </c>
      <c r="Q766" s="78">
        <f t="shared" si="964"/>
        <v>0</v>
      </c>
      <c r="R766" s="78">
        <f t="shared" si="965"/>
        <v>0</v>
      </c>
      <c r="S766" s="78">
        <f t="shared" ref="S766:U768" si="1089">S767</f>
        <v>274020</v>
      </c>
      <c r="T766" s="78">
        <f t="shared" si="1089"/>
        <v>0</v>
      </c>
      <c r="U766" s="78">
        <f t="shared" si="1089"/>
        <v>0</v>
      </c>
      <c r="V766" s="78">
        <f t="shared" si="1085"/>
        <v>3877020</v>
      </c>
      <c r="W766" s="78">
        <f t="shared" si="1086"/>
        <v>0</v>
      </c>
      <c r="X766" s="78">
        <f t="shared" si="1087"/>
        <v>0</v>
      </c>
    </row>
    <row r="767" spans="1:24" ht="26.4">
      <c r="A767" s="189" t="s">
        <v>254</v>
      </c>
      <c r="B767" s="1" t="s">
        <v>330</v>
      </c>
      <c r="C767" s="1" t="s">
        <v>18</v>
      </c>
      <c r="D767" s="1" t="s">
        <v>13</v>
      </c>
      <c r="E767" s="1" t="s">
        <v>3</v>
      </c>
      <c r="F767" s="1" t="s">
        <v>68</v>
      </c>
      <c r="G767" s="1" t="s">
        <v>140</v>
      </c>
      <c r="H767" s="56" t="s">
        <v>376</v>
      </c>
      <c r="I767" s="13"/>
      <c r="J767" s="78">
        <f>J768</f>
        <v>3993000</v>
      </c>
      <c r="K767" s="78">
        <f t="shared" si="1088"/>
        <v>0</v>
      </c>
      <c r="L767" s="78">
        <f t="shared" si="1088"/>
        <v>0</v>
      </c>
      <c r="M767" s="78">
        <f t="shared" si="1088"/>
        <v>-390000</v>
      </c>
      <c r="N767" s="78">
        <f t="shared" si="1088"/>
        <v>0</v>
      </c>
      <c r="O767" s="78">
        <f t="shared" si="1088"/>
        <v>0</v>
      </c>
      <c r="P767" s="78">
        <f t="shared" si="963"/>
        <v>3603000</v>
      </c>
      <c r="Q767" s="78">
        <f t="shared" si="964"/>
        <v>0</v>
      </c>
      <c r="R767" s="78">
        <f t="shared" si="965"/>
        <v>0</v>
      </c>
      <c r="S767" s="78">
        <f t="shared" si="1089"/>
        <v>274020</v>
      </c>
      <c r="T767" s="78">
        <f t="shared" si="1089"/>
        <v>0</v>
      </c>
      <c r="U767" s="78">
        <f t="shared" si="1089"/>
        <v>0</v>
      </c>
      <c r="V767" s="78">
        <f t="shared" si="1085"/>
        <v>3877020</v>
      </c>
      <c r="W767" s="78">
        <f t="shared" si="1086"/>
        <v>0</v>
      </c>
      <c r="X767" s="78">
        <f t="shared" si="1087"/>
        <v>0</v>
      </c>
    </row>
    <row r="768" spans="1:24" ht="26.4">
      <c r="A768" s="169" t="s">
        <v>229</v>
      </c>
      <c r="B768" s="1" t="s">
        <v>330</v>
      </c>
      <c r="C768" s="1" t="s">
        <v>18</v>
      </c>
      <c r="D768" s="1" t="s">
        <v>13</v>
      </c>
      <c r="E768" s="1" t="s">
        <v>3</v>
      </c>
      <c r="F768" s="1" t="s">
        <v>68</v>
      </c>
      <c r="G768" s="1" t="s">
        <v>140</v>
      </c>
      <c r="H768" s="56" t="s">
        <v>376</v>
      </c>
      <c r="I768" s="13" t="s">
        <v>92</v>
      </c>
      <c r="J768" s="78">
        <f>J769</f>
        <v>3993000</v>
      </c>
      <c r="K768" s="78">
        <f t="shared" si="1088"/>
        <v>0</v>
      </c>
      <c r="L768" s="78">
        <f t="shared" si="1088"/>
        <v>0</v>
      </c>
      <c r="M768" s="78">
        <f t="shared" si="1088"/>
        <v>-390000</v>
      </c>
      <c r="N768" s="78">
        <f t="shared" si="1088"/>
        <v>0</v>
      </c>
      <c r="O768" s="78">
        <f t="shared" si="1088"/>
        <v>0</v>
      </c>
      <c r="P768" s="78">
        <f t="shared" si="963"/>
        <v>3603000</v>
      </c>
      <c r="Q768" s="78">
        <f t="shared" si="964"/>
        <v>0</v>
      </c>
      <c r="R768" s="78">
        <f t="shared" si="965"/>
        <v>0</v>
      </c>
      <c r="S768" s="78">
        <f t="shared" si="1089"/>
        <v>274020</v>
      </c>
      <c r="T768" s="78">
        <f t="shared" si="1089"/>
        <v>0</v>
      </c>
      <c r="U768" s="78">
        <f t="shared" si="1089"/>
        <v>0</v>
      </c>
      <c r="V768" s="78">
        <f t="shared" si="1085"/>
        <v>3877020</v>
      </c>
      <c r="W768" s="78">
        <f t="shared" si="1086"/>
        <v>0</v>
      </c>
      <c r="X768" s="78">
        <f t="shared" si="1087"/>
        <v>0</v>
      </c>
    </row>
    <row r="769" spans="1:24" ht="26.4">
      <c r="A769" s="168" t="s">
        <v>96</v>
      </c>
      <c r="B769" s="1" t="s">
        <v>330</v>
      </c>
      <c r="C769" s="1" t="s">
        <v>18</v>
      </c>
      <c r="D769" s="1" t="s">
        <v>13</v>
      </c>
      <c r="E769" s="1" t="s">
        <v>3</v>
      </c>
      <c r="F769" s="1" t="s">
        <v>68</v>
      </c>
      <c r="G769" s="1" t="s">
        <v>140</v>
      </c>
      <c r="H769" s="56" t="s">
        <v>376</v>
      </c>
      <c r="I769" s="13" t="s">
        <v>93</v>
      </c>
      <c r="J769" s="78">
        <f>J1380+J1558+J1630+J1700+J1772</f>
        <v>3993000</v>
      </c>
      <c r="K769" s="78">
        <f>K1380+K1558+K1630+K1700+K1772</f>
        <v>0</v>
      </c>
      <c r="L769" s="78">
        <f>L1380+L1558+L1630+L1700+L1772</f>
        <v>0</v>
      </c>
      <c r="M769" s="78">
        <f>M1380+M1558+M1630+M1700+M1772+M1456</f>
        <v>-390000</v>
      </c>
      <c r="N769" s="78">
        <f>N1380+N1558+N1630+N1700+N1772+N1456</f>
        <v>0</v>
      </c>
      <c r="O769" s="78">
        <f>O1380+O1558+O1630+O1700+O1772+O1456</f>
        <v>0</v>
      </c>
      <c r="P769" s="78">
        <f t="shared" si="963"/>
        <v>3603000</v>
      </c>
      <c r="Q769" s="78">
        <f t="shared" si="964"/>
        <v>0</v>
      </c>
      <c r="R769" s="78">
        <f t="shared" si="965"/>
        <v>0</v>
      </c>
      <c r="S769" s="78">
        <f>S1380+S1558+S1630+S1700+S1772+S1456</f>
        <v>274020</v>
      </c>
      <c r="T769" s="78">
        <f>T1380+T1558+T1630+T1700+T1772+T1456</f>
        <v>0</v>
      </c>
      <c r="U769" s="78">
        <f>U1380+U1558+U1630+U1700+U1772+U1456</f>
        <v>0</v>
      </c>
      <c r="V769" s="78">
        <f t="shared" si="1085"/>
        <v>3877020</v>
      </c>
      <c r="W769" s="78">
        <f t="shared" si="1086"/>
        <v>0</v>
      </c>
      <c r="X769" s="78">
        <f t="shared" si="1087"/>
        <v>0</v>
      </c>
    </row>
    <row r="770" spans="1:24" ht="26.4">
      <c r="A770" s="274" t="s">
        <v>399</v>
      </c>
      <c r="B770" s="1" t="s">
        <v>330</v>
      </c>
      <c r="C770" s="1" t="s">
        <v>18</v>
      </c>
      <c r="D770" s="1" t="s">
        <v>13</v>
      </c>
      <c r="E770" s="1" t="s">
        <v>298</v>
      </c>
      <c r="F770" s="1" t="s">
        <v>68</v>
      </c>
      <c r="G770" s="1" t="s">
        <v>140</v>
      </c>
      <c r="H770" s="1" t="s">
        <v>141</v>
      </c>
      <c r="I770" s="13"/>
      <c r="J770" s="78">
        <f>J771</f>
        <v>100000</v>
      </c>
      <c r="K770" s="78">
        <f t="shared" ref="K770:O770" si="1090">K771</f>
        <v>0</v>
      </c>
      <c r="L770" s="78">
        <f t="shared" si="1090"/>
        <v>0</v>
      </c>
      <c r="M770" s="78">
        <f t="shared" si="1090"/>
        <v>0</v>
      </c>
      <c r="N770" s="78">
        <f t="shared" si="1090"/>
        <v>0</v>
      </c>
      <c r="O770" s="78">
        <f t="shared" si="1090"/>
        <v>0</v>
      </c>
      <c r="P770" s="78">
        <f t="shared" si="963"/>
        <v>100000</v>
      </c>
      <c r="Q770" s="78">
        <f t="shared" si="964"/>
        <v>0</v>
      </c>
      <c r="R770" s="78">
        <f t="shared" si="965"/>
        <v>0</v>
      </c>
      <c r="S770" s="78">
        <f>S771+S774+S777</f>
        <v>1648036.52</v>
      </c>
      <c r="T770" s="78">
        <f t="shared" ref="T770:U770" si="1091">T771+T774+T777</f>
        <v>3178.51</v>
      </c>
      <c r="U770" s="78">
        <f t="shared" si="1091"/>
        <v>3178.51</v>
      </c>
      <c r="V770" s="78">
        <f t="shared" si="1085"/>
        <v>1748036.52</v>
      </c>
      <c r="W770" s="78">
        <f t="shared" si="1086"/>
        <v>3178.51</v>
      </c>
      <c r="X770" s="78">
        <f t="shared" si="1087"/>
        <v>3178.51</v>
      </c>
    </row>
    <row r="771" spans="1:24">
      <c r="A771" s="168" t="s">
        <v>299</v>
      </c>
      <c r="B771" s="1" t="s">
        <v>330</v>
      </c>
      <c r="C771" s="1" t="s">
        <v>18</v>
      </c>
      <c r="D771" s="1" t="s">
        <v>13</v>
      </c>
      <c r="E771" s="1" t="s">
        <v>298</v>
      </c>
      <c r="F771" s="1" t="s">
        <v>68</v>
      </c>
      <c r="G771" s="1" t="s">
        <v>140</v>
      </c>
      <c r="H771" s="1" t="s">
        <v>295</v>
      </c>
      <c r="I771" s="13"/>
      <c r="J771" s="78">
        <f>J772</f>
        <v>100000</v>
      </c>
      <c r="K771" s="78">
        <f t="shared" ref="K771:O772" si="1092">K772</f>
        <v>0</v>
      </c>
      <c r="L771" s="78">
        <f t="shared" si="1092"/>
        <v>0</v>
      </c>
      <c r="M771" s="78">
        <f t="shared" si="1092"/>
        <v>0</v>
      </c>
      <c r="N771" s="78">
        <f t="shared" si="1092"/>
        <v>0</v>
      </c>
      <c r="O771" s="78">
        <f t="shared" si="1092"/>
        <v>0</v>
      </c>
      <c r="P771" s="78">
        <f t="shared" si="963"/>
        <v>100000</v>
      </c>
      <c r="Q771" s="78">
        <f t="shared" si="964"/>
        <v>0</v>
      </c>
      <c r="R771" s="78">
        <f t="shared" si="965"/>
        <v>0</v>
      </c>
      <c r="S771" s="78">
        <f t="shared" ref="S771:U772" si="1093">S772</f>
        <v>-32872.730000000003</v>
      </c>
      <c r="T771" s="78">
        <f t="shared" si="1093"/>
        <v>0</v>
      </c>
      <c r="U771" s="78">
        <f t="shared" si="1093"/>
        <v>0</v>
      </c>
      <c r="V771" s="78">
        <f t="shared" si="1085"/>
        <v>67127.26999999999</v>
      </c>
      <c r="W771" s="78">
        <f t="shared" si="1086"/>
        <v>0</v>
      </c>
      <c r="X771" s="78">
        <f t="shared" si="1087"/>
        <v>0</v>
      </c>
    </row>
    <row r="772" spans="1:24" ht="26.4">
      <c r="A772" s="169" t="s">
        <v>229</v>
      </c>
      <c r="B772" s="1" t="s">
        <v>330</v>
      </c>
      <c r="C772" s="1" t="s">
        <v>18</v>
      </c>
      <c r="D772" s="1" t="s">
        <v>13</v>
      </c>
      <c r="E772" s="1" t="s">
        <v>298</v>
      </c>
      <c r="F772" s="1" t="s">
        <v>68</v>
      </c>
      <c r="G772" s="1" t="s">
        <v>140</v>
      </c>
      <c r="H772" s="1" t="s">
        <v>295</v>
      </c>
      <c r="I772" s="13" t="s">
        <v>92</v>
      </c>
      <c r="J772" s="78">
        <f>J773</f>
        <v>100000</v>
      </c>
      <c r="K772" s="78">
        <f t="shared" si="1092"/>
        <v>0</v>
      </c>
      <c r="L772" s="78">
        <f t="shared" si="1092"/>
        <v>0</v>
      </c>
      <c r="M772" s="78">
        <f t="shared" si="1092"/>
        <v>0</v>
      </c>
      <c r="N772" s="78">
        <f t="shared" si="1092"/>
        <v>0</v>
      </c>
      <c r="O772" s="78">
        <f t="shared" si="1092"/>
        <v>0</v>
      </c>
      <c r="P772" s="78">
        <f t="shared" si="963"/>
        <v>100000</v>
      </c>
      <c r="Q772" s="78">
        <f t="shared" si="964"/>
        <v>0</v>
      </c>
      <c r="R772" s="78">
        <f t="shared" si="965"/>
        <v>0</v>
      </c>
      <c r="S772" s="78">
        <f t="shared" si="1093"/>
        <v>-32872.730000000003</v>
      </c>
      <c r="T772" s="78">
        <f t="shared" si="1093"/>
        <v>0</v>
      </c>
      <c r="U772" s="78">
        <f t="shared" si="1093"/>
        <v>0</v>
      </c>
      <c r="V772" s="78">
        <f t="shared" si="1085"/>
        <v>67127.26999999999</v>
      </c>
      <c r="W772" s="78">
        <f t="shared" si="1086"/>
        <v>0</v>
      </c>
      <c r="X772" s="78">
        <f t="shared" si="1087"/>
        <v>0</v>
      </c>
    </row>
    <row r="773" spans="1:24" ht="26.4">
      <c r="A773" s="168" t="s">
        <v>96</v>
      </c>
      <c r="B773" s="1" t="s">
        <v>330</v>
      </c>
      <c r="C773" s="1" t="s">
        <v>18</v>
      </c>
      <c r="D773" s="1" t="s">
        <v>13</v>
      </c>
      <c r="E773" s="1" t="s">
        <v>298</v>
      </c>
      <c r="F773" s="1" t="s">
        <v>68</v>
      </c>
      <c r="G773" s="1" t="s">
        <v>140</v>
      </c>
      <c r="H773" s="1" t="s">
        <v>295</v>
      </c>
      <c r="I773" s="13" t="s">
        <v>93</v>
      </c>
      <c r="J773" s="78">
        <f>J1094</f>
        <v>100000</v>
      </c>
      <c r="K773" s="78">
        <f t="shared" ref="K773:L773" si="1094">K1094</f>
        <v>0</v>
      </c>
      <c r="L773" s="78">
        <f t="shared" si="1094"/>
        <v>0</v>
      </c>
      <c r="M773" s="78">
        <f>M1094+M1233</f>
        <v>0</v>
      </c>
      <c r="N773" s="78">
        <f>N1094+N1233</f>
        <v>0</v>
      </c>
      <c r="O773" s="78">
        <f>O1094+O1233</f>
        <v>0</v>
      </c>
      <c r="P773" s="78">
        <f t="shared" si="963"/>
        <v>100000</v>
      </c>
      <c r="Q773" s="78">
        <f t="shared" si="964"/>
        <v>0</v>
      </c>
      <c r="R773" s="78">
        <f t="shared" si="965"/>
        <v>0</v>
      </c>
      <c r="S773" s="78">
        <f>S1094+S1233</f>
        <v>-32872.730000000003</v>
      </c>
      <c r="T773" s="78">
        <f>T1094+T1233</f>
        <v>0</v>
      </c>
      <c r="U773" s="78">
        <f>U1094+U1233</f>
        <v>0</v>
      </c>
      <c r="V773" s="78">
        <f t="shared" si="1085"/>
        <v>67127.26999999999</v>
      </c>
      <c r="W773" s="78">
        <f t="shared" si="1086"/>
        <v>0</v>
      </c>
      <c r="X773" s="78">
        <f t="shared" si="1087"/>
        <v>0</v>
      </c>
    </row>
    <row r="774" spans="1:24" s="286" customFormat="1" ht="39.6">
      <c r="A774" s="317" t="s">
        <v>478</v>
      </c>
      <c r="B774" s="283" t="s">
        <v>330</v>
      </c>
      <c r="C774" s="283" t="s">
        <v>18</v>
      </c>
      <c r="D774" s="283" t="s">
        <v>13</v>
      </c>
      <c r="E774" s="283" t="s">
        <v>298</v>
      </c>
      <c r="F774" s="283" t="s">
        <v>68</v>
      </c>
      <c r="G774" s="283" t="s">
        <v>140</v>
      </c>
      <c r="H774" s="283" t="s">
        <v>477</v>
      </c>
      <c r="I774" s="284"/>
      <c r="J774" s="292"/>
      <c r="K774" s="292"/>
      <c r="L774" s="292"/>
      <c r="M774" s="292"/>
      <c r="N774" s="292"/>
      <c r="O774" s="292"/>
      <c r="P774" s="292"/>
      <c r="Q774" s="292"/>
      <c r="R774" s="292"/>
      <c r="S774" s="292">
        <f>S775</f>
        <v>4400</v>
      </c>
      <c r="T774" s="292">
        <f t="shared" ref="T774:T775" si="1095">T775</f>
        <v>3178.51</v>
      </c>
      <c r="U774" s="292">
        <f t="shared" ref="U774:U775" si="1096">U775</f>
        <v>3178.51</v>
      </c>
      <c r="V774" s="292">
        <f t="shared" si="1085"/>
        <v>4400</v>
      </c>
      <c r="W774" s="292">
        <f t="shared" si="1086"/>
        <v>3178.51</v>
      </c>
      <c r="X774" s="292">
        <f t="shared" si="1087"/>
        <v>3178.51</v>
      </c>
    </row>
    <row r="775" spans="1:24" s="286" customFormat="1" ht="26.4">
      <c r="A775" s="298" t="s">
        <v>229</v>
      </c>
      <c r="B775" s="283" t="s">
        <v>330</v>
      </c>
      <c r="C775" s="283" t="s">
        <v>18</v>
      </c>
      <c r="D775" s="283" t="s">
        <v>13</v>
      </c>
      <c r="E775" s="283" t="s">
        <v>298</v>
      </c>
      <c r="F775" s="283" t="s">
        <v>68</v>
      </c>
      <c r="G775" s="283" t="s">
        <v>140</v>
      </c>
      <c r="H775" s="283" t="s">
        <v>477</v>
      </c>
      <c r="I775" s="284" t="s">
        <v>92</v>
      </c>
      <c r="J775" s="292"/>
      <c r="K775" s="292"/>
      <c r="L775" s="292"/>
      <c r="M775" s="292"/>
      <c r="N775" s="292"/>
      <c r="O775" s="292"/>
      <c r="P775" s="292"/>
      <c r="Q775" s="292"/>
      <c r="R775" s="292"/>
      <c r="S775" s="292">
        <f>S776</f>
        <v>4400</v>
      </c>
      <c r="T775" s="292">
        <f t="shared" si="1095"/>
        <v>3178.51</v>
      </c>
      <c r="U775" s="292">
        <f t="shared" si="1096"/>
        <v>3178.51</v>
      </c>
      <c r="V775" s="292">
        <f t="shared" si="1085"/>
        <v>4400</v>
      </c>
      <c r="W775" s="292">
        <f t="shared" si="1086"/>
        <v>3178.51</v>
      </c>
      <c r="X775" s="292">
        <f t="shared" si="1087"/>
        <v>3178.51</v>
      </c>
    </row>
    <row r="776" spans="1:24" s="286" customFormat="1" ht="26.4">
      <c r="A776" s="299" t="s">
        <v>96</v>
      </c>
      <c r="B776" s="283" t="s">
        <v>330</v>
      </c>
      <c r="C776" s="283" t="s">
        <v>18</v>
      </c>
      <c r="D776" s="283" t="s">
        <v>13</v>
      </c>
      <c r="E776" s="283" t="s">
        <v>298</v>
      </c>
      <c r="F776" s="283" t="s">
        <v>68</v>
      </c>
      <c r="G776" s="283" t="s">
        <v>140</v>
      </c>
      <c r="H776" s="283" t="s">
        <v>477</v>
      </c>
      <c r="I776" s="284" t="s">
        <v>93</v>
      </c>
      <c r="J776" s="292"/>
      <c r="K776" s="292"/>
      <c r="L776" s="292"/>
      <c r="M776" s="292"/>
      <c r="N776" s="292"/>
      <c r="O776" s="292"/>
      <c r="P776" s="292"/>
      <c r="Q776" s="292"/>
      <c r="R776" s="292"/>
      <c r="S776" s="292">
        <f>S1097</f>
        <v>4400</v>
      </c>
      <c r="T776" s="292">
        <f t="shared" ref="T776:U776" si="1097">T1097</f>
        <v>3178.51</v>
      </c>
      <c r="U776" s="292">
        <f t="shared" si="1097"/>
        <v>3178.51</v>
      </c>
      <c r="V776" s="292">
        <f t="shared" si="1085"/>
        <v>4400</v>
      </c>
      <c r="W776" s="292">
        <f t="shared" si="1086"/>
        <v>3178.51</v>
      </c>
      <c r="X776" s="292">
        <f t="shared" si="1087"/>
        <v>3178.51</v>
      </c>
    </row>
    <row r="777" spans="1:24" s="286" customFormat="1" ht="26.4">
      <c r="A777" s="317" t="s">
        <v>481</v>
      </c>
      <c r="B777" s="283" t="s">
        <v>330</v>
      </c>
      <c r="C777" s="283" t="s">
        <v>18</v>
      </c>
      <c r="D777" s="283" t="s">
        <v>13</v>
      </c>
      <c r="E777" s="283" t="s">
        <v>298</v>
      </c>
      <c r="F777" s="283" t="s">
        <v>68</v>
      </c>
      <c r="G777" s="283" t="s">
        <v>479</v>
      </c>
      <c r="H777" s="283" t="s">
        <v>480</v>
      </c>
      <c r="I777" s="284"/>
      <c r="J777" s="292"/>
      <c r="K777" s="292"/>
      <c r="L777" s="292"/>
      <c r="M777" s="292"/>
      <c r="N777" s="292"/>
      <c r="O777" s="292"/>
      <c r="P777" s="292"/>
      <c r="Q777" s="292"/>
      <c r="R777" s="292"/>
      <c r="S777" s="292">
        <f>S778</f>
        <v>1676509.25</v>
      </c>
      <c r="T777" s="292">
        <f t="shared" ref="T777:T778" si="1098">T778</f>
        <v>0</v>
      </c>
      <c r="U777" s="292">
        <f t="shared" ref="U777:U778" si="1099">U778</f>
        <v>0</v>
      </c>
      <c r="V777" s="292">
        <f t="shared" si="1085"/>
        <v>1676509.25</v>
      </c>
      <c r="W777" s="292">
        <f t="shared" si="1086"/>
        <v>0</v>
      </c>
      <c r="X777" s="292">
        <f t="shared" si="1087"/>
        <v>0</v>
      </c>
    </row>
    <row r="778" spans="1:24" s="286" customFormat="1" ht="26.4">
      <c r="A778" s="298" t="s">
        <v>229</v>
      </c>
      <c r="B778" s="283" t="s">
        <v>330</v>
      </c>
      <c r="C778" s="283" t="s">
        <v>18</v>
      </c>
      <c r="D778" s="283" t="s">
        <v>13</v>
      </c>
      <c r="E778" s="283" t="s">
        <v>298</v>
      </c>
      <c r="F778" s="283" t="s">
        <v>68</v>
      </c>
      <c r="G778" s="283" t="s">
        <v>479</v>
      </c>
      <c r="H778" s="283" t="s">
        <v>480</v>
      </c>
      <c r="I778" s="284" t="s">
        <v>92</v>
      </c>
      <c r="J778" s="292"/>
      <c r="K778" s="292"/>
      <c r="L778" s="292"/>
      <c r="M778" s="292"/>
      <c r="N778" s="292"/>
      <c r="O778" s="292"/>
      <c r="P778" s="292"/>
      <c r="Q778" s="292"/>
      <c r="R778" s="292"/>
      <c r="S778" s="292">
        <f>S779</f>
        <v>1676509.25</v>
      </c>
      <c r="T778" s="292">
        <f t="shared" si="1098"/>
        <v>0</v>
      </c>
      <c r="U778" s="292">
        <f t="shared" si="1099"/>
        <v>0</v>
      </c>
      <c r="V778" s="292">
        <f t="shared" si="1085"/>
        <v>1676509.25</v>
      </c>
      <c r="W778" s="292">
        <f t="shared" si="1086"/>
        <v>0</v>
      </c>
      <c r="X778" s="292">
        <f t="shared" si="1087"/>
        <v>0</v>
      </c>
    </row>
    <row r="779" spans="1:24" s="286" customFormat="1" ht="26.4">
      <c r="A779" s="299" t="s">
        <v>96</v>
      </c>
      <c r="B779" s="283" t="s">
        <v>330</v>
      </c>
      <c r="C779" s="283" t="s">
        <v>18</v>
      </c>
      <c r="D779" s="283" t="s">
        <v>13</v>
      </c>
      <c r="E779" s="283" t="s">
        <v>298</v>
      </c>
      <c r="F779" s="283" t="s">
        <v>68</v>
      </c>
      <c r="G779" s="283" t="s">
        <v>479</v>
      </c>
      <c r="H779" s="283" t="s">
        <v>480</v>
      </c>
      <c r="I779" s="284" t="s">
        <v>93</v>
      </c>
      <c r="J779" s="292"/>
      <c r="K779" s="292"/>
      <c r="L779" s="292"/>
      <c r="M779" s="292"/>
      <c r="N779" s="292"/>
      <c r="O779" s="292"/>
      <c r="P779" s="292"/>
      <c r="Q779" s="292"/>
      <c r="R779" s="292"/>
      <c r="S779" s="292">
        <f>S1100+S1236</f>
        <v>1676509.25</v>
      </c>
      <c r="T779" s="292">
        <f>T1100+T1236</f>
        <v>0</v>
      </c>
      <c r="U779" s="292">
        <f>U1100+U1236</f>
        <v>0</v>
      </c>
      <c r="V779" s="292">
        <f t="shared" si="1085"/>
        <v>1676509.25</v>
      </c>
      <c r="W779" s="292">
        <f t="shared" si="1086"/>
        <v>0</v>
      </c>
      <c r="X779" s="292">
        <f t="shared" si="1087"/>
        <v>0</v>
      </c>
    </row>
    <row r="780" spans="1:24" s="338" customFormat="1" ht="27" customHeight="1">
      <c r="A780" s="335" t="s">
        <v>407</v>
      </c>
      <c r="B780" s="319" t="s">
        <v>330</v>
      </c>
      <c r="C780" s="319" t="s">
        <v>18</v>
      </c>
      <c r="D780" s="319" t="s">
        <v>13</v>
      </c>
      <c r="E780" s="319" t="s">
        <v>405</v>
      </c>
      <c r="F780" s="319" t="s">
        <v>68</v>
      </c>
      <c r="G780" s="319" t="s">
        <v>140</v>
      </c>
      <c r="H780" s="319" t="s">
        <v>141</v>
      </c>
      <c r="I780" s="336"/>
      <c r="J780" s="337">
        <f>J781+J791</f>
        <v>0</v>
      </c>
      <c r="K780" s="337">
        <f t="shared" ref="K780:O780" si="1100">K781+K791</f>
        <v>0</v>
      </c>
      <c r="L780" s="337">
        <f t="shared" si="1100"/>
        <v>0</v>
      </c>
      <c r="M780" s="337">
        <f t="shared" si="1100"/>
        <v>4432431.4000000004</v>
      </c>
      <c r="N780" s="337">
        <f t="shared" si="1100"/>
        <v>0</v>
      </c>
      <c r="O780" s="337">
        <f t="shared" si="1100"/>
        <v>0</v>
      </c>
      <c r="P780" s="292">
        <f t="shared" si="963"/>
        <v>4432431.4000000004</v>
      </c>
      <c r="Q780" s="292">
        <f t="shared" si="964"/>
        <v>0</v>
      </c>
      <c r="R780" s="292">
        <f t="shared" si="965"/>
        <v>0</v>
      </c>
      <c r="S780" s="337">
        <f t="shared" ref="S780:U780" si="1101">S781+S791</f>
        <v>0</v>
      </c>
      <c r="T780" s="337">
        <f t="shared" si="1101"/>
        <v>0</v>
      </c>
      <c r="U780" s="337">
        <f t="shared" si="1101"/>
        <v>0</v>
      </c>
      <c r="V780" s="292">
        <f t="shared" si="1085"/>
        <v>4432431.4000000004</v>
      </c>
      <c r="W780" s="292">
        <f t="shared" si="1086"/>
        <v>0</v>
      </c>
      <c r="X780" s="292">
        <f t="shared" si="1087"/>
        <v>0</v>
      </c>
    </row>
    <row r="781" spans="1:24" s="338" customFormat="1" ht="27" customHeight="1">
      <c r="A781" s="295" t="s">
        <v>408</v>
      </c>
      <c r="B781" s="283" t="s">
        <v>330</v>
      </c>
      <c r="C781" s="283" t="s">
        <v>18</v>
      </c>
      <c r="D781" s="283" t="s">
        <v>13</v>
      </c>
      <c r="E781" s="283" t="s">
        <v>405</v>
      </c>
      <c r="F781" s="283" t="s">
        <v>68</v>
      </c>
      <c r="G781" s="283" t="s">
        <v>140</v>
      </c>
      <c r="H781" s="283" t="s">
        <v>406</v>
      </c>
      <c r="I781" s="284"/>
      <c r="J781" s="337">
        <f>J782+J788+J785</f>
        <v>0</v>
      </c>
      <c r="K781" s="337">
        <f t="shared" ref="K781:O781" si="1102">K782+K788+K785</f>
        <v>0</v>
      </c>
      <c r="L781" s="337">
        <f t="shared" si="1102"/>
        <v>0</v>
      </c>
      <c r="M781" s="337">
        <f t="shared" si="1102"/>
        <v>1121402.3700000001</v>
      </c>
      <c r="N781" s="337">
        <f t="shared" si="1102"/>
        <v>0</v>
      </c>
      <c r="O781" s="337">
        <f t="shared" si="1102"/>
        <v>0</v>
      </c>
      <c r="P781" s="292">
        <f t="shared" si="963"/>
        <v>1121402.3700000001</v>
      </c>
      <c r="Q781" s="292">
        <f t="shared" si="964"/>
        <v>0</v>
      </c>
      <c r="R781" s="292">
        <f t="shared" si="965"/>
        <v>0</v>
      </c>
      <c r="S781" s="337">
        <f t="shared" ref="S781:U781" si="1103">S782+S788+S785</f>
        <v>0</v>
      </c>
      <c r="T781" s="337">
        <f t="shared" si="1103"/>
        <v>0</v>
      </c>
      <c r="U781" s="337">
        <f t="shared" si="1103"/>
        <v>0</v>
      </c>
      <c r="V781" s="292">
        <f t="shared" si="1085"/>
        <v>1121402.3700000001</v>
      </c>
      <c r="W781" s="292">
        <f t="shared" si="1086"/>
        <v>0</v>
      </c>
      <c r="X781" s="292">
        <f t="shared" si="1087"/>
        <v>0</v>
      </c>
    </row>
    <row r="782" spans="1:24" s="338" customFormat="1">
      <c r="A782" s="335" t="s">
        <v>442</v>
      </c>
      <c r="B782" s="283" t="s">
        <v>330</v>
      </c>
      <c r="C782" s="283" t="s">
        <v>18</v>
      </c>
      <c r="D782" s="283" t="s">
        <v>13</v>
      </c>
      <c r="E782" s="283" t="s">
        <v>405</v>
      </c>
      <c r="F782" s="283" t="s">
        <v>68</v>
      </c>
      <c r="G782" s="283" t="s">
        <v>140</v>
      </c>
      <c r="H782" s="283" t="s">
        <v>458</v>
      </c>
      <c r="I782" s="284"/>
      <c r="J782" s="337">
        <f>J783</f>
        <v>0</v>
      </c>
      <c r="K782" s="337">
        <f t="shared" ref="K782:K783" si="1104">K783</f>
        <v>0</v>
      </c>
      <c r="L782" s="337">
        <f t="shared" ref="L782:L783" si="1105">L783</f>
        <v>0</v>
      </c>
      <c r="M782" s="337">
        <f t="shared" ref="M782:M783" si="1106">M783</f>
        <v>283335.34000000003</v>
      </c>
      <c r="N782" s="337">
        <f t="shared" ref="N782:N783" si="1107">N783</f>
        <v>0</v>
      </c>
      <c r="O782" s="337">
        <f t="shared" ref="O782:O783" si="1108">O783</f>
        <v>0</v>
      </c>
      <c r="P782" s="292">
        <f t="shared" si="963"/>
        <v>283335.34000000003</v>
      </c>
      <c r="Q782" s="292">
        <f t="shared" si="964"/>
        <v>0</v>
      </c>
      <c r="R782" s="292">
        <f t="shared" si="965"/>
        <v>0</v>
      </c>
      <c r="S782" s="337">
        <f t="shared" ref="S782:U783" si="1109">S783</f>
        <v>0</v>
      </c>
      <c r="T782" s="337">
        <f t="shared" si="1109"/>
        <v>0</v>
      </c>
      <c r="U782" s="337">
        <f t="shared" si="1109"/>
        <v>0</v>
      </c>
      <c r="V782" s="292">
        <f t="shared" si="1085"/>
        <v>283335.34000000003</v>
      </c>
      <c r="W782" s="292">
        <f t="shared" si="1086"/>
        <v>0</v>
      </c>
      <c r="X782" s="292">
        <f t="shared" si="1087"/>
        <v>0</v>
      </c>
    </row>
    <row r="783" spans="1:24" s="338" customFormat="1" ht="27" customHeight="1">
      <c r="A783" s="294" t="s">
        <v>229</v>
      </c>
      <c r="B783" s="283" t="s">
        <v>330</v>
      </c>
      <c r="C783" s="283" t="s">
        <v>18</v>
      </c>
      <c r="D783" s="283" t="s">
        <v>13</v>
      </c>
      <c r="E783" s="283" t="s">
        <v>405</v>
      </c>
      <c r="F783" s="283" t="s">
        <v>68</v>
      </c>
      <c r="G783" s="283" t="s">
        <v>140</v>
      </c>
      <c r="H783" s="283" t="s">
        <v>458</v>
      </c>
      <c r="I783" s="284" t="s">
        <v>92</v>
      </c>
      <c r="J783" s="337">
        <f>J784</f>
        <v>0</v>
      </c>
      <c r="K783" s="337">
        <f t="shared" si="1104"/>
        <v>0</v>
      </c>
      <c r="L783" s="337">
        <f t="shared" si="1105"/>
        <v>0</v>
      </c>
      <c r="M783" s="337">
        <f t="shared" si="1106"/>
        <v>283335.34000000003</v>
      </c>
      <c r="N783" s="337">
        <f t="shared" si="1107"/>
        <v>0</v>
      </c>
      <c r="O783" s="337">
        <f t="shared" si="1108"/>
        <v>0</v>
      </c>
      <c r="P783" s="292">
        <f t="shared" si="963"/>
        <v>283335.34000000003</v>
      </c>
      <c r="Q783" s="292">
        <f t="shared" si="964"/>
        <v>0</v>
      </c>
      <c r="R783" s="292">
        <f t="shared" si="965"/>
        <v>0</v>
      </c>
      <c r="S783" s="337">
        <f t="shared" si="1109"/>
        <v>0</v>
      </c>
      <c r="T783" s="337">
        <f t="shared" si="1109"/>
        <v>0</v>
      </c>
      <c r="U783" s="337">
        <f t="shared" si="1109"/>
        <v>0</v>
      </c>
      <c r="V783" s="292">
        <f t="shared" si="1085"/>
        <v>283335.34000000003</v>
      </c>
      <c r="W783" s="292">
        <f t="shared" si="1086"/>
        <v>0</v>
      </c>
      <c r="X783" s="292">
        <f t="shared" si="1087"/>
        <v>0</v>
      </c>
    </row>
    <row r="784" spans="1:24" s="338" customFormat="1" ht="27" customHeight="1">
      <c r="A784" s="295" t="s">
        <v>96</v>
      </c>
      <c r="B784" s="283" t="s">
        <v>330</v>
      </c>
      <c r="C784" s="283" t="s">
        <v>18</v>
      </c>
      <c r="D784" s="283" t="s">
        <v>13</v>
      </c>
      <c r="E784" s="283" t="s">
        <v>405</v>
      </c>
      <c r="F784" s="283" t="s">
        <v>68</v>
      </c>
      <c r="G784" s="283" t="s">
        <v>140</v>
      </c>
      <c r="H784" s="283" t="s">
        <v>458</v>
      </c>
      <c r="I784" s="284" t="s">
        <v>93</v>
      </c>
      <c r="J784" s="337"/>
      <c r="K784" s="337"/>
      <c r="L784" s="337"/>
      <c r="M784" s="337">
        <f>M1241</f>
        <v>283335.34000000003</v>
      </c>
      <c r="N784" s="337">
        <f t="shared" ref="N784:O784" si="1110">N1241</f>
        <v>0</v>
      </c>
      <c r="O784" s="337">
        <f t="shared" si="1110"/>
        <v>0</v>
      </c>
      <c r="P784" s="292">
        <f t="shared" si="963"/>
        <v>283335.34000000003</v>
      </c>
      <c r="Q784" s="292">
        <f t="shared" si="964"/>
        <v>0</v>
      </c>
      <c r="R784" s="292">
        <f t="shared" si="965"/>
        <v>0</v>
      </c>
      <c r="S784" s="337">
        <f>S1241</f>
        <v>0</v>
      </c>
      <c r="T784" s="337">
        <f t="shared" ref="T784:U784" si="1111">T1241</f>
        <v>0</v>
      </c>
      <c r="U784" s="337">
        <f t="shared" si="1111"/>
        <v>0</v>
      </c>
      <c r="V784" s="292">
        <f t="shared" si="1085"/>
        <v>283335.34000000003</v>
      </c>
      <c r="W784" s="292">
        <f t="shared" si="1086"/>
        <v>0</v>
      </c>
      <c r="X784" s="292">
        <f t="shared" si="1087"/>
        <v>0</v>
      </c>
    </row>
    <row r="785" spans="1:24" s="338" customFormat="1">
      <c r="A785" s="335" t="s">
        <v>443</v>
      </c>
      <c r="B785" s="283" t="s">
        <v>330</v>
      </c>
      <c r="C785" s="283" t="s">
        <v>18</v>
      </c>
      <c r="D785" s="283" t="s">
        <v>13</v>
      </c>
      <c r="E785" s="283" t="s">
        <v>405</v>
      </c>
      <c r="F785" s="283" t="s">
        <v>68</v>
      </c>
      <c r="G785" s="283" t="s">
        <v>140</v>
      </c>
      <c r="H785" s="283" t="s">
        <v>472</v>
      </c>
      <c r="I785" s="284"/>
      <c r="J785" s="337">
        <f>J786</f>
        <v>0</v>
      </c>
      <c r="K785" s="337">
        <f t="shared" ref="K785:K786" si="1112">K786</f>
        <v>0</v>
      </c>
      <c r="L785" s="337">
        <f t="shared" ref="L785:L786" si="1113">L786</f>
        <v>0</v>
      </c>
      <c r="M785" s="337">
        <f t="shared" ref="M785:M786" si="1114">M786</f>
        <v>30008.6</v>
      </c>
      <c r="N785" s="337">
        <f t="shared" ref="N785:N786" si="1115">N786</f>
        <v>0</v>
      </c>
      <c r="O785" s="337">
        <f t="shared" ref="O785:O786" si="1116">O786</f>
        <v>0</v>
      </c>
      <c r="P785" s="292">
        <f t="shared" si="963"/>
        <v>30008.6</v>
      </c>
      <c r="Q785" s="292">
        <f t="shared" si="964"/>
        <v>0</v>
      </c>
      <c r="R785" s="292">
        <f t="shared" si="965"/>
        <v>0</v>
      </c>
      <c r="S785" s="337">
        <f t="shared" ref="S785:U786" si="1117">S786</f>
        <v>0</v>
      </c>
      <c r="T785" s="337">
        <f t="shared" si="1117"/>
        <v>0</v>
      </c>
      <c r="U785" s="337">
        <f t="shared" si="1117"/>
        <v>0</v>
      </c>
      <c r="V785" s="292">
        <f t="shared" si="1085"/>
        <v>30008.6</v>
      </c>
      <c r="W785" s="292">
        <f t="shared" si="1086"/>
        <v>0</v>
      </c>
      <c r="X785" s="292">
        <f t="shared" si="1087"/>
        <v>0</v>
      </c>
    </row>
    <row r="786" spans="1:24" s="338" customFormat="1" ht="27" customHeight="1">
      <c r="A786" s="294" t="s">
        <v>229</v>
      </c>
      <c r="B786" s="283" t="s">
        <v>330</v>
      </c>
      <c r="C786" s="283" t="s">
        <v>18</v>
      </c>
      <c r="D786" s="283" t="s">
        <v>13</v>
      </c>
      <c r="E786" s="283" t="s">
        <v>405</v>
      </c>
      <c r="F786" s="283" t="s">
        <v>68</v>
      </c>
      <c r="G786" s="283" t="s">
        <v>140</v>
      </c>
      <c r="H786" s="283" t="s">
        <v>472</v>
      </c>
      <c r="I786" s="284" t="s">
        <v>92</v>
      </c>
      <c r="J786" s="337">
        <f>J787</f>
        <v>0</v>
      </c>
      <c r="K786" s="337">
        <f t="shared" si="1112"/>
        <v>0</v>
      </c>
      <c r="L786" s="337">
        <f t="shared" si="1113"/>
        <v>0</v>
      </c>
      <c r="M786" s="337">
        <f t="shared" si="1114"/>
        <v>30008.6</v>
      </c>
      <c r="N786" s="337">
        <f t="shared" si="1115"/>
        <v>0</v>
      </c>
      <c r="O786" s="337">
        <f t="shared" si="1116"/>
        <v>0</v>
      </c>
      <c r="P786" s="292">
        <f t="shared" si="963"/>
        <v>30008.6</v>
      </c>
      <c r="Q786" s="292">
        <f t="shared" si="964"/>
        <v>0</v>
      </c>
      <c r="R786" s="292">
        <f t="shared" si="965"/>
        <v>0</v>
      </c>
      <c r="S786" s="337">
        <f t="shared" si="1117"/>
        <v>0</v>
      </c>
      <c r="T786" s="337">
        <f t="shared" si="1117"/>
        <v>0</v>
      </c>
      <c r="U786" s="337">
        <f t="shared" si="1117"/>
        <v>0</v>
      </c>
      <c r="V786" s="292">
        <f t="shared" si="1085"/>
        <v>30008.6</v>
      </c>
      <c r="W786" s="292">
        <f t="shared" si="1086"/>
        <v>0</v>
      </c>
      <c r="X786" s="292">
        <f t="shared" si="1087"/>
        <v>0</v>
      </c>
    </row>
    <row r="787" spans="1:24" s="338" customFormat="1" ht="27" customHeight="1">
      <c r="A787" s="295" t="s">
        <v>96</v>
      </c>
      <c r="B787" s="283" t="s">
        <v>330</v>
      </c>
      <c r="C787" s="283" t="s">
        <v>18</v>
      </c>
      <c r="D787" s="283" t="s">
        <v>13</v>
      </c>
      <c r="E787" s="283" t="s">
        <v>405</v>
      </c>
      <c r="F787" s="283" t="s">
        <v>68</v>
      </c>
      <c r="G787" s="283" t="s">
        <v>140</v>
      </c>
      <c r="H787" s="283" t="s">
        <v>472</v>
      </c>
      <c r="I787" s="284" t="s">
        <v>93</v>
      </c>
      <c r="J787" s="337"/>
      <c r="K787" s="337"/>
      <c r="L787" s="337"/>
      <c r="M787" s="337">
        <f>M1304</f>
        <v>30008.6</v>
      </c>
      <c r="N787" s="337">
        <f t="shared" ref="N787:O787" si="1118">N1304</f>
        <v>0</v>
      </c>
      <c r="O787" s="337">
        <f t="shared" si="1118"/>
        <v>0</v>
      </c>
      <c r="P787" s="292">
        <f t="shared" si="963"/>
        <v>30008.6</v>
      </c>
      <c r="Q787" s="292">
        <f t="shared" si="964"/>
        <v>0</v>
      </c>
      <c r="R787" s="292">
        <f t="shared" si="965"/>
        <v>0</v>
      </c>
      <c r="S787" s="337">
        <f>S1304</f>
        <v>0</v>
      </c>
      <c r="T787" s="337">
        <f t="shared" ref="T787:U787" si="1119">T1304</f>
        <v>0</v>
      </c>
      <c r="U787" s="337">
        <f t="shared" si="1119"/>
        <v>0</v>
      </c>
      <c r="V787" s="292">
        <f t="shared" si="1085"/>
        <v>30008.6</v>
      </c>
      <c r="W787" s="292">
        <f t="shared" si="1086"/>
        <v>0</v>
      </c>
      <c r="X787" s="292">
        <f t="shared" si="1087"/>
        <v>0</v>
      </c>
    </row>
    <row r="788" spans="1:24" s="338" customFormat="1">
      <c r="A788" s="335" t="s">
        <v>446</v>
      </c>
      <c r="B788" s="283" t="s">
        <v>330</v>
      </c>
      <c r="C788" s="283" t="s">
        <v>18</v>
      </c>
      <c r="D788" s="283" t="s">
        <v>13</v>
      </c>
      <c r="E788" s="283" t="s">
        <v>405</v>
      </c>
      <c r="F788" s="283" t="s">
        <v>68</v>
      </c>
      <c r="G788" s="283" t="s">
        <v>140</v>
      </c>
      <c r="H788" s="283" t="s">
        <v>461</v>
      </c>
      <c r="I788" s="284"/>
      <c r="J788" s="337">
        <f>J789</f>
        <v>0</v>
      </c>
      <c r="K788" s="337">
        <f t="shared" ref="K788:K789" si="1120">K789</f>
        <v>0</v>
      </c>
      <c r="L788" s="337">
        <f t="shared" ref="L788:L789" si="1121">L789</f>
        <v>0</v>
      </c>
      <c r="M788" s="337">
        <f t="shared" ref="M788:M789" si="1122">M789</f>
        <v>808058.42999999993</v>
      </c>
      <c r="N788" s="337">
        <f t="shared" ref="N788:N789" si="1123">N789</f>
        <v>0</v>
      </c>
      <c r="O788" s="337">
        <f t="shared" ref="O788:O789" si="1124">O789</f>
        <v>0</v>
      </c>
      <c r="P788" s="292">
        <f t="shared" si="963"/>
        <v>808058.42999999993</v>
      </c>
      <c r="Q788" s="292">
        <f t="shared" si="964"/>
        <v>0</v>
      </c>
      <c r="R788" s="292">
        <f t="shared" si="965"/>
        <v>0</v>
      </c>
      <c r="S788" s="337">
        <f t="shared" ref="S788:U789" si="1125">S789</f>
        <v>0</v>
      </c>
      <c r="T788" s="337">
        <f t="shared" si="1125"/>
        <v>0</v>
      </c>
      <c r="U788" s="337">
        <f t="shared" si="1125"/>
        <v>0</v>
      </c>
      <c r="V788" s="292">
        <f t="shared" si="1085"/>
        <v>808058.42999999993</v>
      </c>
      <c r="W788" s="292">
        <f t="shared" si="1086"/>
        <v>0</v>
      </c>
      <c r="X788" s="292">
        <f t="shared" si="1087"/>
        <v>0</v>
      </c>
    </row>
    <row r="789" spans="1:24" s="338" customFormat="1" ht="27" customHeight="1">
      <c r="A789" s="294" t="s">
        <v>229</v>
      </c>
      <c r="B789" s="283" t="s">
        <v>330</v>
      </c>
      <c r="C789" s="283" t="s">
        <v>18</v>
      </c>
      <c r="D789" s="283" t="s">
        <v>13</v>
      </c>
      <c r="E789" s="283" t="s">
        <v>405</v>
      </c>
      <c r="F789" s="283" t="s">
        <v>68</v>
      </c>
      <c r="G789" s="283" t="s">
        <v>140</v>
      </c>
      <c r="H789" s="283" t="s">
        <v>461</v>
      </c>
      <c r="I789" s="284" t="s">
        <v>92</v>
      </c>
      <c r="J789" s="337">
        <f>J790</f>
        <v>0</v>
      </c>
      <c r="K789" s="337">
        <f t="shared" si="1120"/>
        <v>0</v>
      </c>
      <c r="L789" s="337">
        <f t="shared" si="1121"/>
        <v>0</v>
      </c>
      <c r="M789" s="337">
        <f t="shared" si="1122"/>
        <v>808058.42999999993</v>
      </c>
      <c r="N789" s="337">
        <f t="shared" si="1123"/>
        <v>0</v>
      </c>
      <c r="O789" s="337">
        <f t="shared" si="1124"/>
        <v>0</v>
      </c>
      <c r="P789" s="292">
        <f t="shared" si="963"/>
        <v>808058.42999999993</v>
      </c>
      <c r="Q789" s="292">
        <f t="shared" si="964"/>
        <v>0</v>
      </c>
      <c r="R789" s="292">
        <f t="shared" si="965"/>
        <v>0</v>
      </c>
      <c r="S789" s="337">
        <f t="shared" si="1125"/>
        <v>0</v>
      </c>
      <c r="T789" s="337">
        <f t="shared" si="1125"/>
        <v>0</v>
      </c>
      <c r="U789" s="337">
        <f t="shared" si="1125"/>
        <v>0</v>
      </c>
      <c r="V789" s="292">
        <f t="shared" si="1085"/>
        <v>808058.42999999993</v>
      </c>
      <c r="W789" s="292">
        <f t="shared" si="1086"/>
        <v>0</v>
      </c>
      <c r="X789" s="292">
        <f t="shared" si="1087"/>
        <v>0</v>
      </c>
    </row>
    <row r="790" spans="1:24" s="338" customFormat="1" ht="27" customHeight="1">
      <c r="A790" s="295" t="s">
        <v>96</v>
      </c>
      <c r="B790" s="283" t="s">
        <v>330</v>
      </c>
      <c r="C790" s="283" t="s">
        <v>18</v>
      </c>
      <c r="D790" s="283" t="s">
        <v>13</v>
      </c>
      <c r="E790" s="283" t="s">
        <v>405</v>
      </c>
      <c r="F790" s="283" t="s">
        <v>68</v>
      </c>
      <c r="G790" s="283" t="s">
        <v>140</v>
      </c>
      <c r="H790" s="283" t="s">
        <v>461</v>
      </c>
      <c r="I790" s="284" t="s">
        <v>93</v>
      </c>
      <c r="J790" s="337"/>
      <c r="K790" s="337"/>
      <c r="L790" s="337"/>
      <c r="M790" s="337">
        <f>M1385</f>
        <v>808058.42999999993</v>
      </c>
      <c r="N790" s="337">
        <f t="shared" ref="N790:O790" si="1126">N1385</f>
        <v>0</v>
      </c>
      <c r="O790" s="337">
        <f t="shared" si="1126"/>
        <v>0</v>
      </c>
      <c r="P790" s="292">
        <f t="shared" si="963"/>
        <v>808058.42999999993</v>
      </c>
      <c r="Q790" s="292">
        <f t="shared" si="964"/>
        <v>0</v>
      </c>
      <c r="R790" s="292">
        <f t="shared" si="965"/>
        <v>0</v>
      </c>
      <c r="S790" s="337">
        <f>S1385</f>
        <v>0</v>
      </c>
      <c r="T790" s="337">
        <f t="shared" ref="T790:U790" si="1127">T1385</f>
        <v>0</v>
      </c>
      <c r="U790" s="337">
        <f t="shared" si="1127"/>
        <v>0</v>
      </c>
      <c r="V790" s="292">
        <f t="shared" si="1085"/>
        <v>808058.42999999993</v>
      </c>
      <c r="W790" s="292">
        <f t="shared" si="1086"/>
        <v>0</v>
      </c>
      <c r="X790" s="292">
        <f t="shared" si="1087"/>
        <v>0</v>
      </c>
    </row>
    <row r="791" spans="1:24" s="338" customFormat="1" ht="26.4">
      <c r="A791" s="335" t="s">
        <v>441</v>
      </c>
      <c r="B791" s="319" t="s">
        <v>330</v>
      </c>
      <c r="C791" s="319" t="s">
        <v>18</v>
      </c>
      <c r="D791" s="319" t="s">
        <v>13</v>
      </c>
      <c r="E791" s="319" t="s">
        <v>405</v>
      </c>
      <c r="F791" s="319" t="s">
        <v>68</v>
      </c>
      <c r="G791" s="319" t="s">
        <v>140</v>
      </c>
      <c r="H791" s="319" t="s">
        <v>466</v>
      </c>
      <c r="I791" s="336"/>
      <c r="J791" s="337">
        <f>J792+J795+J798</f>
        <v>0</v>
      </c>
      <c r="K791" s="337">
        <f t="shared" ref="K791:O791" si="1128">K792+K795+K798</f>
        <v>0</v>
      </c>
      <c r="L791" s="337">
        <f t="shared" si="1128"/>
        <v>0</v>
      </c>
      <c r="M791" s="337">
        <f t="shared" si="1128"/>
        <v>3311029.03</v>
      </c>
      <c r="N791" s="337">
        <f t="shared" si="1128"/>
        <v>0</v>
      </c>
      <c r="O791" s="337">
        <f t="shared" si="1128"/>
        <v>0</v>
      </c>
      <c r="P791" s="292">
        <f t="shared" si="963"/>
        <v>3311029.03</v>
      </c>
      <c r="Q791" s="292">
        <f t="shared" si="964"/>
        <v>0</v>
      </c>
      <c r="R791" s="292">
        <f t="shared" si="965"/>
        <v>0</v>
      </c>
      <c r="S791" s="337">
        <f t="shared" ref="S791:U791" si="1129">S792+S795+S798</f>
        <v>0</v>
      </c>
      <c r="T791" s="337">
        <f t="shared" si="1129"/>
        <v>0</v>
      </c>
      <c r="U791" s="337">
        <f t="shared" si="1129"/>
        <v>0</v>
      </c>
      <c r="V791" s="292">
        <f t="shared" si="1085"/>
        <v>3311029.03</v>
      </c>
      <c r="W791" s="292">
        <f t="shared" si="1086"/>
        <v>0</v>
      </c>
      <c r="X791" s="292">
        <f t="shared" si="1087"/>
        <v>0</v>
      </c>
    </row>
    <row r="792" spans="1:24" s="338" customFormat="1">
      <c r="A792" s="335" t="s">
        <v>442</v>
      </c>
      <c r="B792" s="319" t="s">
        <v>330</v>
      </c>
      <c r="C792" s="319" t="s">
        <v>18</v>
      </c>
      <c r="D792" s="319" t="s">
        <v>13</v>
      </c>
      <c r="E792" s="319" t="s">
        <v>405</v>
      </c>
      <c r="F792" s="319" t="s">
        <v>68</v>
      </c>
      <c r="G792" s="319" t="s">
        <v>140</v>
      </c>
      <c r="H792" s="319" t="s">
        <v>470</v>
      </c>
      <c r="I792" s="336"/>
      <c r="J792" s="337">
        <f>J793</f>
        <v>0</v>
      </c>
      <c r="K792" s="337">
        <f t="shared" ref="K792:K793" si="1130">K793</f>
        <v>0</v>
      </c>
      <c r="L792" s="337">
        <f t="shared" ref="L792:L793" si="1131">L793</f>
        <v>0</v>
      </c>
      <c r="M792" s="337">
        <f t="shared" ref="M792:M793" si="1132">M793</f>
        <v>2550018.14</v>
      </c>
      <c r="N792" s="337">
        <f t="shared" ref="N792:N793" si="1133">N793</f>
        <v>0</v>
      </c>
      <c r="O792" s="337">
        <f t="shared" ref="O792:O793" si="1134">O793</f>
        <v>0</v>
      </c>
      <c r="P792" s="292">
        <f t="shared" si="963"/>
        <v>2550018.14</v>
      </c>
      <c r="Q792" s="292">
        <f t="shared" si="964"/>
        <v>0</v>
      </c>
      <c r="R792" s="292">
        <f t="shared" si="965"/>
        <v>0</v>
      </c>
      <c r="S792" s="337">
        <f t="shared" ref="S792:U793" si="1135">S793</f>
        <v>0</v>
      </c>
      <c r="T792" s="337">
        <f t="shared" si="1135"/>
        <v>0</v>
      </c>
      <c r="U792" s="337">
        <f t="shared" si="1135"/>
        <v>0</v>
      </c>
      <c r="V792" s="292">
        <f t="shared" si="1085"/>
        <v>2550018.14</v>
      </c>
      <c r="W792" s="292">
        <f t="shared" si="1086"/>
        <v>0</v>
      </c>
      <c r="X792" s="292">
        <f t="shared" si="1087"/>
        <v>0</v>
      </c>
    </row>
    <row r="793" spans="1:24" s="338" customFormat="1" ht="27.75" customHeight="1">
      <c r="A793" s="298" t="s">
        <v>229</v>
      </c>
      <c r="B793" s="319" t="s">
        <v>330</v>
      </c>
      <c r="C793" s="319" t="s">
        <v>18</v>
      </c>
      <c r="D793" s="319" t="s">
        <v>13</v>
      </c>
      <c r="E793" s="319" t="s">
        <v>405</v>
      </c>
      <c r="F793" s="319" t="s">
        <v>68</v>
      </c>
      <c r="G793" s="319" t="s">
        <v>140</v>
      </c>
      <c r="H793" s="319" t="s">
        <v>470</v>
      </c>
      <c r="I793" s="336" t="s">
        <v>92</v>
      </c>
      <c r="J793" s="337">
        <f>J794</f>
        <v>0</v>
      </c>
      <c r="K793" s="337">
        <f t="shared" si="1130"/>
        <v>0</v>
      </c>
      <c r="L793" s="337">
        <f t="shared" si="1131"/>
        <v>0</v>
      </c>
      <c r="M793" s="337">
        <f t="shared" si="1132"/>
        <v>2550018.14</v>
      </c>
      <c r="N793" s="337">
        <f t="shared" si="1133"/>
        <v>0</v>
      </c>
      <c r="O793" s="337">
        <f t="shared" si="1134"/>
        <v>0</v>
      </c>
      <c r="P793" s="292">
        <f t="shared" si="963"/>
        <v>2550018.14</v>
      </c>
      <c r="Q793" s="292">
        <f t="shared" si="964"/>
        <v>0</v>
      </c>
      <c r="R793" s="292">
        <f t="shared" si="965"/>
        <v>0</v>
      </c>
      <c r="S793" s="337">
        <f t="shared" si="1135"/>
        <v>0</v>
      </c>
      <c r="T793" s="337">
        <f t="shared" si="1135"/>
        <v>0</v>
      </c>
      <c r="U793" s="337">
        <f t="shared" si="1135"/>
        <v>0</v>
      </c>
      <c r="V793" s="292">
        <f t="shared" si="1085"/>
        <v>2550018.14</v>
      </c>
      <c r="W793" s="292">
        <f t="shared" si="1086"/>
        <v>0</v>
      </c>
      <c r="X793" s="292">
        <f t="shared" si="1087"/>
        <v>0</v>
      </c>
    </row>
    <row r="794" spans="1:24" s="338" customFormat="1" ht="26.4">
      <c r="A794" s="299" t="s">
        <v>96</v>
      </c>
      <c r="B794" s="319" t="s">
        <v>330</v>
      </c>
      <c r="C794" s="319" t="s">
        <v>18</v>
      </c>
      <c r="D794" s="319" t="s">
        <v>13</v>
      </c>
      <c r="E794" s="319" t="s">
        <v>405</v>
      </c>
      <c r="F794" s="319" t="s">
        <v>68</v>
      </c>
      <c r="G794" s="319" t="s">
        <v>140</v>
      </c>
      <c r="H794" s="319" t="s">
        <v>470</v>
      </c>
      <c r="I794" s="336" t="s">
        <v>93</v>
      </c>
      <c r="J794" s="337"/>
      <c r="K794" s="337"/>
      <c r="L794" s="337"/>
      <c r="M794" s="337">
        <f>M1245</f>
        <v>2550018.14</v>
      </c>
      <c r="N794" s="337">
        <f t="shared" ref="N794:O794" si="1136">N1245</f>
        <v>0</v>
      </c>
      <c r="O794" s="337">
        <f t="shared" si="1136"/>
        <v>0</v>
      </c>
      <c r="P794" s="292">
        <f t="shared" si="963"/>
        <v>2550018.14</v>
      </c>
      <c r="Q794" s="292">
        <f t="shared" si="964"/>
        <v>0</v>
      </c>
      <c r="R794" s="292">
        <f t="shared" si="965"/>
        <v>0</v>
      </c>
      <c r="S794" s="337">
        <f>S1245</f>
        <v>0</v>
      </c>
      <c r="T794" s="337">
        <f t="shared" ref="T794:U794" si="1137">T1245</f>
        <v>0</v>
      </c>
      <c r="U794" s="337">
        <f t="shared" si="1137"/>
        <v>0</v>
      </c>
      <c r="V794" s="292">
        <f t="shared" si="1085"/>
        <v>2550018.14</v>
      </c>
      <c r="W794" s="292">
        <f t="shared" si="1086"/>
        <v>0</v>
      </c>
      <c r="X794" s="292">
        <f t="shared" si="1087"/>
        <v>0</v>
      </c>
    </row>
    <row r="795" spans="1:24" s="338" customFormat="1">
      <c r="A795" s="335" t="s">
        <v>443</v>
      </c>
      <c r="B795" s="319" t="s">
        <v>330</v>
      </c>
      <c r="C795" s="319" t="s">
        <v>18</v>
      </c>
      <c r="D795" s="319" t="s">
        <v>13</v>
      </c>
      <c r="E795" s="319" t="s">
        <v>405</v>
      </c>
      <c r="F795" s="319" t="s">
        <v>68</v>
      </c>
      <c r="G795" s="319" t="s">
        <v>140</v>
      </c>
      <c r="H795" s="319" t="s">
        <v>471</v>
      </c>
      <c r="I795" s="336"/>
      <c r="J795" s="337">
        <f>J796</f>
        <v>0</v>
      </c>
      <c r="K795" s="337">
        <f t="shared" ref="K795:K796" si="1138">K796</f>
        <v>0</v>
      </c>
      <c r="L795" s="337">
        <f t="shared" ref="L795:L796" si="1139">L796</f>
        <v>0</v>
      </c>
      <c r="M795" s="337">
        <f t="shared" ref="M795:M796" si="1140">M796</f>
        <v>537763.31999999995</v>
      </c>
      <c r="N795" s="337">
        <f t="shared" ref="N795:N796" si="1141">N796</f>
        <v>0</v>
      </c>
      <c r="O795" s="337">
        <f t="shared" ref="O795:O796" si="1142">O796</f>
        <v>0</v>
      </c>
      <c r="P795" s="292">
        <f t="shared" si="963"/>
        <v>537763.31999999995</v>
      </c>
      <c r="Q795" s="292">
        <f t="shared" si="964"/>
        <v>0</v>
      </c>
      <c r="R795" s="292">
        <f t="shared" si="965"/>
        <v>0</v>
      </c>
      <c r="S795" s="337">
        <f t="shared" ref="S795:U796" si="1143">S796</f>
        <v>0</v>
      </c>
      <c r="T795" s="337">
        <f t="shared" si="1143"/>
        <v>0</v>
      </c>
      <c r="U795" s="337">
        <f t="shared" si="1143"/>
        <v>0</v>
      </c>
      <c r="V795" s="292">
        <f t="shared" si="1085"/>
        <v>537763.31999999995</v>
      </c>
      <c r="W795" s="292">
        <f t="shared" si="1086"/>
        <v>0</v>
      </c>
      <c r="X795" s="292">
        <f t="shared" si="1087"/>
        <v>0</v>
      </c>
    </row>
    <row r="796" spans="1:24" s="338" customFormat="1" ht="27.75" customHeight="1">
      <c r="A796" s="298" t="s">
        <v>229</v>
      </c>
      <c r="B796" s="319" t="s">
        <v>330</v>
      </c>
      <c r="C796" s="319" t="s">
        <v>18</v>
      </c>
      <c r="D796" s="319" t="s">
        <v>13</v>
      </c>
      <c r="E796" s="319" t="s">
        <v>405</v>
      </c>
      <c r="F796" s="319" t="s">
        <v>68</v>
      </c>
      <c r="G796" s="319" t="s">
        <v>140</v>
      </c>
      <c r="H796" s="319" t="s">
        <v>471</v>
      </c>
      <c r="I796" s="336" t="s">
        <v>92</v>
      </c>
      <c r="J796" s="337">
        <f>J797</f>
        <v>0</v>
      </c>
      <c r="K796" s="337">
        <f t="shared" si="1138"/>
        <v>0</v>
      </c>
      <c r="L796" s="337">
        <f t="shared" si="1139"/>
        <v>0</v>
      </c>
      <c r="M796" s="337">
        <f t="shared" si="1140"/>
        <v>537763.31999999995</v>
      </c>
      <c r="N796" s="337">
        <f t="shared" si="1141"/>
        <v>0</v>
      </c>
      <c r="O796" s="337">
        <f t="shared" si="1142"/>
        <v>0</v>
      </c>
      <c r="P796" s="292">
        <f t="shared" si="963"/>
        <v>537763.31999999995</v>
      </c>
      <c r="Q796" s="292">
        <f t="shared" si="964"/>
        <v>0</v>
      </c>
      <c r="R796" s="292">
        <f t="shared" si="965"/>
        <v>0</v>
      </c>
      <c r="S796" s="337">
        <f t="shared" si="1143"/>
        <v>0</v>
      </c>
      <c r="T796" s="337">
        <f t="shared" si="1143"/>
        <v>0</v>
      </c>
      <c r="U796" s="337">
        <f t="shared" si="1143"/>
        <v>0</v>
      </c>
      <c r="V796" s="292">
        <f t="shared" si="1085"/>
        <v>537763.31999999995</v>
      </c>
      <c r="W796" s="292">
        <f t="shared" si="1086"/>
        <v>0</v>
      </c>
      <c r="X796" s="292">
        <f t="shared" si="1087"/>
        <v>0</v>
      </c>
    </row>
    <row r="797" spans="1:24" s="338" customFormat="1" ht="26.4">
      <c r="A797" s="299" t="s">
        <v>96</v>
      </c>
      <c r="B797" s="319" t="s">
        <v>330</v>
      </c>
      <c r="C797" s="319" t="s">
        <v>18</v>
      </c>
      <c r="D797" s="319" t="s">
        <v>13</v>
      </c>
      <c r="E797" s="319" t="s">
        <v>405</v>
      </c>
      <c r="F797" s="319" t="s">
        <v>68</v>
      </c>
      <c r="G797" s="319" t="s">
        <v>140</v>
      </c>
      <c r="H797" s="319" t="s">
        <v>471</v>
      </c>
      <c r="I797" s="336" t="s">
        <v>93</v>
      </c>
      <c r="J797" s="337"/>
      <c r="K797" s="337"/>
      <c r="L797" s="337"/>
      <c r="M797" s="337">
        <f>M1308</f>
        <v>537763.31999999995</v>
      </c>
      <c r="N797" s="337">
        <f t="shared" ref="N797:O797" si="1144">N1308</f>
        <v>0</v>
      </c>
      <c r="O797" s="337">
        <f t="shared" si="1144"/>
        <v>0</v>
      </c>
      <c r="P797" s="292">
        <f t="shared" si="963"/>
        <v>537763.31999999995</v>
      </c>
      <c r="Q797" s="292">
        <f t="shared" si="964"/>
        <v>0</v>
      </c>
      <c r="R797" s="292">
        <f t="shared" si="965"/>
        <v>0</v>
      </c>
      <c r="S797" s="337">
        <f>S1308</f>
        <v>0</v>
      </c>
      <c r="T797" s="337">
        <f t="shared" ref="T797:U797" si="1145">T1308</f>
        <v>0</v>
      </c>
      <c r="U797" s="337">
        <f t="shared" si="1145"/>
        <v>0</v>
      </c>
      <c r="V797" s="292">
        <f t="shared" si="1085"/>
        <v>537763.31999999995</v>
      </c>
      <c r="W797" s="292">
        <f t="shared" si="1086"/>
        <v>0</v>
      </c>
      <c r="X797" s="292">
        <f t="shared" si="1087"/>
        <v>0</v>
      </c>
    </row>
    <row r="798" spans="1:24" s="338" customFormat="1">
      <c r="A798" s="335" t="s">
        <v>446</v>
      </c>
      <c r="B798" s="319" t="s">
        <v>330</v>
      </c>
      <c r="C798" s="319" t="s">
        <v>18</v>
      </c>
      <c r="D798" s="319" t="s">
        <v>13</v>
      </c>
      <c r="E798" s="319" t="s">
        <v>405</v>
      </c>
      <c r="F798" s="319" t="s">
        <v>68</v>
      </c>
      <c r="G798" s="319" t="s">
        <v>140</v>
      </c>
      <c r="H798" s="319" t="s">
        <v>468</v>
      </c>
      <c r="I798" s="336"/>
      <c r="J798" s="337">
        <f>J799</f>
        <v>0</v>
      </c>
      <c r="K798" s="337">
        <f t="shared" ref="K798:K799" si="1146">K799</f>
        <v>0</v>
      </c>
      <c r="L798" s="337">
        <f t="shared" ref="L798:L799" si="1147">L799</f>
        <v>0</v>
      </c>
      <c r="M798" s="337">
        <f t="shared" ref="M798:M799" si="1148">M799</f>
        <v>223247.57</v>
      </c>
      <c r="N798" s="337">
        <f t="shared" ref="N798:N799" si="1149">N799</f>
        <v>0</v>
      </c>
      <c r="O798" s="337">
        <f t="shared" ref="O798:O799" si="1150">O799</f>
        <v>0</v>
      </c>
      <c r="P798" s="292">
        <f t="shared" si="963"/>
        <v>223247.57</v>
      </c>
      <c r="Q798" s="292">
        <f t="shared" si="964"/>
        <v>0</v>
      </c>
      <c r="R798" s="292">
        <f t="shared" si="965"/>
        <v>0</v>
      </c>
      <c r="S798" s="337">
        <f t="shared" ref="S798:U799" si="1151">S799</f>
        <v>0</v>
      </c>
      <c r="T798" s="337">
        <f t="shared" si="1151"/>
        <v>0</v>
      </c>
      <c r="U798" s="337">
        <f t="shared" si="1151"/>
        <v>0</v>
      </c>
      <c r="V798" s="292">
        <f t="shared" si="1085"/>
        <v>223247.57</v>
      </c>
      <c r="W798" s="292">
        <f t="shared" si="1086"/>
        <v>0</v>
      </c>
      <c r="X798" s="292">
        <f t="shared" si="1087"/>
        <v>0</v>
      </c>
    </row>
    <row r="799" spans="1:24" s="338" customFormat="1" ht="27.75" customHeight="1">
      <c r="A799" s="298" t="s">
        <v>229</v>
      </c>
      <c r="B799" s="319" t="s">
        <v>330</v>
      </c>
      <c r="C799" s="319" t="s">
        <v>18</v>
      </c>
      <c r="D799" s="319" t="s">
        <v>13</v>
      </c>
      <c r="E799" s="319" t="s">
        <v>405</v>
      </c>
      <c r="F799" s="319" t="s">
        <v>68</v>
      </c>
      <c r="G799" s="319" t="s">
        <v>140</v>
      </c>
      <c r="H799" s="319" t="s">
        <v>468</v>
      </c>
      <c r="I799" s="336" t="s">
        <v>92</v>
      </c>
      <c r="J799" s="337">
        <f>J800</f>
        <v>0</v>
      </c>
      <c r="K799" s="337">
        <f t="shared" si="1146"/>
        <v>0</v>
      </c>
      <c r="L799" s="337">
        <f t="shared" si="1147"/>
        <v>0</v>
      </c>
      <c r="M799" s="337">
        <f t="shared" si="1148"/>
        <v>223247.57</v>
      </c>
      <c r="N799" s="337">
        <f t="shared" si="1149"/>
        <v>0</v>
      </c>
      <c r="O799" s="337">
        <f t="shared" si="1150"/>
        <v>0</v>
      </c>
      <c r="P799" s="292">
        <f t="shared" si="963"/>
        <v>223247.57</v>
      </c>
      <c r="Q799" s="292">
        <f t="shared" si="964"/>
        <v>0</v>
      </c>
      <c r="R799" s="292">
        <f t="shared" si="965"/>
        <v>0</v>
      </c>
      <c r="S799" s="337">
        <f t="shared" si="1151"/>
        <v>0</v>
      </c>
      <c r="T799" s="337">
        <f t="shared" si="1151"/>
        <v>0</v>
      </c>
      <c r="U799" s="337">
        <f t="shared" si="1151"/>
        <v>0</v>
      </c>
      <c r="V799" s="292">
        <f t="shared" si="1085"/>
        <v>223247.57</v>
      </c>
      <c r="W799" s="292">
        <f t="shared" si="1086"/>
        <v>0</v>
      </c>
      <c r="X799" s="292">
        <f t="shared" si="1087"/>
        <v>0</v>
      </c>
    </row>
    <row r="800" spans="1:24" s="338" customFormat="1" ht="26.4">
      <c r="A800" s="299" t="s">
        <v>96</v>
      </c>
      <c r="B800" s="319" t="s">
        <v>330</v>
      </c>
      <c r="C800" s="319" t="s">
        <v>18</v>
      </c>
      <c r="D800" s="319" t="s">
        <v>13</v>
      </c>
      <c r="E800" s="319" t="s">
        <v>405</v>
      </c>
      <c r="F800" s="319" t="s">
        <v>68</v>
      </c>
      <c r="G800" s="319" t="s">
        <v>140</v>
      </c>
      <c r="H800" s="319" t="s">
        <v>468</v>
      </c>
      <c r="I800" s="336" t="s">
        <v>93</v>
      </c>
      <c r="J800" s="337"/>
      <c r="K800" s="337"/>
      <c r="L800" s="337"/>
      <c r="M800" s="337">
        <f>M1389</f>
        <v>223247.57</v>
      </c>
      <c r="N800" s="337">
        <f t="shared" ref="N800:O800" si="1152">N1389</f>
        <v>0</v>
      </c>
      <c r="O800" s="337">
        <f t="shared" si="1152"/>
        <v>0</v>
      </c>
      <c r="P800" s="292">
        <f t="shared" si="963"/>
        <v>223247.57</v>
      </c>
      <c r="Q800" s="292">
        <f t="shared" si="964"/>
        <v>0</v>
      </c>
      <c r="R800" s="292">
        <f t="shared" si="965"/>
        <v>0</v>
      </c>
      <c r="S800" s="337">
        <f>S1389</f>
        <v>0</v>
      </c>
      <c r="T800" s="337">
        <f t="shared" ref="T800:U800" si="1153">T1389</f>
        <v>0</v>
      </c>
      <c r="U800" s="337">
        <f t="shared" si="1153"/>
        <v>0</v>
      </c>
      <c r="V800" s="292">
        <f t="shared" si="1085"/>
        <v>223247.57</v>
      </c>
      <c r="W800" s="292">
        <f t="shared" si="1086"/>
        <v>0</v>
      </c>
      <c r="X800" s="292">
        <f t="shared" si="1087"/>
        <v>0</v>
      </c>
    </row>
    <row r="801" spans="1:24">
      <c r="A801" s="9" t="s">
        <v>81</v>
      </c>
      <c r="B801" s="1" t="s">
        <v>330</v>
      </c>
      <c r="C801" s="1" t="s">
        <v>18</v>
      </c>
      <c r="D801" s="1" t="s">
        <v>13</v>
      </c>
      <c r="E801" s="1" t="s">
        <v>80</v>
      </c>
      <c r="F801" s="1" t="s">
        <v>68</v>
      </c>
      <c r="G801" s="1" t="s">
        <v>140</v>
      </c>
      <c r="H801" s="1" t="s">
        <v>141</v>
      </c>
      <c r="I801" s="13"/>
      <c r="J801" s="78">
        <f>J802+J805</f>
        <v>19887012</v>
      </c>
      <c r="K801" s="78">
        <f t="shared" ref="K801:L801" si="1154">K802+K805</f>
        <v>20174190.07</v>
      </c>
      <c r="L801" s="78">
        <f t="shared" si="1154"/>
        <v>20361265.740000002</v>
      </c>
      <c r="M801" s="78">
        <f t="shared" ref="M801:O801" si="1155">M802+M805</f>
        <v>395514</v>
      </c>
      <c r="N801" s="78">
        <f t="shared" si="1155"/>
        <v>0</v>
      </c>
      <c r="O801" s="78">
        <f t="shared" si="1155"/>
        <v>0</v>
      </c>
      <c r="P801" s="78">
        <f t="shared" si="963"/>
        <v>20282526</v>
      </c>
      <c r="Q801" s="78">
        <f t="shared" si="964"/>
        <v>20174190.07</v>
      </c>
      <c r="R801" s="78">
        <f t="shared" si="965"/>
        <v>20361265.740000002</v>
      </c>
      <c r="S801" s="78">
        <f t="shared" ref="S801:U801" si="1156">S802+S805</f>
        <v>3457002</v>
      </c>
      <c r="T801" s="78">
        <f t="shared" si="1156"/>
        <v>0</v>
      </c>
      <c r="U801" s="78">
        <f t="shared" si="1156"/>
        <v>0</v>
      </c>
      <c r="V801" s="78">
        <f t="shared" si="1085"/>
        <v>23739528</v>
      </c>
      <c r="W801" s="78">
        <f t="shared" si="1086"/>
        <v>20174190.07</v>
      </c>
      <c r="X801" s="78">
        <f t="shared" si="1087"/>
        <v>20361265.740000002</v>
      </c>
    </row>
    <row r="802" spans="1:24">
      <c r="A802" s="264" t="s">
        <v>297</v>
      </c>
      <c r="B802" s="1" t="s">
        <v>330</v>
      </c>
      <c r="C802" s="1" t="s">
        <v>18</v>
      </c>
      <c r="D802" s="1" t="s">
        <v>13</v>
      </c>
      <c r="E802" s="1" t="s">
        <v>80</v>
      </c>
      <c r="F802" s="1" t="s">
        <v>68</v>
      </c>
      <c r="G802" s="1" t="s">
        <v>140</v>
      </c>
      <c r="H802" s="1" t="s">
        <v>296</v>
      </c>
      <c r="I802" s="13"/>
      <c r="J802" s="78">
        <f>J803</f>
        <v>283176</v>
      </c>
      <c r="K802" s="78">
        <f t="shared" ref="K802:O803" si="1157">K803</f>
        <v>283176</v>
      </c>
      <c r="L802" s="78">
        <f t="shared" si="1157"/>
        <v>283176</v>
      </c>
      <c r="M802" s="78">
        <f t="shared" si="1157"/>
        <v>0</v>
      </c>
      <c r="N802" s="78">
        <f t="shared" si="1157"/>
        <v>0</v>
      </c>
      <c r="O802" s="78">
        <f t="shared" si="1157"/>
        <v>0</v>
      </c>
      <c r="P802" s="78">
        <f t="shared" si="963"/>
        <v>283176</v>
      </c>
      <c r="Q802" s="78">
        <f t="shared" si="964"/>
        <v>283176</v>
      </c>
      <c r="R802" s="78">
        <f t="shared" si="965"/>
        <v>283176</v>
      </c>
      <c r="S802" s="78">
        <f t="shared" ref="S802:U803" si="1158">S803</f>
        <v>0</v>
      </c>
      <c r="T802" s="78">
        <f t="shared" si="1158"/>
        <v>0</v>
      </c>
      <c r="U802" s="78">
        <f t="shared" si="1158"/>
        <v>0</v>
      </c>
      <c r="V802" s="78">
        <f t="shared" si="1085"/>
        <v>283176</v>
      </c>
      <c r="W802" s="78">
        <f t="shared" si="1086"/>
        <v>283176</v>
      </c>
      <c r="X802" s="78">
        <f t="shared" si="1087"/>
        <v>283176</v>
      </c>
    </row>
    <row r="803" spans="1:24" ht="26.4">
      <c r="A803" s="169" t="s">
        <v>229</v>
      </c>
      <c r="B803" s="1" t="s">
        <v>330</v>
      </c>
      <c r="C803" s="1" t="s">
        <v>18</v>
      </c>
      <c r="D803" s="1" t="s">
        <v>13</v>
      </c>
      <c r="E803" s="1" t="s">
        <v>80</v>
      </c>
      <c r="F803" s="1" t="s">
        <v>68</v>
      </c>
      <c r="G803" s="1" t="s">
        <v>140</v>
      </c>
      <c r="H803" s="1" t="s">
        <v>296</v>
      </c>
      <c r="I803" s="13" t="s">
        <v>92</v>
      </c>
      <c r="J803" s="78">
        <f>J804</f>
        <v>283176</v>
      </c>
      <c r="K803" s="78">
        <f t="shared" si="1157"/>
        <v>283176</v>
      </c>
      <c r="L803" s="78">
        <f t="shared" si="1157"/>
        <v>283176</v>
      </c>
      <c r="M803" s="78">
        <f t="shared" si="1157"/>
        <v>0</v>
      </c>
      <c r="N803" s="78">
        <f t="shared" si="1157"/>
        <v>0</v>
      </c>
      <c r="O803" s="78">
        <f t="shared" si="1157"/>
        <v>0</v>
      </c>
      <c r="P803" s="78">
        <f t="shared" si="963"/>
        <v>283176</v>
      </c>
      <c r="Q803" s="78">
        <f t="shared" si="964"/>
        <v>283176</v>
      </c>
      <c r="R803" s="78">
        <f t="shared" si="965"/>
        <v>283176</v>
      </c>
      <c r="S803" s="78">
        <f t="shared" si="1158"/>
        <v>0</v>
      </c>
      <c r="T803" s="78">
        <f t="shared" si="1158"/>
        <v>0</v>
      </c>
      <c r="U803" s="78">
        <f t="shared" si="1158"/>
        <v>0</v>
      </c>
      <c r="V803" s="78">
        <f t="shared" si="1085"/>
        <v>283176</v>
      </c>
      <c r="W803" s="78">
        <f t="shared" si="1086"/>
        <v>283176</v>
      </c>
      <c r="X803" s="78">
        <f t="shared" si="1087"/>
        <v>283176</v>
      </c>
    </row>
    <row r="804" spans="1:24" ht="26.4">
      <c r="A804" s="168" t="s">
        <v>96</v>
      </c>
      <c r="B804" s="1" t="s">
        <v>330</v>
      </c>
      <c r="C804" s="1" t="s">
        <v>18</v>
      </c>
      <c r="D804" s="1" t="s">
        <v>13</v>
      </c>
      <c r="E804" s="1" t="s">
        <v>80</v>
      </c>
      <c r="F804" s="1" t="s">
        <v>68</v>
      </c>
      <c r="G804" s="1" t="s">
        <v>140</v>
      </c>
      <c r="H804" s="1" t="s">
        <v>296</v>
      </c>
      <c r="I804" s="13" t="s">
        <v>93</v>
      </c>
      <c r="J804" s="78">
        <f t="shared" ref="J804:O804" si="1159">J1249+J1312+J1393+J1460+J1508+J1562+J1634+J1704+J1776+J1835</f>
        <v>283176</v>
      </c>
      <c r="K804" s="78">
        <f t="shared" si="1159"/>
        <v>283176</v>
      </c>
      <c r="L804" s="78">
        <f t="shared" si="1159"/>
        <v>283176</v>
      </c>
      <c r="M804" s="78">
        <f t="shared" si="1159"/>
        <v>0</v>
      </c>
      <c r="N804" s="78">
        <f t="shared" si="1159"/>
        <v>0</v>
      </c>
      <c r="O804" s="78">
        <f t="shared" si="1159"/>
        <v>0</v>
      </c>
      <c r="P804" s="78">
        <f t="shared" si="963"/>
        <v>283176</v>
      </c>
      <c r="Q804" s="78">
        <f t="shared" si="964"/>
        <v>283176</v>
      </c>
      <c r="R804" s="78">
        <f t="shared" si="965"/>
        <v>283176</v>
      </c>
      <c r="S804" s="78">
        <f>S1249+S1312+S1393+S1460+S1508+S1562+S1634+S1704+S1776+S1835</f>
        <v>0</v>
      </c>
      <c r="T804" s="78">
        <f>T1249+T1312+T1393+T1460+T1508+T1562+T1634+T1704+T1776+T1835</f>
        <v>0</v>
      </c>
      <c r="U804" s="78">
        <f>U1249+U1312+U1393+U1460+U1508+U1562+U1634+U1704+U1776+U1835</f>
        <v>0</v>
      </c>
      <c r="V804" s="78">
        <f t="shared" si="1085"/>
        <v>283176</v>
      </c>
      <c r="W804" s="78">
        <f t="shared" si="1086"/>
        <v>283176</v>
      </c>
      <c r="X804" s="78">
        <f t="shared" si="1087"/>
        <v>283176</v>
      </c>
    </row>
    <row r="805" spans="1:24">
      <c r="A805" s="168" t="s">
        <v>299</v>
      </c>
      <c r="B805" s="1" t="s">
        <v>330</v>
      </c>
      <c r="C805" s="1" t="s">
        <v>18</v>
      </c>
      <c r="D805" s="1" t="s">
        <v>13</v>
      </c>
      <c r="E805" s="1" t="s">
        <v>80</v>
      </c>
      <c r="F805" s="1" t="s">
        <v>68</v>
      </c>
      <c r="G805" s="1" t="s">
        <v>140</v>
      </c>
      <c r="H805" s="1" t="s">
        <v>295</v>
      </c>
      <c r="I805" s="13"/>
      <c r="J805" s="78">
        <f>J806+J808+J810</f>
        <v>19603836</v>
      </c>
      <c r="K805" s="78">
        <f t="shared" ref="K805:L805" si="1160">K806+K808+K810</f>
        <v>19891014.07</v>
      </c>
      <c r="L805" s="78">
        <f t="shared" si="1160"/>
        <v>20078089.740000002</v>
      </c>
      <c r="M805" s="78">
        <f t="shared" ref="M805:O805" si="1161">M806+M808+M810</f>
        <v>395514</v>
      </c>
      <c r="N805" s="78">
        <f t="shared" si="1161"/>
        <v>0</v>
      </c>
      <c r="O805" s="78">
        <f t="shared" si="1161"/>
        <v>0</v>
      </c>
      <c r="P805" s="78">
        <f t="shared" ref="P805:P882" si="1162">J805+M805</f>
        <v>19999350</v>
      </c>
      <c r="Q805" s="78">
        <f t="shared" ref="Q805:Q882" si="1163">K805+N805</f>
        <v>19891014.07</v>
      </c>
      <c r="R805" s="78">
        <f t="shared" ref="R805:R882" si="1164">L805+O805</f>
        <v>20078089.740000002</v>
      </c>
      <c r="S805" s="78">
        <f t="shared" ref="S805:U805" si="1165">S806+S808+S810</f>
        <v>3457002</v>
      </c>
      <c r="T805" s="78">
        <f t="shared" si="1165"/>
        <v>0</v>
      </c>
      <c r="U805" s="78">
        <f t="shared" si="1165"/>
        <v>0</v>
      </c>
      <c r="V805" s="78">
        <f t="shared" si="1085"/>
        <v>23456352</v>
      </c>
      <c r="W805" s="78">
        <f t="shared" si="1086"/>
        <v>19891014.07</v>
      </c>
      <c r="X805" s="78">
        <f t="shared" si="1087"/>
        <v>20078089.740000002</v>
      </c>
    </row>
    <row r="806" spans="1:24" ht="39.6">
      <c r="A806" s="168" t="s">
        <v>94</v>
      </c>
      <c r="B806" s="1" t="s">
        <v>330</v>
      </c>
      <c r="C806" s="1" t="s">
        <v>18</v>
      </c>
      <c r="D806" s="1" t="s">
        <v>13</v>
      </c>
      <c r="E806" s="1" t="s">
        <v>80</v>
      </c>
      <c r="F806" s="1" t="s">
        <v>68</v>
      </c>
      <c r="G806" s="1" t="s">
        <v>140</v>
      </c>
      <c r="H806" s="1" t="s">
        <v>295</v>
      </c>
      <c r="I806" s="13" t="s">
        <v>90</v>
      </c>
      <c r="J806" s="78">
        <f>J807</f>
        <v>10992627</v>
      </c>
      <c r="K806" s="78">
        <f t="shared" ref="K806:O806" si="1166">K807</f>
        <v>11102052.710000001</v>
      </c>
      <c r="L806" s="78">
        <f t="shared" si="1166"/>
        <v>11162573.24</v>
      </c>
      <c r="M806" s="78">
        <f t="shared" si="1166"/>
        <v>0</v>
      </c>
      <c r="N806" s="78">
        <f t="shared" si="1166"/>
        <v>0</v>
      </c>
      <c r="O806" s="78">
        <f t="shared" si="1166"/>
        <v>0</v>
      </c>
      <c r="P806" s="78">
        <f t="shared" si="1162"/>
        <v>10992627</v>
      </c>
      <c r="Q806" s="78">
        <f t="shared" si="1163"/>
        <v>11102052.710000001</v>
      </c>
      <c r="R806" s="78">
        <f t="shared" si="1164"/>
        <v>11162573.24</v>
      </c>
      <c r="S806" s="78">
        <f t="shared" ref="S806:U806" si="1167">S807</f>
        <v>0</v>
      </c>
      <c r="T806" s="78">
        <f t="shared" si="1167"/>
        <v>0</v>
      </c>
      <c r="U806" s="78">
        <f t="shared" si="1167"/>
        <v>0</v>
      </c>
      <c r="V806" s="78">
        <f t="shared" si="1085"/>
        <v>10992627</v>
      </c>
      <c r="W806" s="78">
        <f t="shared" si="1086"/>
        <v>11102052.710000001</v>
      </c>
      <c r="X806" s="78">
        <f t="shared" si="1087"/>
        <v>11162573.24</v>
      </c>
    </row>
    <row r="807" spans="1:24">
      <c r="A807" s="168" t="s">
        <v>95</v>
      </c>
      <c r="B807" s="1" t="s">
        <v>330</v>
      </c>
      <c r="C807" s="1" t="s">
        <v>18</v>
      </c>
      <c r="D807" s="1" t="s">
        <v>13</v>
      </c>
      <c r="E807" s="1" t="s">
        <v>80</v>
      </c>
      <c r="F807" s="1" t="s">
        <v>68</v>
      </c>
      <c r="G807" s="1" t="s">
        <v>140</v>
      </c>
      <c r="H807" s="1" t="s">
        <v>295</v>
      </c>
      <c r="I807" s="13" t="s">
        <v>91</v>
      </c>
      <c r="J807" s="78">
        <f>J1838</f>
        <v>10992627</v>
      </c>
      <c r="K807" s="78">
        <f t="shared" ref="K807:L807" si="1168">K1838</f>
        <v>11102052.710000001</v>
      </c>
      <c r="L807" s="78">
        <f t="shared" si="1168"/>
        <v>11162573.24</v>
      </c>
      <c r="M807" s="78">
        <f t="shared" ref="M807:O807" si="1169">M1838</f>
        <v>0</v>
      </c>
      <c r="N807" s="78">
        <f t="shared" si="1169"/>
        <v>0</v>
      </c>
      <c r="O807" s="78">
        <f t="shared" si="1169"/>
        <v>0</v>
      </c>
      <c r="P807" s="78">
        <f t="shared" si="1162"/>
        <v>10992627</v>
      </c>
      <c r="Q807" s="78">
        <f t="shared" si="1163"/>
        <v>11102052.710000001</v>
      </c>
      <c r="R807" s="78">
        <f t="shared" si="1164"/>
        <v>11162573.24</v>
      </c>
      <c r="S807" s="78">
        <f t="shared" ref="S807:U807" si="1170">S1838</f>
        <v>0</v>
      </c>
      <c r="T807" s="78">
        <f t="shared" si="1170"/>
        <v>0</v>
      </c>
      <c r="U807" s="78">
        <f t="shared" si="1170"/>
        <v>0</v>
      </c>
      <c r="V807" s="78">
        <f t="shared" si="1085"/>
        <v>10992627</v>
      </c>
      <c r="W807" s="78">
        <f t="shared" si="1086"/>
        <v>11102052.710000001</v>
      </c>
      <c r="X807" s="78">
        <f t="shared" si="1087"/>
        <v>11162573.24</v>
      </c>
    </row>
    <row r="808" spans="1:24" ht="26.4">
      <c r="A808" s="169" t="s">
        <v>229</v>
      </c>
      <c r="B808" s="1" t="s">
        <v>330</v>
      </c>
      <c r="C808" s="1" t="s">
        <v>18</v>
      </c>
      <c r="D808" s="1" t="s">
        <v>13</v>
      </c>
      <c r="E808" s="1" t="s">
        <v>80</v>
      </c>
      <c r="F808" s="1" t="s">
        <v>68</v>
      </c>
      <c r="G808" s="1" t="s">
        <v>140</v>
      </c>
      <c r="H808" s="1" t="s">
        <v>295</v>
      </c>
      <c r="I808" s="13" t="s">
        <v>92</v>
      </c>
      <c r="J808" s="78">
        <f>J809</f>
        <v>8588209</v>
      </c>
      <c r="K808" s="78">
        <f t="shared" ref="K808:O808" si="1171">K809</f>
        <v>8765961.3599999994</v>
      </c>
      <c r="L808" s="78">
        <f t="shared" si="1171"/>
        <v>8892516.5</v>
      </c>
      <c r="M808" s="78">
        <f t="shared" si="1171"/>
        <v>395514</v>
      </c>
      <c r="N808" s="78">
        <f t="shared" si="1171"/>
        <v>0</v>
      </c>
      <c r="O808" s="78">
        <f t="shared" si="1171"/>
        <v>0</v>
      </c>
      <c r="P808" s="78">
        <f t="shared" si="1162"/>
        <v>8983723</v>
      </c>
      <c r="Q808" s="78">
        <f t="shared" si="1163"/>
        <v>8765961.3599999994</v>
      </c>
      <c r="R808" s="78">
        <f t="shared" si="1164"/>
        <v>8892516.5</v>
      </c>
      <c r="S808" s="78">
        <f t="shared" ref="S808:U808" si="1172">S809</f>
        <v>3457002</v>
      </c>
      <c r="T808" s="78">
        <f t="shared" si="1172"/>
        <v>0</v>
      </c>
      <c r="U808" s="78">
        <f t="shared" si="1172"/>
        <v>0</v>
      </c>
      <c r="V808" s="78">
        <f t="shared" si="1085"/>
        <v>12440725</v>
      </c>
      <c r="W808" s="78">
        <f t="shared" si="1086"/>
        <v>8765961.3599999994</v>
      </c>
      <c r="X808" s="78">
        <f t="shared" si="1087"/>
        <v>8892516.5</v>
      </c>
    </row>
    <row r="809" spans="1:24" ht="26.4">
      <c r="A809" s="168" t="s">
        <v>96</v>
      </c>
      <c r="B809" s="1" t="s">
        <v>330</v>
      </c>
      <c r="C809" s="1" t="s">
        <v>18</v>
      </c>
      <c r="D809" s="1" t="s">
        <v>13</v>
      </c>
      <c r="E809" s="1" t="s">
        <v>80</v>
      </c>
      <c r="F809" s="1" t="s">
        <v>68</v>
      </c>
      <c r="G809" s="1" t="s">
        <v>140</v>
      </c>
      <c r="H809" s="1" t="s">
        <v>295</v>
      </c>
      <c r="I809" s="13" t="s">
        <v>93</v>
      </c>
      <c r="J809" s="78">
        <f t="shared" ref="J809:O809" si="1173">J1104+J1252+J1315+J1396+J1463+J1511+J1565+J1637+J1707+J1779+J1840</f>
        <v>8588209</v>
      </c>
      <c r="K809" s="78">
        <f t="shared" si="1173"/>
        <v>8765961.3599999994</v>
      </c>
      <c r="L809" s="78">
        <f t="shared" si="1173"/>
        <v>8892516.5</v>
      </c>
      <c r="M809" s="78">
        <f t="shared" si="1173"/>
        <v>395514</v>
      </c>
      <c r="N809" s="78">
        <f t="shared" si="1173"/>
        <v>0</v>
      </c>
      <c r="O809" s="78">
        <f t="shared" si="1173"/>
        <v>0</v>
      </c>
      <c r="P809" s="78">
        <f t="shared" si="1162"/>
        <v>8983723</v>
      </c>
      <c r="Q809" s="78">
        <f t="shared" si="1163"/>
        <v>8765961.3599999994</v>
      </c>
      <c r="R809" s="78">
        <f t="shared" si="1164"/>
        <v>8892516.5</v>
      </c>
      <c r="S809" s="78">
        <f>S1104+S1252+S1315+S1396+S1463+S1511+S1565+S1637+S1707+S1779+S1840</f>
        <v>3457002</v>
      </c>
      <c r="T809" s="78">
        <f>T1104+T1252+T1315+T1396+T1463+T1511+T1565+T1637+T1707+T1779+T1840</f>
        <v>0</v>
      </c>
      <c r="U809" s="78">
        <f>U1104+U1252+U1315+U1396+U1463+U1511+U1565+U1637+U1707+U1779+U1840</f>
        <v>0</v>
      </c>
      <c r="V809" s="78">
        <f t="shared" si="1085"/>
        <v>12440725</v>
      </c>
      <c r="W809" s="78">
        <f t="shared" si="1086"/>
        <v>8765961.3599999994</v>
      </c>
      <c r="X809" s="78">
        <f t="shared" si="1087"/>
        <v>8892516.5</v>
      </c>
    </row>
    <row r="810" spans="1:24">
      <c r="A810" s="168" t="s">
        <v>78</v>
      </c>
      <c r="B810" s="1" t="s">
        <v>330</v>
      </c>
      <c r="C810" s="1" t="s">
        <v>18</v>
      </c>
      <c r="D810" s="1" t="s">
        <v>13</v>
      </c>
      <c r="E810" s="1" t="s">
        <v>80</v>
      </c>
      <c r="F810" s="1" t="s">
        <v>68</v>
      </c>
      <c r="G810" s="1" t="s">
        <v>140</v>
      </c>
      <c r="H810" s="1" t="s">
        <v>295</v>
      </c>
      <c r="I810" s="13" t="s">
        <v>75</v>
      </c>
      <c r="J810" s="78">
        <f>J811</f>
        <v>23000</v>
      </c>
      <c r="K810" s="78">
        <f t="shared" ref="K810:O810" si="1174">K811</f>
        <v>23000</v>
      </c>
      <c r="L810" s="78">
        <f t="shared" si="1174"/>
        <v>23000</v>
      </c>
      <c r="M810" s="78">
        <f t="shared" si="1174"/>
        <v>0</v>
      </c>
      <c r="N810" s="78">
        <f t="shared" si="1174"/>
        <v>0</v>
      </c>
      <c r="O810" s="78">
        <f t="shared" si="1174"/>
        <v>0</v>
      </c>
      <c r="P810" s="78">
        <f t="shared" si="1162"/>
        <v>23000</v>
      </c>
      <c r="Q810" s="78">
        <f t="shared" si="1163"/>
        <v>23000</v>
      </c>
      <c r="R810" s="78">
        <f t="shared" si="1164"/>
        <v>23000</v>
      </c>
      <c r="S810" s="78">
        <f t="shared" ref="S810:U810" si="1175">S811</f>
        <v>0</v>
      </c>
      <c r="T810" s="78">
        <f t="shared" si="1175"/>
        <v>0</v>
      </c>
      <c r="U810" s="78">
        <f t="shared" si="1175"/>
        <v>0</v>
      </c>
      <c r="V810" s="78">
        <f t="shared" si="1085"/>
        <v>23000</v>
      </c>
      <c r="W810" s="78">
        <f t="shared" si="1086"/>
        <v>23000</v>
      </c>
      <c r="X810" s="78">
        <f t="shared" si="1087"/>
        <v>23000</v>
      </c>
    </row>
    <row r="811" spans="1:24">
      <c r="A811" s="170" t="s">
        <v>118</v>
      </c>
      <c r="B811" s="1" t="s">
        <v>330</v>
      </c>
      <c r="C811" s="1" t="s">
        <v>18</v>
      </c>
      <c r="D811" s="1" t="s">
        <v>13</v>
      </c>
      <c r="E811" s="1" t="s">
        <v>80</v>
      </c>
      <c r="F811" s="1" t="s">
        <v>68</v>
      </c>
      <c r="G811" s="1" t="s">
        <v>140</v>
      </c>
      <c r="H811" s="1" t="s">
        <v>295</v>
      </c>
      <c r="I811" s="13" t="s">
        <v>117</v>
      </c>
      <c r="J811" s="78">
        <f>J1842</f>
        <v>23000</v>
      </c>
      <c r="K811" s="78">
        <f t="shared" ref="K811:L811" si="1176">K1842</f>
        <v>23000</v>
      </c>
      <c r="L811" s="78">
        <f t="shared" si="1176"/>
        <v>23000</v>
      </c>
      <c r="M811" s="78">
        <f t="shared" ref="M811:O811" si="1177">M1842</f>
        <v>0</v>
      </c>
      <c r="N811" s="78">
        <f t="shared" si="1177"/>
        <v>0</v>
      </c>
      <c r="O811" s="78">
        <f t="shared" si="1177"/>
        <v>0</v>
      </c>
      <c r="P811" s="78">
        <f t="shared" si="1162"/>
        <v>23000</v>
      </c>
      <c r="Q811" s="78">
        <f t="shared" si="1163"/>
        <v>23000</v>
      </c>
      <c r="R811" s="78">
        <f t="shared" si="1164"/>
        <v>23000</v>
      </c>
      <c r="S811" s="78">
        <f t="shared" ref="S811:U811" si="1178">S1842</f>
        <v>0</v>
      </c>
      <c r="T811" s="78">
        <f t="shared" si="1178"/>
        <v>0</v>
      </c>
      <c r="U811" s="78">
        <f t="shared" si="1178"/>
        <v>0</v>
      </c>
      <c r="V811" s="78">
        <f t="shared" si="1085"/>
        <v>23000</v>
      </c>
      <c r="W811" s="78">
        <f t="shared" si="1086"/>
        <v>23000</v>
      </c>
      <c r="X811" s="78">
        <f t="shared" si="1087"/>
        <v>23000</v>
      </c>
    </row>
    <row r="812" spans="1:24">
      <c r="A812" s="170"/>
      <c r="B812" s="1"/>
      <c r="C812" s="1"/>
      <c r="D812" s="1"/>
      <c r="E812" s="1"/>
      <c r="F812" s="1"/>
      <c r="G812" s="1"/>
      <c r="H812" s="1"/>
      <c r="I812" s="13"/>
      <c r="J812" s="78"/>
      <c r="K812" s="78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78"/>
      <c r="W812" s="78"/>
      <c r="X812" s="78"/>
    </row>
    <row r="813" spans="1:24" ht="15.6">
      <c r="A813" s="167" t="s">
        <v>63</v>
      </c>
      <c r="B813" s="28" t="s">
        <v>330</v>
      </c>
      <c r="C813" s="28" t="s">
        <v>3</v>
      </c>
      <c r="D813" s="28"/>
      <c r="E813" s="28"/>
      <c r="F813" s="28"/>
      <c r="G813" s="28"/>
      <c r="H813" s="28"/>
      <c r="I813" s="31"/>
      <c r="J813" s="96">
        <f>J814</f>
        <v>10474532</v>
      </c>
      <c r="K813" s="96">
        <f t="shared" ref="K813:O814" si="1179">K814</f>
        <v>11174500</v>
      </c>
      <c r="L813" s="96">
        <f t="shared" si="1179"/>
        <v>11174500</v>
      </c>
      <c r="M813" s="96">
        <f t="shared" si="1179"/>
        <v>17219620.490000002</v>
      </c>
      <c r="N813" s="96">
        <f t="shared" si="1179"/>
        <v>0</v>
      </c>
      <c r="O813" s="96">
        <f t="shared" si="1179"/>
        <v>0</v>
      </c>
      <c r="P813" s="96">
        <f t="shared" si="1162"/>
        <v>27694152.490000002</v>
      </c>
      <c r="Q813" s="96">
        <f t="shared" si="1163"/>
        <v>11174500</v>
      </c>
      <c r="R813" s="96">
        <f t="shared" si="1164"/>
        <v>11174500</v>
      </c>
      <c r="S813" s="96">
        <f t="shared" ref="S813:U814" si="1180">S814</f>
        <v>0</v>
      </c>
      <c r="T813" s="96">
        <f t="shared" si="1180"/>
        <v>0</v>
      </c>
      <c r="U813" s="96">
        <f t="shared" si="1180"/>
        <v>0</v>
      </c>
      <c r="V813" s="96">
        <f t="shared" ref="V813:V821" si="1181">P813+S813</f>
        <v>27694152.490000002</v>
      </c>
      <c r="W813" s="96">
        <f t="shared" ref="W813:W821" si="1182">Q813+T813</f>
        <v>11174500</v>
      </c>
      <c r="X813" s="96">
        <f t="shared" ref="X813:X821" si="1183">R813+U813</f>
        <v>11174500</v>
      </c>
    </row>
    <row r="814" spans="1:24">
      <c r="A814" s="22" t="s">
        <v>199</v>
      </c>
      <c r="B814" s="15" t="s">
        <v>330</v>
      </c>
      <c r="C814" s="15" t="s">
        <v>3</v>
      </c>
      <c r="D814" s="15" t="s">
        <v>18</v>
      </c>
      <c r="E814" s="15"/>
      <c r="F814" s="15"/>
      <c r="G814" s="15"/>
      <c r="H814" s="15"/>
      <c r="I814" s="25"/>
      <c r="J814" s="97">
        <f>J815</f>
        <v>10474532</v>
      </c>
      <c r="K814" s="97">
        <f t="shared" si="1179"/>
        <v>11174500</v>
      </c>
      <c r="L814" s="97">
        <f t="shared" si="1179"/>
        <v>11174500</v>
      </c>
      <c r="M814" s="97">
        <f t="shared" si="1179"/>
        <v>17219620.490000002</v>
      </c>
      <c r="N814" s="97">
        <f t="shared" si="1179"/>
        <v>0</v>
      </c>
      <c r="O814" s="97">
        <f t="shared" si="1179"/>
        <v>0</v>
      </c>
      <c r="P814" s="97">
        <f t="shared" si="1162"/>
        <v>27694152.490000002</v>
      </c>
      <c r="Q814" s="97">
        <f t="shared" si="1163"/>
        <v>11174500</v>
      </c>
      <c r="R814" s="97">
        <f t="shared" si="1164"/>
        <v>11174500</v>
      </c>
      <c r="S814" s="97">
        <f t="shared" si="1180"/>
        <v>0</v>
      </c>
      <c r="T814" s="97">
        <f t="shared" si="1180"/>
        <v>0</v>
      </c>
      <c r="U814" s="97">
        <f t="shared" si="1180"/>
        <v>0</v>
      </c>
      <c r="V814" s="97">
        <f t="shared" si="1181"/>
        <v>27694152.490000002</v>
      </c>
      <c r="W814" s="97">
        <f t="shared" si="1182"/>
        <v>11174500</v>
      </c>
      <c r="X814" s="97">
        <f t="shared" si="1183"/>
        <v>11174500</v>
      </c>
    </row>
    <row r="815" spans="1:24" ht="26.4">
      <c r="A815" s="275" t="s">
        <v>400</v>
      </c>
      <c r="B815" s="1" t="s">
        <v>330</v>
      </c>
      <c r="C815" s="1" t="s">
        <v>3</v>
      </c>
      <c r="D815" s="1" t="s">
        <v>18</v>
      </c>
      <c r="E815" s="1" t="s">
        <v>292</v>
      </c>
      <c r="F815" s="1" t="s">
        <v>68</v>
      </c>
      <c r="G815" s="1" t="s">
        <v>140</v>
      </c>
      <c r="H815" s="1" t="s">
        <v>141</v>
      </c>
      <c r="I815" s="13"/>
      <c r="J815" s="78">
        <f>J816+J819</f>
        <v>10474532</v>
      </c>
      <c r="K815" s="78">
        <f t="shared" ref="K815:L815" si="1184">K816+K819</f>
        <v>11174500</v>
      </c>
      <c r="L815" s="78">
        <f t="shared" si="1184"/>
        <v>11174500</v>
      </c>
      <c r="M815" s="78">
        <f t="shared" ref="M815:O815" si="1185">M816+M819</f>
        <v>17219620.490000002</v>
      </c>
      <c r="N815" s="78">
        <f t="shared" si="1185"/>
        <v>0</v>
      </c>
      <c r="O815" s="78">
        <f t="shared" si="1185"/>
        <v>0</v>
      </c>
      <c r="P815" s="78">
        <f t="shared" si="1162"/>
        <v>27694152.490000002</v>
      </c>
      <c r="Q815" s="78">
        <f t="shared" si="1163"/>
        <v>11174500</v>
      </c>
      <c r="R815" s="78">
        <f t="shared" si="1164"/>
        <v>11174500</v>
      </c>
      <c r="S815" s="78">
        <f t="shared" ref="S815:U815" si="1186">S816+S819</f>
        <v>0</v>
      </c>
      <c r="T815" s="78">
        <f t="shared" si="1186"/>
        <v>0</v>
      </c>
      <c r="U815" s="78">
        <f t="shared" si="1186"/>
        <v>0</v>
      </c>
      <c r="V815" s="78">
        <f t="shared" si="1181"/>
        <v>27694152.490000002</v>
      </c>
      <c r="W815" s="78">
        <f t="shared" si="1182"/>
        <v>11174500</v>
      </c>
      <c r="X815" s="78">
        <f t="shared" si="1183"/>
        <v>11174500</v>
      </c>
    </row>
    <row r="816" spans="1:24" ht="30.75" customHeight="1">
      <c r="A816" s="168" t="s">
        <v>305</v>
      </c>
      <c r="B816" s="1" t="s">
        <v>330</v>
      </c>
      <c r="C816" s="1" t="s">
        <v>3</v>
      </c>
      <c r="D816" s="1" t="s">
        <v>18</v>
      </c>
      <c r="E816" s="1" t="s">
        <v>292</v>
      </c>
      <c r="F816" s="1" t="s">
        <v>68</v>
      </c>
      <c r="G816" s="1" t="s">
        <v>140</v>
      </c>
      <c r="H816" s="1" t="s">
        <v>304</v>
      </c>
      <c r="I816" s="13"/>
      <c r="J816" s="78">
        <f>J817</f>
        <v>8224532</v>
      </c>
      <c r="K816" s="78">
        <f t="shared" ref="K816:O817" si="1187">K817</f>
        <v>8224532</v>
      </c>
      <c r="L816" s="78">
        <f t="shared" si="1187"/>
        <v>8224532</v>
      </c>
      <c r="M816" s="78">
        <f t="shared" si="1187"/>
        <v>9000000</v>
      </c>
      <c r="N816" s="78">
        <f t="shared" si="1187"/>
        <v>0</v>
      </c>
      <c r="O816" s="78">
        <f t="shared" si="1187"/>
        <v>0</v>
      </c>
      <c r="P816" s="78">
        <f t="shared" si="1162"/>
        <v>17224532</v>
      </c>
      <c r="Q816" s="78">
        <f t="shared" si="1163"/>
        <v>8224532</v>
      </c>
      <c r="R816" s="78">
        <f t="shared" si="1164"/>
        <v>8224532</v>
      </c>
      <c r="S816" s="78">
        <f t="shared" ref="S816:U817" si="1188">S817</f>
        <v>0</v>
      </c>
      <c r="T816" s="78">
        <f t="shared" si="1188"/>
        <v>0</v>
      </c>
      <c r="U816" s="78">
        <f t="shared" si="1188"/>
        <v>0</v>
      </c>
      <c r="V816" s="78">
        <f t="shared" si="1181"/>
        <v>17224532</v>
      </c>
      <c r="W816" s="78">
        <f t="shared" si="1182"/>
        <v>8224532</v>
      </c>
      <c r="X816" s="78">
        <f t="shared" si="1183"/>
        <v>8224532</v>
      </c>
    </row>
    <row r="817" spans="1:24" ht="26.4">
      <c r="A817" s="169" t="s">
        <v>229</v>
      </c>
      <c r="B817" s="1" t="s">
        <v>330</v>
      </c>
      <c r="C817" s="1" t="s">
        <v>3</v>
      </c>
      <c r="D817" s="1" t="s">
        <v>18</v>
      </c>
      <c r="E817" s="1" t="s">
        <v>292</v>
      </c>
      <c r="F817" s="1" t="s">
        <v>68</v>
      </c>
      <c r="G817" s="1" t="s">
        <v>140</v>
      </c>
      <c r="H817" s="1" t="s">
        <v>304</v>
      </c>
      <c r="I817" s="13" t="s">
        <v>92</v>
      </c>
      <c r="J817" s="78">
        <f>J818</f>
        <v>8224532</v>
      </c>
      <c r="K817" s="78">
        <f t="shared" si="1187"/>
        <v>8224532</v>
      </c>
      <c r="L817" s="78">
        <f t="shared" si="1187"/>
        <v>8224532</v>
      </c>
      <c r="M817" s="78">
        <f t="shared" si="1187"/>
        <v>9000000</v>
      </c>
      <c r="N817" s="78">
        <f t="shared" si="1187"/>
        <v>0</v>
      </c>
      <c r="O817" s="78">
        <f t="shared" si="1187"/>
        <v>0</v>
      </c>
      <c r="P817" s="78">
        <f t="shared" si="1162"/>
        <v>17224532</v>
      </c>
      <c r="Q817" s="78">
        <f t="shared" si="1163"/>
        <v>8224532</v>
      </c>
      <c r="R817" s="78">
        <f t="shared" si="1164"/>
        <v>8224532</v>
      </c>
      <c r="S817" s="78">
        <f t="shared" si="1188"/>
        <v>0</v>
      </c>
      <c r="T817" s="78">
        <f t="shared" si="1188"/>
        <v>0</v>
      </c>
      <c r="U817" s="78">
        <f t="shared" si="1188"/>
        <v>0</v>
      </c>
      <c r="V817" s="78">
        <f t="shared" si="1181"/>
        <v>17224532</v>
      </c>
      <c r="W817" s="78">
        <f t="shared" si="1182"/>
        <v>8224532</v>
      </c>
      <c r="X817" s="78">
        <f t="shared" si="1183"/>
        <v>8224532</v>
      </c>
    </row>
    <row r="818" spans="1:24" ht="26.4">
      <c r="A818" s="168" t="s">
        <v>96</v>
      </c>
      <c r="B818" s="1" t="s">
        <v>330</v>
      </c>
      <c r="C818" s="1" t="s">
        <v>3</v>
      </c>
      <c r="D818" s="1" t="s">
        <v>18</v>
      </c>
      <c r="E818" s="1" t="s">
        <v>292</v>
      </c>
      <c r="F818" s="1" t="s">
        <v>68</v>
      </c>
      <c r="G818" s="1" t="s">
        <v>140</v>
      </c>
      <c r="H818" s="1" t="s">
        <v>304</v>
      </c>
      <c r="I818" s="13" t="s">
        <v>93</v>
      </c>
      <c r="J818" s="78">
        <f>J1110</f>
        <v>8224532</v>
      </c>
      <c r="K818" s="78">
        <f t="shared" ref="K818:O818" si="1189">K1110</f>
        <v>8224532</v>
      </c>
      <c r="L818" s="78">
        <f t="shared" si="1189"/>
        <v>8224532</v>
      </c>
      <c r="M818" s="78">
        <f t="shared" si="1189"/>
        <v>9000000</v>
      </c>
      <c r="N818" s="78">
        <f t="shared" si="1189"/>
        <v>0</v>
      </c>
      <c r="O818" s="78">
        <f t="shared" si="1189"/>
        <v>0</v>
      </c>
      <c r="P818" s="78">
        <f t="shared" si="1162"/>
        <v>17224532</v>
      </c>
      <c r="Q818" s="78">
        <f t="shared" si="1163"/>
        <v>8224532</v>
      </c>
      <c r="R818" s="78">
        <f t="shared" si="1164"/>
        <v>8224532</v>
      </c>
      <c r="S818" s="78">
        <f t="shared" ref="S818:U818" si="1190">S1110</f>
        <v>0</v>
      </c>
      <c r="T818" s="78">
        <f t="shared" si="1190"/>
        <v>0</v>
      </c>
      <c r="U818" s="78">
        <f t="shared" si="1190"/>
        <v>0</v>
      </c>
      <c r="V818" s="78">
        <f t="shared" si="1181"/>
        <v>17224532</v>
      </c>
      <c r="W818" s="78">
        <f t="shared" si="1182"/>
        <v>8224532</v>
      </c>
      <c r="X818" s="78">
        <f t="shared" si="1183"/>
        <v>8224532</v>
      </c>
    </row>
    <row r="819" spans="1:24" ht="20.25" customHeight="1">
      <c r="A819" s="168" t="s">
        <v>303</v>
      </c>
      <c r="B819" s="1" t="s">
        <v>330</v>
      </c>
      <c r="C819" s="1" t="s">
        <v>3</v>
      </c>
      <c r="D819" s="1" t="s">
        <v>18</v>
      </c>
      <c r="E819" s="1" t="s">
        <v>292</v>
      </c>
      <c r="F819" s="1" t="s">
        <v>68</v>
      </c>
      <c r="G819" s="1" t="s">
        <v>140</v>
      </c>
      <c r="H819" s="1" t="s">
        <v>302</v>
      </c>
      <c r="I819" s="13"/>
      <c r="J819" s="78">
        <f>J820</f>
        <v>2250000</v>
      </c>
      <c r="K819" s="78">
        <f t="shared" ref="K819:O820" si="1191">K820</f>
        <v>2949968</v>
      </c>
      <c r="L819" s="78">
        <f t="shared" si="1191"/>
        <v>2949968</v>
      </c>
      <c r="M819" s="78">
        <f t="shared" si="1191"/>
        <v>8219620.4900000002</v>
      </c>
      <c r="N819" s="78">
        <f t="shared" si="1191"/>
        <v>0</v>
      </c>
      <c r="O819" s="78">
        <f t="shared" si="1191"/>
        <v>0</v>
      </c>
      <c r="P819" s="78">
        <f t="shared" si="1162"/>
        <v>10469620.49</v>
      </c>
      <c r="Q819" s="78">
        <f t="shared" si="1163"/>
        <v>2949968</v>
      </c>
      <c r="R819" s="78">
        <f t="shared" si="1164"/>
        <v>2949968</v>
      </c>
      <c r="S819" s="78">
        <f t="shared" ref="S819:U820" si="1192">S820</f>
        <v>0</v>
      </c>
      <c r="T819" s="78">
        <f t="shared" si="1192"/>
        <v>0</v>
      </c>
      <c r="U819" s="78">
        <f t="shared" si="1192"/>
        <v>0</v>
      </c>
      <c r="V819" s="78">
        <f t="shared" si="1181"/>
        <v>10469620.49</v>
      </c>
      <c r="W819" s="78">
        <f t="shared" si="1182"/>
        <v>2949968</v>
      </c>
      <c r="X819" s="78">
        <f t="shared" si="1183"/>
        <v>2949968</v>
      </c>
    </row>
    <row r="820" spans="1:24" ht="26.4">
      <c r="A820" s="169" t="s">
        <v>229</v>
      </c>
      <c r="B820" s="1" t="s">
        <v>330</v>
      </c>
      <c r="C820" s="1" t="s">
        <v>3</v>
      </c>
      <c r="D820" s="1" t="s">
        <v>18</v>
      </c>
      <c r="E820" s="1" t="s">
        <v>292</v>
      </c>
      <c r="F820" s="1" t="s">
        <v>68</v>
      </c>
      <c r="G820" s="1" t="s">
        <v>140</v>
      </c>
      <c r="H820" s="1" t="s">
        <v>302</v>
      </c>
      <c r="I820" s="13" t="s">
        <v>92</v>
      </c>
      <c r="J820" s="78">
        <f>J821</f>
        <v>2250000</v>
      </c>
      <c r="K820" s="78">
        <f t="shared" si="1191"/>
        <v>2949968</v>
      </c>
      <c r="L820" s="78">
        <f t="shared" si="1191"/>
        <v>2949968</v>
      </c>
      <c r="M820" s="78">
        <f t="shared" si="1191"/>
        <v>8219620.4900000002</v>
      </c>
      <c r="N820" s="78">
        <f t="shared" si="1191"/>
        <v>0</v>
      </c>
      <c r="O820" s="78">
        <f t="shared" si="1191"/>
        <v>0</v>
      </c>
      <c r="P820" s="78">
        <f t="shared" si="1162"/>
        <v>10469620.49</v>
      </c>
      <c r="Q820" s="78">
        <f t="shared" si="1163"/>
        <v>2949968</v>
      </c>
      <c r="R820" s="78">
        <f t="shared" si="1164"/>
        <v>2949968</v>
      </c>
      <c r="S820" s="78">
        <f t="shared" si="1192"/>
        <v>0</v>
      </c>
      <c r="T820" s="78">
        <f t="shared" si="1192"/>
        <v>0</v>
      </c>
      <c r="U820" s="78">
        <f t="shared" si="1192"/>
        <v>0</v>
      </c>
      <c r="V820" s="78">
        <f t="shared" si="1181"/>
        <v>10469620.49</v>
      </c>
      <c r="W820" s="78">
        <f t="shared" si="1182"/>
        <v>2949968</v>
      </c>
      <c r="X820" s="78">
        <f t="shared" si="1183"/>
        <v>2949968</v>
      </c>
    </row>
    <row r="821" spans="1:24" ht="26.4">
      <c r="A821" s="168" t="s">
        <v>96</v>
      </c>
      <c r="B821" s="1" t="s">
        <v>330</v>
      </c>
      <c r="C821" s="1" t="s">
        <v>3</v>
      </c>
      <c r="D821" s="1" t="s">
        <v>18</v>
      </c>
      <c r="E821" s="1" t="s">
        <v>292</v>
      </c>
      <c r="F821" s="1" t="s">
        <v>68</v>
      </c>
      <c r="G821" s="1" t="s">
        <v>140</v>
      </c>
      <c r="H821" s="1" t="s">
        <v>302</v>
      </c>
      <c r="I821" s="13" t="s">
        <v>93</v>
      </c>
      <c r="J821" s="78">
        <f>J1113</f>
        <v>2250000</v>
      </c>
      <c r="K821" s="78">
        <f t="shared" ref="K821:L821" si="1193">K1113</f>
        <v>2949968</v>
      </c>
      <c r="L821" s="78">
        <f t="shared" si="1193"/>
        <v>2949968</v>
      </c>
      <c r="M821" s="78">
        <f t="shared" ref="M821:O821" si="1194">M1113</f>
        <v>8219620.4900000002</v>
      </c>
      <c r="N821" s="78">
        <f t="shared" si="1194"/>
        <v>0</v>
      </c>
      <c r="O821" s="78">
        <f t="shared" si="1194"/>
        <v>0</v>
      </c>
      <c r="P821" s="78">
        <f t="shared" si="1162"/>
        <v>10469620.49</v>
      </c>
      <c r="Q821" s="78">
        <f t="shared" si="1163"/>
        <v>2949968</v>
      </c>
      <c r="R821" s="78">
        <f t="shared" si="1164"/>
        <v>2949968</v>
      </c>
      <c r="S821" s="78">
        <f t="shared" ref="S821:U821" si="1195">S1113</f>
        <v>0</v>
      </c>
      <c r="T821" s="78">
        <f t="shared" si="1195"/>
        <v>0</v>
      </c>
      <c r="U821" s="78">
        <f t="shared" si="1195"/>
        <v>0</v>
      </c>
      <c r="V821" s="78">
        <f t="shared" si="1181"/>
        <v>10469620.49</v>
      </c>
      <c r="W821" s="78">
        <f t="shared" si="1182"/>
        <v>2949968</v>
      </c>
      <c r="X821" s="78">
        <f t="shared" si="1183"/>
        <v>2949968</v>
      </c>
    </row>
    <row r="822" spans="1:24">
      <c r="A822" s="168"/>
      <c r="B822" s="1"/>
      <c r="C822" s="1"/>
      <c r="D822" s="1"/>
      <c r="E822" s="1"/>
      <c r="F822" s="1"/>
      <c r="G822" s="1"/>
      <c r="H822" s="1"/>
      <c r="I822" s="13"/>
      <c r="J822" s="78"/>
      <c r="K822" s="78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78"/>
      <c r="W822" s="78"/>
      <c r="X822" s="78"/>
    </row>
    <row r="823" spans="1:24" s="345" customFormat="1" ht="15.6">
      <c r="A823" s="343" t="s">
        <v>24</v>
      </c>
      <c r="B823" s="281" t="s">
        <v>330</v>
      </c>
      <c r="C823" s="281" t="s">
        <v>2</v>
      </c>
      <c r="D823" s="281"/>
      <c r="E823" s="281"/>
      <c r="F823" s="281"/>
      <c r="G823" s="281"/>
      <c r="H823" s="281"/>
      <c r="I823" s="344"/>
      <c r="J823" s="290"/>
      <c r="K823" s="290"/>
      <c r="L823" s="290"/>
      <c r="M823" s="290">
        <f t="shared" ref="M823:M828" si="1196">M824</f>
        <v>71016.36</v>
      </c>
      <c r="N823" s="290"/>
      <c r="O823" s="290"/>
      <c r="P823" s="290">
        <f t="shared" si="1162"/>
        <v>71016.36</v>
      </c>
      <c r="Q823" s="290">
        <f t="shared" si="1163"/>
        <v>0</v>
      </c>
      <c r="R823" s="290">
        <f t="shared" si="1164"/>
        <v>0</v>
      </c>
      <c r="S823" s="290">
        <f t="shared" ref="S823:U828" si="1197">S824</f>
        <v>0</v>
      </c>
      <c r="T823" s="290">
        <f t="shared" si="1197"/>
        <v>0</v>
      </c>
      <c r="U823" s="290">
        <f t="shared" si="1197"/>
        <v>0</v>
      </c>
      <c r="V823" s="290">
        <f t="shared" ref="V823:V829" si="1198">P823+S823</f>
        <v>71016.36</v>
      </c>
      <c r="W823" s="290">
        <f t="shared" ref="W823:W829" si="1199">Q823+T823</f>
        <v>0</v>
      </c>
      <c r="X823" s="290">
        <f t="shared" ref="X823:X829" si="1200">R823+U823</f>
        <v>0</v>
      </c>
    </row>
    <row r="824" spans="1:24" s="345" customFormat="1">
      <c r="A824" s="346" t="s">
        <v>25</v>
      </c>
      <c r="B824" s="288" t="s">
        <v>330</v>
      </c>
      <c r="C824" s="288" t="s">
        <v>2</v>
      </c>
      <c r="D824" s="288" t="s">
        <v>17</v>
      </c>
      <c r="E824" s="288"/>
      <c r="F824" s="288"/>
      <c r="G824" s="288"/>
      <c r="H824" s="288"/>
      <c r="I824" s="289"/>
      <c r="J824" s="290"/>
      <c r="K824" s="290"/>
      <c r="L824" s="290"/>
      <c r="M824" s="290">
        <f t="shared" si="1196"/>
        <v>71016.36</v>
      </c>
      <c r="N824" s="290"/>
      <c r="O824" s="290"/>
      <c r="P824" s="290">
        <f t="shared" si="1162"/>
        <v>71016.36</v>
      </c>
      <c r="Q824" s="290">
        <f t="shared" si="1163"/>
        <v>0</v>
      </c>
      <c r="R824" s="290">
        <f t="shared" si="1164"/>
        <v>0</v>
      </c>
      <c r="S824" s="290">
        <f t="shared" si="1197"/>
        <v>0</v>
      </c>
      <c r="T824" s="290">
        <f t="shared" si="1197"/>
        <v>0</v>
      </c>
      <c r="U824" s="290">
        <f t="shared" si="1197"/>
        <v>0</v>
      </c>
      <c r="V824" s="290">
        <f t="shared" si="1198"/>
        <v>71016.36</v>
      </c>
      <c r="W824" s="290">
        <f t="shared" si="1199"/>
        <v>0</v>
      </c>
      <c r="X824" s="290">
        <f t="shared" si="1200"/>
        <v>0</v>
      </c>
    </row>
    <row r="825" spans="1:24" s="286" customFormat="1" ht="39.6">
      <c r="A825" s="317" t="s">
        <v>391</v>
      </c>
      <c r="B825" s="283" t="s">
        <v>330</v>
      </c>
      <c r="C825" s="283" t="s">
        <v>2</v>
      </c>
      <c r="D825" s="283" t="s">
        <v>17</v>
      </c>
      <c r="E825" s="283" t="s">
        <v>27</v>
      </c>
      <c r="F825" s="283" t="s">
        <v>68</v>
      </c>
      <c r="G825" s="283" t="s">
        <v>140</v>
      </c>
      <c r="H825" s="283" t="s">
        <v>141</v>
      </c>
      <c r="I825" s="284"/>
      <c r="J825" s="292"/>
      <c r="K825" s="292"/>
      <c r="L825" s="292"/>
      <c r="M825" s="337">
        <f t="shared" si="1196"/>
        <v>71016.36</v>
      </c>
      <c r="N825" s="292"/>
      <c r="O825" s="292"/>
      <c r="P825" s="292">
        <f t="shared" si="1162"/>
        <v>71016.36</v>
      </c>
      <c r="Q825" s="292">
        <f t="shared" si="1163"/>
        <v>0</v>
      </c>
      <c r="R825" s="292">
        <f t="shared" si="1164"/>
        <v>0</v>
      </c>
      <c r="S825" s="337">
        <f t="shared" si="1197"/>
        <v>0</v>
      </c>
      <c r="T825" s="337">
        <f t="shared" si="1197"/>
        <v>0</v>
      </c>
      <c r="U825" s="337">
        <f t="shared" si="1197"/>
        <v>0</v>
      </c>
      <c r="V825" s="292">
        <f t="shared" si="1198"/>
        <v>71016.36</v>
      </c>
      <c r="W825" s="292">
        <f t="shared" si="1199"/>
        <v>0</v>
      </c>
      <c r="X825" s="292">
        <f t="shared" si="1200"/>
        <v>0</v>
      </c>
    </row>
    <row r="826" spans="1:24" s="286" customFormat="1">
      <c r="A826" s="299" t="s">
        <v>451</v>
      </c>
      <c r="B826" s="283" t="s">
        <v>330</v>
      </c>
      <c r="C826" s="283" t="s">
        <v>2</v>
      </c>
      <c r="D826" s="283" t="s">
        <v>17</v>
      </c>
      <c r="E826" s="283" t="s">
        <v>27</v>
      </c>
      <c r="F826" s="283" t="s">
        <v>126</v>
      </c>
      <c r="G826" s="283" t="s">
        <v>140</v>
      </c>
      <c r="H826" s="283" t="s">
        <v>141</v>
      </c>
      <c r="I826" s="284"/>
      <c r="J826" s="292"/>
      <c r="K826" s="292"/>
      <c r="L826" s="292"/>
      <c r="M826" s="337">
        <f t="shared" si="1196"/>
        <v>71016.36</v>
      </c>
      <c r="N826" s="292"/>
      <c r="O826" s="292"/>
      <c r="P826" s="292">
        <f t="shared" si="1162"/>
        <v>71016.36</v>
      </c>
      <c r="Q826" s="292">
        <f t="shared" si="1163"/>
        <v>0</v>
      </c>
      <c r="R826" s="292">
        <f t="shared" si="1164"/>
        <v>0</v>
      </c>
      <c r="S826" s="337">
        <f t="shared" si="1197"/>
        <v>0</v>
      </c>
      <c r="T826" s="337">
        <f t="shared" si="1197"/>
        <v>0</v>
      </c>
      <c r="U826" s="337">
        <f t="shared" si="1197"/>
        <v>0</v>
      </c>
      <c r="V826" s="292">
        <f t="shared" si="1198"/>
        <v>71016.36</v>
      </c>
      <c r="W826" s="292">
        <f t="shared" si="1199"/>
        <v>0</v>
      </c>
      <c r="X826" s="292">
        <f t="shared" si="1200"/>
        <v>0</v>
      </c>
    </row>
    <row r="827" spans="1:24" s="286" customFormat="1" ht="26.4">
      <c r="A827" s="317" t="s">
        <v>452</v>
      </c>
      <c r="B827" s="283" t="s">
        <v>330</v>
      </c>
      <c r="C827" s="283" t="s">
        <v>2</v>
      </c>
      <c r="D827" s="283" t="s">
        <v>17</v>
      </c>
      <c r="E827" s="283" t="s">
        <v>27</v>
      </c>
      <c r="F827" s="283" t="s">
        <v>126</v>
      </c>
      <c r="G827" s="283" t="s">
        <v>140</v>
      </c>
      <c r="H827" s="283" t="s">
        <v>453</v>
      </c>
      <c r="I827" s="284"/>
      <c r="J827" s="292"/>
      <c r="K827" s="292"/>
      <c r="L827" s="292"/>
      <c r="M827" s="337">
        <f t="shared" si="1196"/>
        <v>71016.36</v>
      </c>
      <c r="N827" s="292"/>
      <c r="O827" s="292"/>
      <c r="P827" s="292">
        <f t="shared" si="1162"/>
        <v>71016.36</v>
      </c>
      <c r="Q827" s="292">
        <f t="shared" si="1163"/>
        <v>0</v>
      </c>
      <c r="R827" s="292">
        <f t="shared" si="1164"/>
        <v>0</v>
      </c>
      <c r="S827" s="337">
        <f t="shared" si="1197"/>
        <v>0</v>
      </c>
      <c r="T827" s="337">
        <f t="shared" si="1197"/>
        <v>0</v>
      </c>
      <c r="U827" s="337">
        <f t="shared" si="1197"/>
        <v>0</v>
      </c>
      <c r="V827" s="292">
        <f t="shared" si="1198"/>
        <v>71016.36</v>
      </c>
      <c r="W827" s="292">
        <f t="shared" si="1199"/>
        <v>0</v>
      </c>
      <c r="X827" s="292">
        <f t="shared" si="1200"/>
        <v>0</v>
      </c>
    </row>
    <row r="828" spans="1:24" s="286" customFormat="1" ht="26.4">
      <c r="A828" s="293" t="s">
        <v>454</v>
      </c>
      <c r="B828" s="283" t="s">
        <v>330</v>
      </c>
      <c r="C828" s="283" t="s">
        <v>2</v>
      </c>
      <c r="D828" s="283" t="s">
        <v>17</v>
      </c>
      <c r="E828" s="283" t="s">
        <v>27</v>
      </c>
      <c r="F828" s="283" t="s">
        <v>126</v>
      </c>
      <c r="G828" s="283" t="s">
        <v>140</v>
      </c>
      <c r="H828" s="283" t="s">
        <v>453</v>
      </c>
      <c r="I828" s="284" t="s">
        <v>455</v>
      </c>
      <c r="J828" s="292"/>
      <c r="K828" s="292"/>
      <c r="L828" s="292"/>
      <c r="M828" s="337">
        <f t="shared" si="1196"/>
        <v>71016.36</v>
      </c>
      <c r="N828" s="292"/>
      <c r="O828" s="292"/>
      <c r="P828" s="292">
        <f t="shared" si="1162"/>
        <v>71016.36</v>
      </c>
      <c r="Q828" s="292">
        <f t="shared" si="1163"/>
        <v>0</v>
      </c>
      <c r="R828" s="292">
        <f t="shared" si="1164"/>
        <v>0</v>
      </c>
      <c r="S828" s="337">
        <f t="shared" si="1197"/>
        <v>0</v>
      </c>
      <c r="T828" s="337">
        <f t="shared" si="1197"/>
        <v>0</v>
      </c>
      <c r="U828" s="337">
        <f t="shared" si="1197"/>
        <v>0</v>
      </c>
      <c r="V828" s="292">
        <f t="shared" si="1198"/>
        <v>71016.36</v>
      </c>
      <c r="W828" s="292">
        <f t="shared" si="1199"/>
        <v>0</v>
      </c>
      <c r="X828" s="292">
        <f t="shared" si="1200"/>
        <v>0</v>
      </c>
    </row>
    <row r="829" spans="1:24" s="286" customFormat="1">
      <c r="A829" s="293" t="s">
        <v>456</v>
      </c>
      <c r="B829" s="283" t="s">
        <v>330</v>
      </c>
      <c r="C829" s="283" t="s">
        <v>2</v>
      </c>
      <c r="D829" s="283" t="s">
        <v>17</v>
      </c>
      <c r="E829" s="283" t="s">
        <v>27</v>
      </c>
      <c r="F829" s="283" t="s">
        <v>126</v>
      </c>
      <c r="G829" s="283" t="s">
        <v>140</v>
      </c>
      <c r="H829" s="283" t="s">
        <v>453</v>
      </c>
      <c r="I829" s="284" t="s">
        <v>457</v>
      </c>
      <c r="J829" s="292"/>
      <c r="K829" s="292"/>
      <c r="L829" s="292"/>
      <c r="M829" s="337">
        <v>71016.36</v>
      </c>
      <c r="N829" s="292"/>
      <c r="O829" s="292"/>
      <c r="P829" s="292">
        <f t="shared" si="1162"/>
        <v>71016.36</v>
      </c>
      <c r="Q829" s="292">
        <f t="shared" si="1163"/>
        <v>0</v>
      </c>
      <c r="R829" s="292">
        <f t="shared" si="1164"/>
        <v>0</v>
      </c>
      <c r="S829" s="337">
        <f>S1120</f>
        <v>0</v>
      </c>
      <c r="T829" s="337">
        <f t="shared" ref="T829:U829" si="1201">T1120</f>
        <v>0</v>
      </c>
      <c r="U829" s="337">
        <f t="shared" si="1201"/>
        <v>0</v>
      </c>
      <c r="V829" s="292">
        <f t="shared" si="1198"/>
        <v>71016.36</v>
      </c>
      <c r="W829" s="292">
        <f t="shared" si="1199"/>
        <v>0</v>
      </c>
      <c r="X829" s="292">
        <f t="shared" si="1200"/>
        <v>0</v>
      </c>
    </row>
    <row r="830" spans="1:24" s="286" customFormat="1">
      <c r="A830" s="293"/>
      <c r="B830" s="283"/>
      <c r="C830" s="283"/>
      <c r="D830" s="283"/>
      <c r="E830" s="283"/>
      <c r="F830" s="283"/>
      <c r="G830" s="283"/>
      <c r="H830" s="283"/>
      <c r="I830" s="284"/>
      <c r="J830" s="292"/>
      <c r="K830" s="292"/>
      <c r="L830" s="292"/>
      <c r="M830" s="337"/>
      <c r="N830" s="292"/>
      <c r="O830" s="292"/>
      <c r="P830" s="292"/>
      <c r="Q830" s="292"/>
      <c r="R830" s="292"/>
      <c r="S830" s="337"/>
      <c r="T830" s="292"/>
      <c r="U830" s="292"/>
      <c r="V830" s="292"/>
      <c r="W830" s="292"/>
      <c r="X830" s="292"/>
    </row>
    <row r="831" spans="1:24" ht="15.6">
      <c r="A831" s="194" t="s">
        <v>121</v>
      </c>
      <c r="B831" s="24" t="s">
        <v>330</v>
      </c>
      <c r="C831" s="24" t="s">
        <v>14</v>
      </c>
      <c r="D831" s="24"/>
      <c r="E831" s="24"/>
      <c r="F831" s="24"/>
      <c r="G831" s="24"/>
      <c r="H831" s="24"/>
      <c r="I831" s="31"/>
      <c r="J831" s="96">
        <f>J832</f>
        <v>172500</v>
      </c>
      <c r="K831" s="96">
        <f t="shared" ref="K831:O832" si="1202">K832</f>
        <v>172500</v>
      </c>
      <c r="L831" s="96">
        <f t="shared" si="1202"/>
        <v>172500</v>
      </c>
      <c r="M831" s="96">
        <f t="shared" si="1202"/>
        <v>0</v>
      </c>
      <c r="N831" s="96">
        <f t="shared" si="1202"/>
        <v>0</v>
      </c>
      <c r="O831" s="96">
        <f t="shared" si="1202"/>
        <v>0</v>
      </c>
      <c r="P831" s="96">
        <f t="shared" si="1162"/>
        <v>172500</v>
      </c>
      <c r="Q831" s="96">
        <f t="shared" si="1163"/>
        <v>172500</v>
      </c>
      <c r="R831" s="96">
        <f t="shared" si="1164"/>
        <v>172500</v>
      </c>
      <c r="S831" s="96">
        <f t="shared" ref="S831:U835" si="1203">S832</f>
        <v>0</v>
      </c>
      <c r="T831" s="96">
        <f t="shared" si="1203"/>
        <v>0</v>
      </c>
      <c r="U831" s="96">
        <f t="shared" si="1203"/>
        <v>0</v>
      </c>
      <c r="V831" s="96">
        <f t="shared" ref="V831:V836" si="1204">P831+S831</f>
        <v>172500</v>
      </c>
      <c r="W831" s="96">
        <f t="shared" ref="W831:W836" si="1205">Q831+T831</f>
        <v>172500</v>
      </c>
      <c r="X831" s="96">
        <f t="shared" ref="X831:X836" si="1206">R831+U831</f>
        <v>172500</v>
      </c>
    </row>
    <row r="832" spans="1:24">
      <c r="A832" s="22" t="s">
        <v>122</v>
      </c>
      <c r="B832" s="14" t="s">
        <v>330</v>
      </c>
      <c r="C832" s="14" t="s">
        <v>14</v>
      </c>
      <c r="D832" s="14" t="s">
        <v>14</v>
      </c>
      <c r="E832" s="14"/>
      <c r="F832" s="14"/>
      <c r="G832" s="14"/>
      <c r="H832" s="14"/>
      <c r="I832" s="25"/>
      <c r="J832" s="97">
        <f>J833</f>
        <v>172500</v>
      </c>
      <c r="K832" s="97">
        <f t="shared" si="1202"/>
        <v>172500</v>
      </c>
      <c r="L832" s="97">
        <f t="shared" si="1202"/>
        <v>172500</v>
      </c>
      <c r="M832" s="97">
        <f t="shared" si="1202"/>
        <v>0</v>
      </c>
      <c r="N832" s="97">
        <f t="shared" si="1202"/>
        <v>0</v>
      </c>
      <c r="O832" s="97">
        <f t="shared" si="1202"/>
        <v>0</v>
      </c>
      <c r="P832" s="97">
        <f t="shared" si="1162"/>
        <v>172500</v>
      </c>
      <c r="Q832" s="97">
        <f t="shared" si="1163"/>
        <v>172500</v>
      </c>
      <c r="R832" s="97">
        <f t="shared" si="1164"/>
        <v>172500</v>
      </c>
      <c r="S832" s="97">
        <f t="shared" si="1203"/>
        <v>0</v>
      </c>
      <c r="T832" s="97">
        <f t="shared" si="1203"/>
        <v>0</v>
      </c>
      <c r="U832" s="97">
        <f t="shared" si="1203"/>
        <v>0</v>
      </c>
      <c r="V832" s="97">
        <f t="shared" si="1204"/>
        <v>172500</v>
      </c>
      <c r="W832" s="97">
        <f t="shared" si="1205"/>
        <v>172500</v>
      </c>
      <c r="X832" s="97">
        <f t="shared" si="1206"/>
        <v>172500</v>
      </c>
    </row>
    <row r="833" spans="1:24" ht="26.4">
      <c r="A833" s="264" t="s">
        <v>401</v>
      </c>
      <c r="B833" s="10" t="s">
        <v>330</v>
      </c>
      <c r="C833" s="10" t="s">
        <v>14</v>
      </c>
      <c r="D833" s="10" t="s">
        <v>14</v>
      </c>
      <c r="E833" s="10" t="s">
        <v>181</v>
      </c>
      <c r="F833" s="10" t="s">
        <v>68</v>
      </c>
      <c r="G833" s="10" t="s">
        <v>140</v>
      </c>
      <c r="H833" s="10" t="s">
        <v>141</v>
      </c>
      <c r="I833" s="13"/>
      <c r="J833" s="78">
        <f>J834</f>
        <v>172500</v>
      </c>
      <c r="K833" s="78">
        <f t="shared" ref="K833:O833" si="1207">K834</f>
        <v>172500</v>
      </c>
      <c r="L833" s="78">
        <f t="shared" si="1207"/>
        <v>172500</v>
      </c>
      <c r="M833" s="78">
        <f t="shared" si="1207"/>
        <v>0</v>
      </c>
      <c r="N833" s="78">
        <f t="shared" si="1207"/>
        <v>0</v>
      </c>
      <c r="O833" s="78">
        <f t="shared" si="1207"/>
        <v>0</v>
      </c>
      <c r="P833" s="78">
        <f t="shared" si="1162"/>
        <v>172500</v>
      </c>
      <c r="Q833" s="78">
        <f t="shared" si="1163"/>
        <v>172500</v>
      </c>
      <c r="R833" s="78">
        <f t="shared" si="1164"/>
        <v>172500</v>
      </c>
      <c r="S833" s="78">
        <f t="shared" si="1203"/>
        <v>0</v>
      </c>
      <c r="T833" s="78">
        <f t="shared" si="1203"/>
        <v>0</v>
      </c>
      <c r="U833" s="78">
        <f t="shared" si="1203"/>
        <v>0</v>
      </c>
      <c r="V833" s="78">
        <f t="shared" si="1204"/>
        <v>172500</v>
      </c>
      <c r="W833" s="78">
        <f t="shared" si="1205"/>
        <v>172500</v>
      </c>
      <c r="X833" s="78">
        <f t="shared" si="1206"/>
        <v>172500</v>
      </c>
    </row>
    <row r="834" spans="1:24">
      <c r="A834" s="196" t="s">
        <v>182</v>
      </c>
      <c r="B834" s="10" t="s">
        <v>330</v>
      </c>
      <c r="C834" s="10" t="s">
        <v>14</v>
      </c>
      <c r="D834" s="10" t="s">
        <v>14</v>
      </c>
      <c r="E834" s="10" t="s">
        <v>181</v>
      </c>
      <c r="F834" s="10" t="s">
        <v>68</v>
      </c>
      <c r="G834" s="10" t="s">
        <v>140</v>
      </c>
      <c r="H834" s="10" t="s">
        <v>183</v>
      </c>
      <c r="I834" s="13"/>
      <c r="J834" s="78">
        <f>J835</f>
        <v>172500</v>
      </c>
      <c r="K834" s="78">
        <f t="shared" ref="K834:O835" si="1208">K835</f>
        <v>172500</v>
      </c>
      <c r="L834" s="78">
        <f t="shared" si="1208"/>
        <v>172500</v>
      </c>
      <c r="M834" s="78">
        <f t="shared" si="1208"/>
        <v>0</v>
      </c>
      <c r="N834" s="78">
        <f t="shared" si="1208"/>
        <v>0</v>
      </c>
      <c r="O834" s="78">
        <f t="shared" si="1208"/>
        <v>0</v>
      </c>
      <c r="P834" s="78">
        <f t="shared" si="1162"/>
        <v>172500</v>
      </c>
      <c r="Q834" s="78">
        <f t="shared" si="1163"/>
        <v>172500</v>
      </c>
      <c r="R834" s="78">
        <f t="shared" si="1164"/>
        <v>172500</v>
      </c>
      <c r="S834" s="78">
        <f t="shared" si="1203"/>
        <v>0</v>
      </c>
      <c r="T834" s="78">
        <f t="shared" si="1203"/>
        <v>0</v>
      </c>
      <c r="U834" s="78">
        <f t="shared" si="1203"/>
        <v>0</v>
      </c>
      <c r="V834" s="78">
        <f t="shared" si="1204"/>
        <v>172500</v>
      </c>
      <c r="W834" s="78">
        <f t="shared" si="1205"/>
        <v>172500</v>
      </c>
      <c r="X834" s="78">
        <f t="shared" si="1206"/>
        <v>172500</v>
      </c>
    </row>
    <row r="835" spans="1:24">
      <c r="A835" s="9" t="s">
        <v>98</v>
      </c>
      <c r="B835" s="10" t="s">
        <v>330</v>
      </c>
      <c r="C835" s="10" t="s">
        <v>14</v>
      </c>
      <c r="D835" s="10" t="s">
        <v>14</v>
      </c>
      <c r="E835" s="10" t="s">
        <v>181</v>
      </c>
      <c r="F835" s="10" t="s">
        <v>68</v>
      </c>
      <c r="G835" s="10" t="s">
        <v>140</v>
      </c>
      <c r="H835" s="10" t="s">
        <v>183</v>
      </c>
      <c r="I835" s="13" t="s">
        <v>97</v>
      </c>
      <c r="J835" s="78">
        <f>J836</f>
        <v>172500</v>
      </c>
      <c r="K835" s="78">
        <f t="shared" si="1208"/>
        <v>172500</v>
      </c>
      <c r="L835" s="78">
        <f t="shared" si="1208"/>
        <v>172500</v>
      </c>
      <c r="M835" s="78">
        <f t="shared" si="1208"/>
        <v>0</v>
      </c>
      <c r="N835" s="78">
        <f t="shared" si="1208"/>
        <v>0</v>
      </c>
      <c r="O835" s="78">
        <f t="shared" si="1208"/>
        <v>0</v>
      </c>
      <c r="P835" s="78">
        <f t="shared" si="1162"/>
        <v>172500</v>
      </c>
      <c r="Q835" s="78">
        <f t="shared" si="1163"/>
        <v>172500</v>
      </c>
      <c r="R835" s="78">
        <f t="shared" si="1164"/>
        <v>172500</v>
      </c>
      <c r="S835" s="78">
        <f t="shared" si="1203"/>
        <v>0</v>
      </c>
      <c r="T835" s="78">
        <f t="shared" si="1203"/>
        <v>0</v>
      </c>
      <c r="U835" s="78">
        <f t="shared" si="1203"/>
        <v>0</v>
      </c>
      <c r="V835" s="78">
        <f t="shared" si="1204"/>
        <v>172500</v>
      </c>
      <c r="W835" s="78">
        <f t="shared" si="1205"/>
        <v>172500</v>
      </c>
      <c r="X835" s="78">
        <f t="shared" si="1206"/>
        <v>172500</v>
      </c>
    </row>
    <row r="836" spans="1:24" ht="26.4">
      <c r="A836" s="9" t="s">
        <v>104</v>
      </c>
      <c r="B836" s="10" t="s">
        <v>330</v>
      </c>
      <c r="C836" s="10" t="s">
        <v>14</v>
      </c>
      <c r="D836" s="10" t="s">
        <v>14</v>
      </c>
      <c r="E836" s="10" t="s">
        <v>181</v>
      </c>
      <c r="F836" s="10" t="s">
        <v>68</v>
      </c>
      <c r="G836" s="10" t="s">
        <v>140</v>
      </c>
      <c r="H836" s="10" t="s">
        <v>183</v>
      </c>
      <c r="I836" s="13" t="s">
        <v>105</v>
      </c>
      <c r="J836" s="78">
        <f>J1126</f>
        <v>172500</v>
      </c>
      <c r="K836" s="78">
        <f t="shared" ref="K836:L836" si="1209">K1126</f>
        <v>172500</v>
      </c>
      <c r="L836" s="78">
        <f t="shared" si="1209"/>
        <v>172500</v>
      </c>
      <c r="M836" s="78">
        <f t="shared" ref="M836:O836" si="1210">M1126</f>
        <v>0</v>
      </c>
      <c r="N836" s="78">
        <f t="shared" si="1210"/>
        <v>0</v>
      </c>
      <c r="O836" s="78">
        <f t="shared" si="1210"/>
        <v>0</v>
      </c>
      <c r="P836" s="78">
        <f t="shared" si="1162"/>
        <v>172500</v>
      </c>
      <c r="Q836" s="78">
        <f t="shared" si="1163"/>
        <v>172500</v>
      </c>
      <c r="R836" s="78">
        <f t="shared" si="1164"/>
        <v>172500</v>
      </c>
      <c r="S836" s="78">
        <f t="shared" ref="S836:U836" si="1211">S1126</f>
        <v>0</v>
      </c>
      <c r="T836" s="78">
        <f t="shared" si="1211"/>
        <v>0</v>
      </c>
      <c r="U836" s="78">
        <f t="shared" si="1211"/>
        <v>0</v>
      </c>
      <c r="V836" s="78">
        <f t="shared" si="1204"/>
        <v>172500</v>
      </c>
      <c r="W836" s="78">
        <f t="shared" si="1205"/>
        <v>172500</v>
      </c>
      <c r="X836" s="78">
        <f t="shared" si="1206"/>
        <v>172500</v>
      </c>
    </row>
    <row r="837" spans="1:24">
      <c r="A837" s="9"/>
      <c r="B837" s="10"/>
      <c r="C837" s="10"/>
      <c r="D837" s="10"/>
      <c r="E837" s="10"/>
      <c r="F837" s="10"/>
      <c r="G837" s="10"/>
      <c r="H837" s="10"/>
      <c r="I837" s="13"/>
      <c r="J837" s="78"/>
      <c r="K837" s="78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78"/>
      <c r="W837" s="78"/>
      <c r="X837" s="78"/>
    </row>
    <row r="838" spans="1:24" ht="15.6">
      <c r="A838" s="167" t="s">
        <v>5</v>
      </c>
      <c r="B838" s="28" t="s">
        <v>330</v>
      </c>
      <c r="C838" s="28" t="s">
        <v>30</v>
      </c>
      <c r="D838" s="28"/>
      <c r="E838" s="28"/>
      <c r="F838" s="28"/>
      <c r="G838" s="28"/>
      <c r="H838" s="28"/>
      <c r="I838" s="31"/>
      <c r="J838" s="96">
        <f>J839+J845+J875</f>
        <v>7952019</v>
      </c>
      <c r="K838" s="96">
        <f>K839+K845+K875</f>
        <v>6872000</v>
      </c>
      <c r="L838" s="96">
        <f>L839+L845+L875</f>
        <v>6872000</v>
      </c>
      <c r="M838" s="96">
        <f t="shared" ref="M838:O838" si="1212">M839+M845+M875</f>
        <v>53909</v>
      </c>
      <c r="N838" s="96">
        <f t="shared" si="1212"/>
        <v>0</v>
      </c>
      <c r="O838" s="96">
        <f t="shared" si="1212"/>
        <v>0</v>
      </c>
      <c r="P838" s="96">
        <f t="shared" si="1162"/>
        <v>8005928</v>
      </c>
      <c r="Q838" s="96">
        <f t="shared" si="1163"/>
        <v>6872000</v>
      </c>
      <c r="R838" s="96">
        <f t="shared" si="1164"/>
        <v>6872000</v>
      </c>
      <c r="S838" s="96">
        <f t="shared" ref="S838:U838" si="1213">S839+S845+S875</f>
        <v>2259602.52</v>
      </c>
      <c r="T838" s="96">
        <f t="shared" si="1213"/>
        <v>0</v>
      </c>
      <c r="U838" s="96">
        <f t="shared" si="1213"/>
        <v>0</v>
      </c>
      <c r="V838" s="96">
        <f t="shared" ref="V838:V843" si="1214">P838+S838</f>
        <v>10265530.52</v>
      </c>
      <c r="W838" s="96">
        <f t="shared" ref="W838:W843" si="1215">Q838+T838</f>
        <v>6872000</v>
      </c>
      <c r="X838" s="96">
        <f t="shared" ref="X838:X843" si="1216">R838+U838</f>
        <v>6872000</v>
      </c>
    </row>
    <row r="839" spans="1:24">
      <c r="A839" s="22" t="s">
        <v>6</v>
      </c>
      <c r="B839" s="15" t="s">
        <v>330</v>
      </c>
      <c r="C839" s="15" t="s">
        <v>30</v>
      </c>
      <c r="D839" s="15" t="s">
        <v>20</v>
      </c>
      <c r="E839" s="15"/>
      <c r="F839" s="15"/>
      <c r="G839" s="15"/>
      <c r="H839" s="15"/>
      <c r="I839" s="25"/>
      <c r="J839" s="97">
        <f>J840</f>
        <v>6400000</v>
      </c>
      <c r="K839" s="97">
        <f t="shared" ref="K839:O841" si="1217">K840</f>
        <v>6400000</v>
      </c>
      <c r="L839" s="97">
        <f t="shared" si="1217"/>
        <v>6400000</v>
      </c>
      <c r="M839" s="97">
        <f t="shared" si="1217"/>
        <v>0</v>
      </c>
      <c r="N839" s="97">
        <f t="shared" si="1217"/>
        <v>0</v>
      </c>
      <c r="O839" s="97">
        <f t="shared" si="1217"/>
        <v>0</v>
      </c>
      <c r="P839" s="97">
        <f t="shared" si="1162"/>
        <v>6400000</v>
      </c>
      <c r="Q839" s="97">
        <f t="shared" si="1163"/>
        <v>6400000</v>
      </c>
      <c r="R839" s="97">
        <f t="shared" si="1164"/>
        <v>6400000</v>
      </c>
      <c r="S839" s="97">
        <f t="shared" ref="S839:U842" si="1218">S840</f>
        <v>0</v>
      </c>
      <c r="T839" s="97">
        <f t="shared" si="1218"/>
        <v>0</v>
      </c>
      <c r="U839" s="97">
        <f t="shared" si="1218"/>
        <v>0</v>
      </c>
      <c r="V839" s="97">
        <f t="shared" si="1214"/>
        <v>6400000</v>
      </c>
      <c r="W839" s="97">
        <f t="shared" si="1215"/>
        <v>6400000</v>
      </c>
      <c r="X839" s="97">
        <f t="shared" si="1216"/>
        <v>6400000</v>
      </c>
    </row>
    <row r="840" spans="1:24">
      <c r="A840" s="9" t="s">
        <v>81</v>
      </c>
      <c r="B840" s="10" t="s">
        <v>330</v>
      </c>
      <c r="C840" s="10" t="s">
        <v>30</v>
      </c>
      <c r="D840" s="10" t="s">
        <v>20</v>
      </c>
      <c r="E840" s="10" t="s">
        <v>80</v>
      </c>
      <c r="F840" s="10" t="s">
        <v>68</v>
      </c>
      <c r="G840" s="10" t="s">
        <v>140</v>
      </c>
      <c r="H840" s="10" t="s">
        <v>141</v>
      </c>
      <c r="I840" s="17"/>
      <c r="J840" s="78">
        <f>J841</f>
        <v>6400000</v>
      </c>
      <c r="K840" s="78">
        <f t="shared" si="1217"/>
        <v>6400000</v>
      </c>
      <c r="L840" s="78">
        <f t="shared" si="1217"/>
        <v>6400000</v>
      </c>
      <c r="M840" s="78">
        <f t="shared" si="1217"/>
        <v>0</v>
      </c>
      <c r="N840" s="78">
        <f t="shared" si="1217"/>
        <v>0</v>
      </c>
      <c r="O840" s="78">
        <f t="shared" si="1217"/>
        <v>0</v>
      </c>
      <c r="P840" s="78">
        <f t="shared" si="1162"/>
        <v>6400000</v>
      </c>
      <c r="Q840" s="78">
        <f t="shared" si="1163"/>
        <v>6400000</v>
      </c>
      <c r="R840" s="78">
        <f t="shared" si="1164"/>
        <v>6400000</v>
      </c>
      <c r="S840" s="78">
        <f t="shared" si="1218"/>
        <v>0</v>
      </c>
      <c r="T840" s="78">
        <f t="shared" si="1218"/>
        <v>0</v>
      </c>
      <c r="U840" s="78">
        <f t="shared" si="1218"/>
        <v>0</v>
      </c>
      <c r="V840" s="78">
        <f t="shared" si="1214"/>
        <v>6400000</v>
      </c>
      <c r="W840" s="78">
        <f t="shared" si="1215"/>
        <v>6400000</v>
      </c>
      <c r="X840" s="78">
        <f t="shared" si="1216"/>
        <v>6400000</v>
      </c>
    </row>
    <row r="841" spans="1:24" ht="26.4">
      <c r="A841" s="264" t="s">
        <v>200</v>
      </c>
      <c r="B841" s="10" t="s">
        <v>330</v>
      </c>
      <c r="C841" s="10" t="s">
        <v>30</v>
      </c>
      <c r="D841" s="10" t="s">
        <v>20</v>
      </c>
      <c r="E841" s="10" t="s">
        <v>80</v>
      </c>
      <c r="F841" s="10" t="s">
        <v>68</v>
      </c>
      <c r="G841" s="10" t="s">
        <v>140</v>
      </c>
      <c r="H841" s="10" t="s">
        <v>166</v>
      </c>
      <c r="I841" s="17"/>
      <c r="J841" s="78">
        <f>J842</f>
        <v>6400000</v>
      </c>
      <c r="K841" s="78">
        <f t="shared" si="1217"/>
        <v>6400000</v>
      </c>
      <c r="L841" s="78">
        <f t="shared" si="1217"/>
        <v>6400000</v>
      </c>
      <c r="M841" s="78">
        <f t="shared" si="1217"/>
        <v>0</v>
      </c>
      <c r="N841" s="78">
        <f t="shared" si="1217"/>
        <v>0</v>
      </c>
      <c r="O841" s="78">
        <f t="shared" si="1217"/>
        <v>0</v>
      </c>
      <c r="P841" s="78">
        <f t="shared" si="1162"/>
        <v>6400000</v>
      </c>
      <c r="Q841" s="78">
        <f t="shared" si="1163"/>
        <v>6400000</v>
      </c>
      <c r="R841" s="78">
        <f t="shared" si="1164"/>
        <v>6400000</v>
      </c>
      <c r="S841" s="78">
        <f t="shared" si="1218"/>
        <v>0</v>
      </c>
      <c r="T841" s="78">
        <f t="shared" si="1218"/>
        <v>0</v>
      </c>
      <c r="U841" s="78">
        <f t="shared" si="1218"/>
        <v>0</v>
      </c>
      <c r="V841" s="78">
        <f t="shared" si="1214"/>
        <v>6400000</v>
      </c>
      <c r="W841" s="78">
        <f t="shared" si="1215"/>
        <v>6400000</v>
      </c>
      <c r="X841" s="78">
        <f t="shared" si="1216"/>
        <v>6400000</v>
      </c>
    </row>
    <row r="842" spans="1:24">
      <c r="A842" s="9" t="s">
        <v>98</v>
      </c>
      <c r="B842" s="10" t="s">
        <v>330</v>
      </c>
      <c r="C842" s="10" t="s">
        <v>30</v>
      </c>
      <c r="D842" s="10" t="s">
        <v>20</v>
      </c>
      <c r="E842" s="10" t="s">
        <v>80</v>
      </c>
      <c r="F842" s="10" t="s">
        <v>68</v>
      </c>
      <c r="G842" s="10" t="s">
        <v>140</v>
      </c>
      <c r="H842" s="10" t="s">
        <v>166</v>
      </c>
      <c r="I842" s="17" t="s">
        <v>97</v>
      </c>
      <c r="J842" s="78">
        <f>J843</f>
        <v>6400000</v>
      </c>
      <c r="K842" s="78">
        <f t="shared" ref="K842:O842" si="1219">K843</f>
        <v>6400000</v>
      </c>
      <c r="L842" s="78">
        <f t="shared" si="1219"/>
        <v>6400000</v>
      </c>
      <c r="M842" s="78">
        <f t="shared" si="1219"/>
        <v>0</v>
      </c>
      <c r="N842" s="78">
        <f t="shared" si="1219"/>
        <v>0</v>
      </c>
      <c r="O842" s="78">
        <f t="shared" si="1219"/>
        <v>0</v>
      </c>
      <c r="P842" s="78">
        <f t="shared" si="1162"/>
        <v>6400000</v>
      </c>
      <c r="Q842" s="78">
        <f t="shared" si="1163"/>
        <v>6400000</v>
      </c>
      <c r="R842" s="78">
        <f t="shared" si="1164"/>
        <v>6400000</v>
      </c>
      <c r="S842" s="78">
        <f t="shared" si="1218"/>
        <v>0</v>
      </c>
      <c r="T842" s="78">
        <f t="shared" si="1218"/>
        <v>0</v>
      </c>
      <c r="U842" s="78">
        <f t="shared" si="1218"/>
        <v>0</v>
      </c>
      <c r="V842" s="78">
        <f t="shared" si="1214"/>
        <v>6400000</v>
      </c>
      <c r="W842" s="78">
        <f t="shared" si="1215"/>
        <v>6400000</v>
      </c>
      <c r="X842" s="78">
        <f t="shared" si="1216"/>
        <v>6400000</v>
      </c>
    </row>
    <row r="843" spans="1:24">
      <c r="A843" s="9" t="s">
        <v>225</v>
      </c>
      <c r="B843" s="10" t="s">
        <v>330</v>
      </c>
      <c r="C843" s="10" t="s">
        <v>30</v>
      </c>
      <c r="D843" s="10" t="s">
        <v>20</v>
      </c>
      <c r="E843" s="10" t="s">
        <v>80</v>
      </c>
      <c r="F843" s="10" t="s">
        <v>68</v>
      </c>
      <c r="G843" s="10" t="s">
        <v>140</v>
      </c>
      <c r="H843" s="10" t="s">
        <v>166</v>
      </c>
      <c r="I843" s="110" t="s">
        <v>224</v>
      </c>
      <c r="J843" s="78">
        <f>J1132</f>
        <v>6400000</v>
      </c>
      <c r="K843" s="78">
        <f t="shared" ref="K843:L843" si="1220">K1132</f>
        <v>6400000</v>
      </c>
      <c r="L843" s="78">
        <f t="shared" si="1220"/>
        <v>6400000</v>
      </c>
      <c r="M843" s="78">
        <f t="shared" ref="M843:O843" si="1221">M1132</f>
        <v>0</v>
      </c>
      <c r="N843" s="78">
        <f t="shared" si="1221"/>
        <v>0</v>
      </c>
      <c r="O843" s="78">
        <f t="shared" si="1221"/>
        <v>0</v>
      </c>
      <c r="P843" s="78">
        <f t="shared" si="1162"/>
        <v>6400000</v>
      </c>
      <c r="Q843" s="78">
        <f t="shared" si="1163"/>
        <v>6400000</v>
      </c>
      <c r="R843" s="78">
        <f t="shared" si="1164"/>
        <v>6400000</v>
      </c>
      <c r="S843" s="78">
        <f t="shared" ref="S843:U843" si="1222">S1132</f>
        <v>0</v>
      </c>
      <c r="T843" s="78">
        <f t="shared" si="1222"/>
        <v>0</v>
      </c>
      <c r="U843" s="78">
        <f t="shared" si="1222"/>
        <v>0</v>
      </c>
      <c r="V843" s="78">
        <f t="shared" si="1214"/>
        <v>6400000</v>
      </c>
      <c r="W843" s="78">
        <f t="shared" si="1215"/>
        <v>6400000</v>
      </c>
      <c r="X843" s="78">
        <f t="shared" si="1216"/>
        <v>6400000</v>
      </c>
    </row>
    <row r="844" spans="1:24">
      <c r="A844" s="9"/>
      <c r="B844" s="10"/>
      <c r="C844" s="10"/>
      <c r="D844" s="10"/>
      <c r="E844" s="10"/>
      <c r="F844" s="10"/>
      <c r="G844" s="10"/>
      <c r="H844" s="10"/>
      <c r="I844" s="110"/>
      <c r="J844" s="78"/>
      <c r="K844" s="78"/>
      <c r="L844" s="78"/>
      <c r="M844" s="78"/>
      <c r="N844" s="78"/>
      <c r="O844" s="78"/>
      <c r="P844" s="78"/>
      <c r="Q844" s="78"/>
      <c r="R844" s="78"/>
      <c r="S844" s="78"/>
      <c r="T844" s="78"/>
      <c r="U844" s="78"/>
      <c r="V844" s="78"/>
      <c r="W844" s="78"/>
      <c r="X844" s="78"/>
    </row>
    <row r="845" spans="1:24">
      <c r="A845" s="22" t="s">
        <v>7</v>
      </c>
      <c r="B845" s="15" t="s">
        <v>330</v>
      </c>
      <c r="C845" s="15" t="s">
        <v>30</v>
      </c>
      <c r="D845" s="15" t="s">
        <v>13</v>
      </c>
      <c r="E845" s="15"/>
      <c r="F845" s="15"/>
      <c r="G845" s="15"/>
      <c r="H845" s="1"/>
      <c r="I845" s="13"/>
      <c r="J845" s="97">
        <f>J846+J853+J861</f>
        <v>1502019</v>
      </c>
      <c r="K845" s="97">
        <f t="shared" ref="K845:L845" si="1223">K846+K853+K861</f>
        <v>422000</v>
      </c>
      <c r="L845" s="97">
        <f t="shared" si="1223"/>
        <v>422000</v>
      </c>
      <c r="M845" s="97">
        <f t="shared" ref="M845:O845" si="1224">M846+M853+M861</f>
        <v>53909</v>
      </c>
      <c r="N845" s="97">
        <f t="shared" si="1224"/>
        <v>0</v>
      </c>
      <c r="O845" s="97">
        <f t="shared" si="1224"/>
        <v>0</v>
      </c>
      <c r="P845" s="97">
        <f t="shared" si="1162"/>
        <v>1555928</v>
      </c>
      <c r="Q845" s="97">
        <f t="shared" si="1163"/>
        <v>422000</v>
      </c>
      <c r="R845" s="97">
        <f t="shared" si="1164"/>
        <v>422000</v>
      </c>
      <c r="S845" s="97">
        <f t="shared" ref="S845:U845" si="1225">S846+S853+S861</f>
        <v>2259602.52</v>
      </c>
      <c r="T845" s="97">
        <f t="shared" si="1225"/>
        <v>0</v>
      </c>
      <c r="U845" s="97">
        <f t="shared" si="1225"/>
        <v>0</v>
      </c>
      <c r="V845" s="97">
        <f t="shared" ref="V845:V873" si="1226">P845+S845</f>
        <v>3815530.52</v>
      </c>
      <c r="W845" s="97">
        <f t="shared" ref="W845:W873" si="1227">Q845+T845</f>
        <v>422000</v>
      </c>
      <c r="X845" s="97">
        <f t="shared" ref="X845:X873" si="1228">R845+U845</f>
        <v>422000</v>
      </c>
    </row>
    <row r="846" spans="1:24" ht="26.4">
      <c r="A846" s="263" t="s">
        <v>389</v>
      </c>
      <c r="B846" s="1" t="s">
        <v>330</v>
      </c>
      <c r="C846" s="10" t="s">
        <v>30</v>
      </c>
      <c r="D846" s="10" t="s">
        <v>13</v>
      </c>
      <c r="E846" s="10" t="s">
        <v>3</v>
      </c>
      <c r="F846" s="10" t="s">
        <v>68</v>
      </c>
      <c r="G846" s="10" t="s">
        <v>140</v>
      </c>
      <c r="H846" s="10" t="s">
        <v>141</v>
      </c>
      <c r="I846" s="17"/>
      <c r="J846" s="98">
        <f>J847</f>
        <v>200000</v>
      </c>
      <c r="K846" s="98">
        <f t="shared" ref="K846:O846" si="1229">K847</f>
        <v>200000</v>
      </c>
      <c r="L846" s="98">
        <f t="shared" si="1229"/>
        <v>200000</v>
      </c>
      <c r="M846" s="98">
        <f t="shared" si="1229"/>
        <v>0</v>
      </c>
      <c r="N846" s="98">
        <f t="shared" si="1229"/>
        <v>0</v>
      </c>
      <c r="O846" s="98">
        <f t="shared" si="1229"/>
        <v>0</v>
      </c>
      <c r="P846" s="98">
        <f t="shared" si="1162"/>
        <v>200000</v>
      </c>
      <c r="Q846" s="98">
        <f t="shared" si="1163"/>
        <v>200000</v>
      </c>
      <c r="R846" s="98">
        <f t="shared" si="1164"/>
        <v>200000</v>
      </c>
      <c r="S846" s="98">
        <f>S847+S850</f>
        <v>823351.52</v>
      </c>
      <c r="T846" s="98">
        <f t="shared" ref="T846:U846" si="1230">T847+T850</f>
        <v>0</v>
      </c>
      <c r="U846" s="98">
        <f t="shared" si="1230"/>
        <v>0</v>
      </c>
      <c r="V846" s="98">
        <f t="shared" si="1226"/>
        <v>1023351.52</v>
      </c>
      <c r="W846" s="98">
        <f t="shared" si="1227"/>
        <v>200000</v>
      </c>
      <c r="X846" s="98">
        <f t="shared" si="1228"/>
        <v>200000</v>
      </c>
    </row>
    <row r="847" spans="1:24">
      <c r="A847" s="265" t="s">
        <v>316</v>
      </c>
      <c r="B847" s="1" t="s">
        <v>330</v>
      </c>
      <c r="C847" s="10" t="s">
        <v>30</v>
      </c>
      <c r="D847" s="10" t="s">
        <v>13</v>
      </c>
      <c r="E847" s="10" t="s">
        <v>3</v>
      </c>
      <c r="F847" s="10" t="s">
        <v>68</v>
      </c>
      <c r="G847" s="10" t="s">
        <v>140</v>
      </c>
      <c r="H847" s="56" t="s">
        <v>317</v>
      </c>
      <c r="I847" s="17"/>
      <c r="J847" s="98">
        <f>J848</f>
        <v>200000</v>
      </c>
      <c r="K847" s="98">
        <f t="shared" ref="K847:O848" si="1231">K848</f>
        <v>200000</v>
      </c>
      <c r="L847" s="98">
        <f t="shared" si="1231"/>
        <v>200000</v>
      </c>
      <c r="M847" s="98">
        <f t="shared" si="1231"/>
        <v>0</v>
      </c>
      <c r="N847" s="98">
        <f t="shared" si="1231"/>
        <v>0</v>
      </c>
      <c r="O847" s="98">
        <f t="shared" si="1231"/>
        <v>0</v>
      </c>
      <c r="P847" s="98">
        <f t="shared" si="1162"/>
        <v>200000</v>
      </c>
      <c r="Q847" s="98">
        <f t="shared" si="1163"/>
        <v>200000</v>
      </c>
      <c r="R847" s="98">
        <f t="shared" si="1164"/>
        <v>200000</v>
      </c>
      <c r="S847" s="98">
        <f t="shared" ref="S847:U848" si="1232">S848</f>
        <v>-200000</v>
      </c>
      <c r="T847" s="98">
        <f t="shared" si="1232"/>
        <v>-200000</v>
      </c>
      <c r="U847" s="98">
        <f t="shared" si="1232"/>
        <v>-200000</v>
      </c>
      <c r="V847" s="98">
        <f t="shared" si="1226"/>
        <v>0</v>
      </c>
      <c r="W847" s="98">
        <f t="shared" si="1227"/>
        <v>0</v>
      </c>
      <c r="X847" s="98">
        <f t="shared" si="1228"/>
        <v>0</v>
      </c>
    </row>
    <row r="848" spans="1:24">
      <c r="A848" s="9" t="s">
        <v>98</v>
      </c>
      <c r="B848" s="1" t="s">
        <v>330</v>
      </c>
      <c r="C848" s="10" t="s">
        <v>30</v>
      </c>
      <c r="D848" s="10" t="s">
        <v>13</v>
      </c>
      <c r="E848" s="10" t="s">
        <v>3</v>
      </c>
      <c r="F848" s="10" t="s">
        <v>68</v>
      </c>
      <c r="G848" s="10" t="s">
        <v>140</v>
      </c>
      <c r="H848" s="56" t="s">
        <v>317</v>
      </c>
      <c r="I848" s="17" t="s">
        <v>97</v>
      </c>
      <c r="J848" s="98">
        <f>J849</f>
        <v>200000</v>
      </c>
      <c r="K848" s="98">
        <f t="shared" si="1231"/>
        <v>200000</v>
      </c>
      <c r="L848" s="98">
        <f t="shared" si="1231"/>
        <v>200000</v>
      </c>
      <c r="M848" s="98">
        <f t="shared" si="1231"/>
        <v>0</v>
      </c>
      <c r="N848" s="98">
        <f t="shared" si="1231"/>
        <v>0</v>
      </c>
      <c r="O848" s="98">
        <f t="shared" si="1231"/>
        <v>0</v>
      </c>
      <c r="P848" s="98">
        <f t="shared" si="1162"/>
        <v>200000</v>
      </c>
      <c r="Q848" s="98">
        <f t="shared" si="1163"/>
        <v>200000</v>
      </c>
      <c r="R848" s="98">
        <f t="shared" si="1164"/>
        <v>200000</v>
      </c>
      <c r="S848" s="98">
        <f t="shared" si="1232"/>
        <v>-200000</v>
      </c>
      <c r="T848" s="98">
        <f t="shared" si="1232"/>
        <v>-200000</v>
      </c>
      <c r="U848" s="98">
        <f t="shared" si="1232"/>
        <v>-200000</v>
      </c>
      <c r="V848" s="98">
        <f t="shared" si="1226"/>
        <v>0</v>
      </c>
      <c r="W848" s="98">
        <f t="shared" si="1227"/>
        <v>0</v>
      </c>
      <c r="X848" s="98">
        <f t="shared" si="1228"/>
        <v>0</v>
      </c>
    </row>
    <row r="849" spans="1:24" ht="26.4">
      <c r="A849" s="9" t="s">
        <v>104</v>
      </c>
      <c r="B849" s="1" t="s">
        <v>330</v>
      </c>
      <c r="C849" s="10" t="s">
        <v>30</v>
      </c>
      <c r="D849" s="10" t="s">
        <v>13</v>
      </c>
      <c r="E849" s="10" t="s">
        <v>3</v>
      </c>
      <c r="F849" s="10" t="s">
        <v>68</v>
      </c>
      <c r="G849" s="10" t="s">
        <v>140</v>
      </c>
      <c r="H849" s="56" t="s">
        <v>317</v>
      </c>
      <c r="I849" s="17" t="s">
        <v>105</v>
      </c>
      <c r="J849" s="98">
        <f>J1137</f>
        <v>200000</v>
      </c>
      <c r="K849" s="98">
        <f t="shared" ref="K849:L849" si="1233">K1137</f>
        <v>200000</v>
      </c>
      <c r="L849" s="98">
        <f t="shared" si="1233"/>
        <v>200000</v>
      </c>
      <c r="M849" s="98">
        <f t="shared" ref="M849:O849" si="1234">M1137</f>
        <v>0</v>
      </c>
      <c r="N849" s="98">
        <f t="shared" si="1234"/>
        <v>0</v>
      </c>
      <c r="O849" s="98">
        <f t="shared" si="1234"/>
        <v>0</v>
      </c>
      <c r="P849" s="98">
        <f t="shared" si="1162"/>
        <v>200000</v>
      </c>
      <c r="Q849" s="98">
        <f t="shared" si="1163"/>
        <v>200000</v>
      </c>
      <c r="R849" s="98">
        <f t="shared" si="1164"/>
        <v>200000</v>
      </c>
      <c r="S849" s="98">
        <f t="shared" ref="S849:U849" si="1235">S1137</f>
        <v>-200000</v>
      </c>
      <c r="T849" s="98">
        <f t="shared" si="1235"/>
        <v>-200000</v>
      </c>
      <c r="U849" s="98">
        <f t="shared" si="1235"/>
        <v>-200000</v>
      </c>
      <c r="V849" s="98">
        <f t="shared" si="1226"/>
        <v>0</v>
      </c>
      <c r="W849" s="98">
        <f t="shared" si="1227"/>
        <v>0</v>
      </c>
      <c r="X849" s="98">
        <f t="shared" si="1228"/>
        <v>0</v>
      </c>
    </row>
    <row r="850" spans="1:24" s="286" customFormat="1">
      <c r="A850" s="321" t="s">
        <v>316</v>
      </c>
      <c r="B850" s="283" t="s">
        <v>330</v>
      </c>
      <c r="C850" s="318" t="s">
        <v>30</v>
      </c>
      <c r="D850" s="318" t="s">
        <v>13</v>
      </c>
      <c r="E850" s="318" t="s">
        <v>3</v>
      </c>
      <c r="F850" s="318" t="s">
        <v>68</v>
      </c>
      <c r="G850" s="318" t="s">
        <v>140</v>
      </c>
      <c r="H850" s="355" t="s">
        <v>476</v>
      </c>
      <c r="I850" s="356"/>
      <c r="J850" s="297"/>
      <c r="K850" s="297"/>
      <c r="L850" s="297"/>
      <c r="M850" s="297"/>
      <c r="N850" s="297"/>
      <c r="O850" s="297"/>
      <c r="P850" s="297"/>
      <c r="Q850" s="297"/>
      <c r="R850" s="297"/>
      <c r="S850" s="297">
        <f>S851</f>
        <v>1023351.52</v>
      </c>
      <c r="T850" s="297">
        <f t="shared" ref="T850:T851" si="1236">T851</f>
        <v>200000</v>
      </c>
      <c r="U850" s="297">
        <f t="shared" ref="U850:U851" si="1237">U851</f>
        <v>200000</v>
      </c>
      <c r="V850" s="297">
        <f t="shared" si="1226"/>
        <v>1023351.52</v>
      </c>
      <c r="W850" s="297">
        <f t="shared" si="1227"/>
        <v>200000</v>
      </c>
      <c r="X850" s="297">
        <f t="shared" si="1228"/>
        <v>200000</v>
      </c>
    </row>
    <row r="851" spans="1:24" s="286" customFormat="1">
      <c r="A851" s="323" t="s">
        <v>98</v>
      </c>
      <c r="B851" s="283" t="s">
        <v>330</v>
      </c>
      <c r="C851" s="318" t="s">
        <v>30</v>
      </c>
      <c r="D851" s="318" t="s">
        <v>13</v>
      </c>
      <c r="E851" s="318" t="s">
        <v>3</v>
      </c>
      <c r="F851" s="318" t="s">
        <v>68</v>
      </c>
      <c r="G851" s="318" t="s">
        <v>140</v>
      </c>
      <c r="H851" s="355" t="s">
        <v>476</v>
      </c>
      <c r="I851" s="336" t="s">
        <v>97</v>
      </c>
      <c r="J851" s="297"/>
      <c r="K851" s="297"/>
      <c r="L851" s="297"/>
      <c r="M851" s="297"/>
      <c r="N851" s="297"/>
      <c r="O851" s="297"/>
      <c r="P851" s="297"/>
      <c r="Q851" s="297"/>
      <c r="R851" s="297"/>
      <c r="S851" s="297">
        <f>S852</f>
        <v>1023351.52</v>
      </c>
      <c r="T851" s="297">
        <f t="shared" si="1236"/>
        <v>200000</v>
      </c>
      <c r="U851" s="297">
        <f t="shared" si="1237"/>
        <v>200000</v>
      </c>
      <c r="V851" s="297">
        <f t="shared" si="1226"/>
        <v>1023351.52</v>
      </c>
      <c r="W851" s="297">
        <f t="shared" si="1227"/>
        <v>200000</v>
      </c>
      <c r="X851" s="297">
        <f t="shared" si="1228"/>
        <v>200000</v>
      </c>
    </row>
    <row r="852" spans="1:24" s="286" customFormat="1" ht="26.4">
      <c r="A852" s="323" t="s">
        <v>104</v>
      </c>
      <c r="B852" s="283" t="s">
        <v>330</v>
      </c>
      <c r="C852" s="318" t="s">
        <v>30</v>
      </c>
      <c r="D852" s="318" t="s">
        <v>13</v>
      </c>
      <c r="E852" s="318" t="s">
        <v>3</v>
      </c>
      <c r="F852" s="318" t="s">
        <v>68</v>
      </c>
      <c r="G852" s="318" t="s">
        <v>140</v>
      </c>
      <c r="H852" s="355" t="s">
        <v>476</v>
      </c>
      <c r="I852" s="336" t="s">
        <v>105</v>
      </c>
      <c r="J852" s="297"/>
      <c r="K852" s="297"/>
      <c r="L852" s="297"/>
      <c r="M852" s="297"/>
      <c r="N852" s="297"/>
      <c r="O852" s="297"/>
      <c r="P852" s="297"/>
      <c r="Q852" s="297"/>
      <c r="R852" s="297"/>
      <c r="S852" s="297">
        <f>S1140</f>
        <v>1023351.52</v>
      </c>
      <c r="T852" s="297">
        <f t="shared" ref="T852:U852" si="1238">T1140</f>
        <v>200000</v>
      </c>
      <c r="U852" s="297">
        <f t="shared" si="1238"/>
        <v>200000</v>
      </c>
      <c r="V852" s="297">
        <f t="shared" si="1226"/>
        <v>1023351.52</v>
      </c>
      <c r="W852" s="297">
        <f t="shared" si="1227"/>
        <v>200000</v>
      </c>
      <c r="X852" s="297">
        <f t="shared" si="1228"/>
        <v>200000</v>
      </c>
    </row>
    <row r="853" spans="1:24" ht="39.6">
      <c r="A853" s="275" t="s">
        <v>391</v>
      </c>
      <c r="B853" s="1" t="s">
        <v>330</v>
      </c>
      <c r="C853" s="10" t="s">
        <v>30</v>
      </c>
      <c r="D853" s="10" t="s">
        <v>13</v>
      </c>
      <c r="E853" s="1" t="s">
        <v>27</v>
      </c>
      <c r="F853" s="1" t="s">
        <v>68</v>
      </c>
      <c r="G853" s="1" t="s">
        <v>140</v>
      </c>
      <c r="H853" s="1" t="s">
        <v>141</v>
      </c>
      <c r="I853" s="13"/>
      <c r="J853" s="78">
        <f>J854</f>
        <v>1080019</v>
      </c>
      <c r="K853" s="78">
        <f t="shared" ref="K853:O853" si="1239">K854</f>
        <v>0</v>
      </c>
      <c r="L853" s="78">
        <f t="shared" si="1239"/>
        <v>0</v>
      </c>
      <c r="M853" s="78">
        <f t="shared" si="1239"/>
        <v>0</v>
      </c>
      <c r="N853" s="78">
        <f t="shared" si="1239"/>
        <v>0</v>
      </c>
      <c r="O853" s="78">
        <f t="shared" si="1239"/>
        <v>0</v>
      </c>
      <c r="P853" s="78">
        <f t="shared" si="1162"/>
        <v>1080019</v>
      </c>
      <c r="Q853" s="78">
        <f t="shared" si="1163"/>
        <v>0</v>
      </c>
      <c r="R853" s="78">
        <f t="shared" si="1164"/>
        <v>0</v>
      </c>
      <c r="S853" s="78">
        <f t="shared" ref="S853:U853" si="1240">S854</f>
        <v>1036251</v>
      </c>
      <c r="T853" s="78">
        <f t="shared" si="1240"/>
        <v>0</v>
      </c>
      <c r="U853" s="78">
        <f t="shared" si="1240"/>
        <v>0</v>
      </c>
      <c r="V853" s="78">
        <f t="shared" si="1226"/>
        <v>2116270</v>
      </c>
      <c r="W853" s="78">
        <f t="shared" si="1227"/>
        <v>0</v>
      </c>
      <c r="X853" s="78">
        <f t="shared" si="1228"/>
        <v>0</v>
      </c>
    </row>
    <row r="854" spans="1:24">
      <c r="A854" s="189" t="s">
        <v>198</v>
      </c>
      <c r="B854" s="1" t="s">
        <v>330</v>
      </c>
      <c r="C854" s="10" t="s">
        <v>30</v>
      </c>
      <c r="D854" s="10" t="s">
        <v>13</v>
      </c>
      <c r="E854" s="1" t="s">
        <v>27</v>
      </c>
      <c r="F854" s="1" t="s">
        <v>120</v>
      </c>
      <c r="G854" s="1" t="s">
        <v>140</v>
      </c>
      <c r="H854" s="1" t="s">
        <v>141</v>
      </c>
      <c r="I854" s="13"/>
      <c r="J854" s="78">
        <f>J855+J858</f>
        <v>1080019</v>
      </c>
      <c r="K854" s="78">
        <f t="shared" ref="K854:L854" si="1241">K855+K858</f>
        <v>0</v>
      </c>
      <c r="L854" s="78">
        <f t="shared" si="1241"/>
        <v>0</v>
      </c>
      <c r="M854" s="78">
        <f t="shared" ref="M854:O854" si="1242">M855+M858</f>
        <v>0</v>
      </c>
      <c r="N854" s="78">
        <f t="shared" si="1242"/>
        <v>0</v>
      </c>
      <c r="O854" s="78">
        <f t="shared" si="1242"/>
        <v>0</v>
      </c>
      <c r="P854" s="78">
        <f t="shared" si="1162"/>
        <v>1080019</v>
      </c>
      <c r="Q854" s="78">
        <f t="shared" si="1163"/>
        <v>0</v>
      </c>
      <c r="R854" s="78">
        <f t="shared" si="1164"/>
        <v>0</v>
      </c>
      <c r="S854" s="78">
        <f t="shared" ref="S854:U854" si="1243">S855+S858</f>
        <v>1036251</v>
      </c>
      <c r="T854" s="78">
        <f t="shared" si="1243"/>
        <v>0</v>
      </c>
      <c r="U854" s="78">
        <f t="shared" si="1243"/>
        <v>0</v>
      </c>
      <c r="V854" s="78">
        <f t="shared" si="1226"/>
        <v>2116270</v>
      </c>
      <c r="W854" s="78">
        <f t="shared" si="1227"/>
        <v>0</v>
      </c>
      <c r="X854" s="78">
        <f t="shared" si="1228"/>
        <v>0</v>
      </c>
    </row>
    <row r="855" spans="1:24" ht="39.6">
      <c r="A855" s="262" t="s">
        <v>364</v>
      </c>
      <c r="B855" s="1" t="s">
        <v>330</v>
      </c>
      <c r="C855" s="10" t="s">
        <v>30</v>
      </c>
      <c r="D855" s="10" t="s">
        <v>13</v>
      </c>
      <c r="E855" s="56" t="s">
        <v>27</v>
      </c>
      <c r="F855" s="56" t="s">
        <v>120</v>
      </c>
      <c r="G855" s="56" t="s">
        <v>226</v>
      </c>
      <c r="H855" s="56" t="s">
        <v>227</v>
      </c>
      <c r="I855" s="110"/>
      <c r="J855" s="78">
        <f>J856</f>
        <v>1058418.6200000001</v>
      </c>
      <c r="K855" s="78">
        <f t="shared" ref="K855:O856" si="1244">K856</f>
        <v>0</v>
      </c>
      <c r="L855" s="78">
        <f t="shared" si="1244"/>
        <v>0</v>
      </c>
      <c r="M855" s="78">
        <f t="shared" si="1244"/>
        <v>0</v>
      </c>
      <c r="N855" s="78">
        <f t="shared" si="1244"/>
        <v>0</v>
      </c>
      <c r="O855" s="78">
        <f t="shared" si="1244"/>
        <v>0</v>
      </c>
      <c r="P855" s="78">
        <f t="shared" si="1162"/>
        <v>1058418.6200000001</v>
      </c>
      <c r="Q855" s="78">
        <f t="shared" si="1163"/>
        <v>0</v>
      </c>
      <c r="R855" s="78">
        <f t="shared" si="1164"/>
        <v>0</v>
      </c>
      <c r="S855" s="78">
        <f t="shared" ref="S855:U856" si="1245">S856</f>
        <v>1015525.98</v>
      </c>
      <c r="T855" s="78">
        <f t="shared" si="1245"/>
        <v>0</v>
      </c>
      <c r="U855" s="78">
        <f t="shared" si="1245"/>
        <v>0</v>
      </c>
      <c r="V855" s="78">
        <f t="shared" si="1226"/>
        <v>2073944.6</v>
      </c>
      <c r="W855" s="78">
        <f t="shared" si="1227"/>
        <v>0</v>
      </c>
      <c r="X855" s="78">
        <f t="shared" si="1228"/>
        <v>0</v>
      </c>
    </row>
    <row r="856" spans="1:24">
      <c r="A856" s="9" t="s">
        <v>98</v>
      </c>
      <c r="B856" s="1" t="s">
        <v>330</v>
      </c>
      <c r="C856" s="10" t="s">
        <v>30</v>
      </c>
      <c r="D856" s="10" t="s">
        <v>13</v>
      </c>
      <c r="E856" s="56" t="s">
        <v>27</v>
      </c>
      <c r="F856" s="56" t="s">
        <v>120</v>
      </c>
      <c r="G856" s="56" t="s">
        <v>226</v>
      </c>
      <c r="H856" s="56" t="s">
        <v>227</v>
      </c>
      <c r="I856" s="110" t="s">
        <v>97</v>
      </c>
      <c r="J856" s="78">
        <f>J857</f>
        <v>1058418.6200000001</v>
      </c>
      <c r="K856" s="78">
        <f t="shared" si="1244"/>
        <v>0</v>
      </c>
      <c r="L856" s="78">
        <f t="shared" si="1244"/>
        <v>0</v>
      </c>
      <c r="M856" s="78">
        <f t="shared" si="1244"/>
        <v>0</v>
      </c>
      <c r="N856" s="78">
        <f t="shared" si="1244"/>
        <v>0</v>
      </c>
      <c r="O856" s="78">
        <f t="shared" si="1244"/>
        <v>0</v>
      </c>
      <c r="P856" s="78">
        <f t="shared" si="1162"/>
        <v>1058418.6200000001</v>
      </c>
      <c r="Q856" s="78">
        <f t="shared" si="1163"/>
        <v>0</v>
      </c>
      <c r="R856" s="78">
        <f t="shared" si="1164"/>
        <v>0</v>
      </c>
      <c r="S856" s="78">
        <f t="shared" si="1245"/>
        <v>1015525.98</v>
      </c>
      <c r="T856" s="78">
        <f t="shared" si="1245"/>
        <v>0</v>
      </c>
      <c r="U856" s="78">
        <f t="shared" si="1245"/>
        <v>0</v>
      </c>
      <c r="V856" s="78">
        <f t="shared" si="1226"/>
        <v>2073944.6</v>
      </c>
      <c r="W856" s="78">
        <f t="shared" si="1227"/>
        <v>0</v>
      </c>
      <c r="X856" s="78">
        <f t="shared" si="1228"/>
        <v>0</v>
      </c>
    </row>
    <row r="857" spans="1:24" ht="26.4">
      <c r="A857" s="9" t="s">
        <v>104</v>
      </c>
      <c r="B857" s="1" t="s">
        <v>330</v>
      </c>
      <c r="C857" s="10" t="s">
        <v>30</v>
      </c>
      <c r="D857" s="10" t="s">
        <v>13</v>
      </c>
      <c r="E857" s="56" t="s">
        <v>27</v>
      </c>
      <c r="F857" s="56" t="s">
        <v>120</v>
      </c>
      <c r="G857" s="56" t="s">
        <v>226</v>
      </c>
      <c r="H857" s="56" t="s">
        <v>227</v>
      </c>
      <c r="I857" s="110" t="s">
        <v>105</v>
      </c>
      <c r="J857" s="78">
        <f>J1145</f>
        <v>1058418.6200000001</v>
      </c>
      <c r="K857" s="78">
        <f t="shared" ref="K857:L857" si="1246">K1145</f>
        <v>0</v>
      </c>
      <c r="L857" s="78">
        <f t="shared" si="1246"/>
        <v>0</v>
      </c>
      <c r="M857" s="78">
        <f t="shared" ref="M857:O857" si="1247">M1145</f>
        <v>0</v>
      </c>
      <c r="N857" s="78">
        <f t="shared" si="1247"/>
        <v>0</v>
      </c>
      <c r="O857" s="78">
        <f t="shared" si="1247"/>
        <v>0</v>
      </c>
      <c r="P857" s="78">
        <f t="shared" si="1162"/>
        <v>1058418.6200000001</v>
      </c>
      <c r="Q857" s="78">
        <f t="shared" si="1163"/>
        <v>0</v>
      </c>
      <c r="R857" s="78">
        <f t="shared" si="1164"/>
        <v>0</v>
      </c>
      <c r="S857" s="78">
        <f t="shared" ref="S857:U857" si="1248">S1145</f>
        <v>1015525.98</v>
      </c>
      <c r="T857" s="78">
        <f t="shared" si="1248"/>
        <v>0</v>
      </c>
      <c r="U857" s="78">
        <f t="shared" si="1248"/>
        <v>0</v>
      </c>
      <c r="V857" s="78">
        <f t="shared" si="1226"/>
        <v>2073944.6</v>
      </c>
      <c r="W857" s="78">
        <f t="shared" si="1227"/>
        <v>0</v>
      </c>
      <c r="X857" s="78">
        <f t="shared" si="1228"/>
        <v>0</v>
      </c>
    </row>
    <row r="858" spans="1:24" ht="24.75" customHeight="1">
      <c r="A858" s="262" t="s">
        <v>365</v>
      </c>
      <c r="B858" s="1" t="s">
        <v>330</v>
      </c>
      <c r="C858" s="10" t="s">
        <v>30</v>
      </c>
      <c r="D858" s="10" t="s">
        <v>13</v>
      </c>
      <c r="E858" s="56" t="s">
        <v>27</v>
      </c>
      <c r="F858" s="56" t="s">
        <v>120</v>
      </c>
      <c r="G858" s="56" t="s">
        <v>226</v>
      </c>
      <c r="H858" s="56" t="s">
        <v>228</v>
      </c>
      <c r="I858" s="110"/>
      <c r="J858" s="78">
        <f>J859</f>
        <v>21600.38</v>
      </c>
      <c r="K858" s="78">
        <f t="shared" ref="K858:O859" si="1249">K859</f>
        <v>0</v>
      </c>
      <c r="L858" s="78">
        <f t="shared" si="1249"/>
        <v>0</v>
      </c>
      <c r="M858" s="78">
        <f t="shared" si="1249"/>
        <v>0</v>
      </c>
      <c r="N858" s="78">
        <f t="shared" si="1249"/>
        <v>0</v>
      </c>
      <c r="O858" s="78">
        <f t="shared" si="1249"/>
        <v>0</v>
      </c>
      <c r="P858" s="78">
        <f t="shared" si="1162"/>
        <v>21600.38</v>
      </c>
      <c r="Q858" s="78">
        <f t="shared" si="1163"/>
        <v>0</v>
      </c>
      <c r="R858" s="78">
        <f t="shared" si="1164"/>
        <v>0</v>
      </c>
      <c r="S858" s="78">
        <f t="shared" ref="S858:U859" si="1250">S859</f>
        <v>20725.02</v>
      </c>
      <c r="T858" s="78">
        <f t="shared" si="1250"/>
        <v>0</v>
      </c>
      <c r="U858" s="78">
        <f t="shared" si="1250"/>
        <v>0</v>
      </c>
      <c r="V858" s="78">
        <f t="shared" si="1226"/>
        <v>42325.4</v>
      </c>
      <c r="W858" s="78">
        <f t="shared" si="1227"/>
        <v>0</v>
      </c>
      <c r="X858" s="78">
        <f t="shared" si="1228"/>
        <v>0</v>
      </c>
    </row>
    <row r="859" spans="1:24">
      <c r="A859" s="9" t="s">
        <v>98</v>
      </c>
      <c r="B859" s="1" t="s">
        <v>330</v>
      </c>
      <c r="C859" s="10" t="s">
        <v>30</v>
      </c>
      <c r="D859" s="10" t="s">
        <v>13</v>
      </c>
      <c r="E859" s="56" t="s">
        <v>27</v>
      </c>
      <c r="F859" s="56" t="s">
        <v>120</v>
      </c>
      <c r="G859" s="56" t="s">
        <v>226</v>
      </c>
      <c r="H859" s="56" t="s">
        <v>228</v>
      </c>
      <c r="I859" s="110" t="s">
        <v>97</v>
      </c>
      <c r="J859" s="78">
        <f>J860</f>
        <v>21600.38</v>
      </c>
      <c r="K859" s="78">
        <f t="shared" si="1249"/>
        <v>0</v>
      </c>
      <c r="L859" s="78">
        <f t="shared" si="1249"/>
        <v>0</v>
      </c>
      <c r="M859" s="78">
        <f t="shared" si="1249"/>
        <v>0</v>
      </c>
      <c r="N859" s="78">
        <f t="shared" si="1249"/>
        <v>0</v>
      </c>
      <c r="O859" s="78">
        <f t="shared" si="1249"/>
        <v>0</v>
      </c>
      <c r="P859" s="78">
        <f t="shared" si="1162"/>
        <v>21600.38</v>
      </c>
      <c r="Q859" s="78">
        <f t="shared" si="1163"/>
        <v>0</v>
      </c>
      <c r="R859" s="78">
        <f t="shared" si="1164"/>
        <v>0</v>
      </c>
      <c r="S859" s="78">
        <f t="shared" si="1250"/>
        <v>20725.02</v>
      </c>
      <c r="T859" s="78">
        <f t="shared" si="1250"/>
        <v>0</v>
      </c>
      <c r="U859" s="78">
        <f t="shared" si="1250"/>
        <v>0</v>
      </c>
      <c r="V859" s="78">
        <f t="shared" si="1226"/>
        <v>42325.4</v>
      </c>
      <c r="W859" s="78">
        <f t="shared" si="1227"/>
        <v>0</v>
      </c>
      <c r="X859" s="78">
        <f t="shared" si="1228"/>
        <v>0</v>
      </c>
    </row>
    <row r="860" spans="1:24" ht="26.4">
      <c r="A860" s="9" t="s">
        <v>104</v>
      </c>
      <c r="B860" s="1" t="s">
        <v>330</v>
      </c>
      <c r="C860" s="10" t="s">
        <v>30</v>
      </c>
      <c r="D860" s="10" t="s">
        <v>13</v>
      </c>
      <c r="E860" s="56" t="s">
        <v>27</v>
      </c>
      <c r="F860" s="56" t="s">
        <v>120</v>
      </c>
      <c r="G860" s="56" t="s">
        <v>226</v>
      </c>
      <c r="H860" s="56" t="s">
        <v>228</v>
      </c>
      <c r="I860" s="110" t="s">
        <v>105</v>
      </c>
      <c r="J860" s="78">
        <f>J1148</f>
        <v>21600.38</v>
      </c>
      <c r="K860" s="78">
        <f t="shared" ref="K860:L860" si="1251">K1148</f>
        <v>0</v>
      </c>
      <c r="L860" s="78">
        <f t="shared" si="1251"/>
        <v>0</v>
      </c>
      <c r="M860" s="78">
        <f t="shared" ref="M860:O860" si="1252">M1148</f>
        <v>0</v>
      </c>
      <c r="N860" s="78">
        <f t="shared" si="1252"/>
        <v>0</v>
      </c>
      <c r="O860" s="78">
        <f t="shared" si="1252"/>
        <v>0</v>
      </c>
      <c r="P860" s="78">
        <f t="shared" si="1162"/>
        <v>21600.38</v>
      </c>
      <c r="Q860" s="78">
        <f t="shared" si="1163"/>
        <v>0</v>
      </c>
      <c r="R860" s="78">
        <f t="shared" si="1164"/>
        <v>0</v>
      </c>
      <c r="S860" s="78">
        <f t="shared" ref="S860:U860" si="1253">S1148</f>
        <v>20725.02</v>
      </c>
      <c r="T860" s="78">
        <f t="shared" si="1253"/>
        <v>0</v>
      </c>
      <c r="U860" s="78">
        <f t="shared" si="1253"/>
        <v>0</v>
      </c>
      <c r="V860" s="78">
        <f t="shared" si="1226"/>
        <v>42325.4</v>
      </c>
      <c r="W860" s="78">
        <f t="shared" si="1227"/>
        <v>0</v>
      </c>
      <c r="X860" s="78">
        <f t="shared" si="1228"/>
        <v>0</v>
      </c>
    </row>
    <row r="861" spans="1:24">
      <c r="A861" s="9" t="s">
        <v>81</v>
      </c>
      <c r="B861" s="1" t="s">
        <v>330</v>
      </c>
      <c r="C861" s="1" t="s">
        <v>30</v>
      </c>
      <c r="D861" s="1" t="s">
        <v>13</v>
      </c>
      <c r="E861" s="1" t="s">
        <v>80</v>
      </c>
      <c r="F861" s="1" t="s">
        <v>68</v>
      </c>
      <c r="G861" s="1" t="s">
        <v>140</v>
      </c>
      <c r="H861" s="1" t="s">
        <v>141</v>
      </c>
      <c r="I861" s="13"/>
      <c r="J861" s="78">
        <f>J862+J865+J868+J871</f>
        <v>222000</v>
      </c>
      <c r="K861" s="78">
        <f t="shared" ref="K861:O861" si="1254">K862+K865+K868+K871</f>
        <v>222000</v>
      </c>
      <c r="L861" s="78">
        <f t="shared" si="1254"/>
        <v>222000</v>
      </c>
      <c r="M861" s="78">
        <f t="shared" si="1254"/>
        <v>53909</v>
      </c>
      <c r="N861" s="78">
        <f t="shared" si="1254"/>
        <v>0</v>
      </c>
      <c r="O861" s="78">
        <f t="shared" si="1254"/>
        <v>0</v>
      </c>
      <c r="P861" s="78">
        <f t="shared" si="1162"/>
        <v>275909</v>
      </c>
      <c r="Q861" s="78">
        <f t="shared" si="1163"/>
        <v>222000</v>
      </c>
      <c r="R861" s="78">
        <f t="shared" si="1164"/>
        <v>222000</v>
      </c>
      <c r="S861" s="78">
        <f t="shared" ref="S861:U861" si="1255">S862+S865+S868+S871</f>
        <v>400000</v>
      </c>
      <c r="T861" s="78">
        <f t="shared" si="1255"/>
        <v>0</v>
      </c>
      <c r="U861" s="78">
        <f t="shared" si="1255"/>
        <v>0</v>
      </c>
      <c r="V861" s="78">
        <f t="shared" si="1226"/>
        <v>675909</v>
      </c>
      <c r="W861" s="78">
        <f t="shared" si="1227"/>
        <v>222000</v>
      </c>
      <c r="X861" s="78">
        <f t="shared" si="1228"/>
        <v>222000</v>
      </c>
    </row>
    <row r="862" spans="1:24">
      <c r="A862" s="9" t="s">
        <v>106</v>
      </c>
      <c r="B862" s="1" t="s">
        <v>330</v>
      </c>
      <c r="C862" s="1" t="s">
        <v>30</v>
      </c>
      <c r="D862" s="1" t="s">
        <v>13</v>
      </c>
      <c r="E862" s="1" t="s">
        <v>80</v>
      </c>
      <c r="F862" s="1" t="s">
        <v>68</v>
      </c>
      <c r="G862" s="1" t="s">
        <v>140</v>
      </c>
      <c r="H862" s="1" t="s">
        <v>167</v>
      </c>
      <c r="I862" s="13"/>
      <c r="J862" s="78">
        <f>J863</f>
        <v>100000</v>
      </c>
      <c r="K862" s="78">
        <f t="shared" ref="K862:O863" si="1256">K863</f>
        <v>100000</v>
      </c>
      <c r="L862" s="78">
        <f t="shared" si="1256"/>
        <v>100000</v>
      </c>
      <c r="M862" s="78">
        <f t="shared" si="1256"/>
        <v>0</v>
      </c>
      <c r="N862" s="78">
        <f t="shared" si="1256"/>
        <v>0</v>
      </c>
      <c r="O862" s="78">
        <f t="shared" si="1256"/>
        <v>0</v>
      </c>
      <c r="P862" s="78">
        <f t="shared" si="1162"/>
        <v>100000</v>
      </c>
      <c r="Q862" s="78">
        <f t="shared" si="1163"/>
        <v>100000</v>
      </c>
      <c r="R862" s="78">
        <f t="shared" si="1164"/>
        <v>100000</v>
      </c>
      <c r="S862" s="78">
        <f t="shared" ref="S862:U863" si="1257">S863</f>
        <v>0</v>
      </c>
      <c r="T862" s="78">
        <f t="shared" si="1257"/>
        <v>0</v>
      </c>
      <c r="U862" s="78">
        <f t="shared" si="1257"/>
        <v>0</v>
      </c>
      <c r="V862" s="78">
        <f t="shared" si="1226"/>
        <v>100000</v>
      </c>
      <c r="W862" s="78">
        <f t="shared" si="1227"/>
        <v>100000</v>
      </c>
      <c r="X862" s="78">
        <f t="shared" si="1228"/>
        <v>100000</v>
      </c>
    </row>
    <row r="863" spans="1:24">
      <c r="A863" s="9" t="s">
        <v>98</v>
      </c>
      <c r="B863" s="1" t="s">
        <v>330</v>
      </c>
      <c r="C863" s="1" t="s">
        <v>30</v>
      </c>
      <c r="D863" s="1" t="s">
        <v>13</v>
      </c>
      <c r="E863" s="1" t="s">
        <v>80</v>
      </c>
      <c r="F863" s="1" t="s">
        <v>68</v>
      </c>
      <c r="G863" s="1" t="s">
        <v>140</v>
      </c>
      <c r="H863" s="1" t="s">
        <v>167</v>
      </c>
      <c r="I863" s="13" t="s">
        <v>97</v>
      </c>
      <c r="J863" s="78">
        <f>J864</f>
        <v>100000</v>
      </c>
      <c r="K863" s="78">
        <f t="shared" si="1256"/>
        <v>100000</v>
      </c>
      <c r="L863" s="78">
        <f t="shared" si="1256"/>
        <v>100000</v>
      </c>
      <c r="M863" s="78">
        <f t="shared" si="1256"/>
        <v>0</v>
      </c>
      <c r="N863" s="78">
        <f t="shared" si="1256"/>
        <v>0</v>
      </c>
      <c r="O863" s="78">
        <f t="shared" si="1256"/>
        <v>0</v>
      </c>
      <c r="P863" s="78">
        <f t="shared" si="1162"/>
        <v>100000</v>
      </c>
      <c r="Q863" s="78">
        <f t="shared" si="1163"/>
        <v>100000</v>
      </c>
      <c r="R863" s="78">
        <f t="shared" si="1164"/>
        <v>100000</v>
      </c>
      <c r="S863" s="78">
        <f t="shared" si="1257"/>
        <v>0</v>
      </c>
      <c r="T863" s="78">
        <f t="shared" si="1257"/>
        <v>0</v>
      </c>
      <c r="U863" s="78">
        <f t="shared" si="1257"/>
        <v>0</v>
      </c>
      <c r="V863" s="78">
        <f t="shared" si="1226"/>
        <v>100000</v>
      </c>
      <c r="W863" s="78">
        <f t="shared" si="1227"/>
        <v>100000</v>
      </c>
      <c r="X863" s="78">
        <f t="shared" si="1228"/>
        <v>100000</v>
      </c>
    </row>
    <row r="864" spans="1:24">
      <c r="A864" s="168" t="s">
        <v>114</v>
      </c>
      <c r="B864" s="1" t="s">
        <v>330</v>
      </c>
      <c r="C864" s="1" t="s">
        <v>30</v>
      </c>
      <c r="D864" s="1" t="s">
        <v>13</v>
      </c>
      <c r="E864" s="1" t="s">
        <v>80</v>
      </c>
      <c r="F864" s="1" t="s">
        <v>68</v>
      </c>
      <c r="G864" s="1" t="s">
        <v>140</v>
      </c>
      <c r="H864" s="1" t="s">
        <v>167</v>
      </c>
      <c r="I864" s="13" t="s">
        <v>113</v>
      </c>
      <c r="J864" s="78">
        <f>J1152</f>
        <v>100000</v>
      </c>
      <c r="K864" s="78">
        <f t="shared" ref="K864:L864" si="1258">K1152</f>
        <v>100000</v>
      </c>
      <c r="L864" s="78">
        <f t="shared" si="1258"/>
        <v>100000</v>
      </c>
      <c r="M864" s="78">
        <f t="shared" ref="M864:O864" si="1259">M1152</f>
        <v>0</v>
      </c>
      <c r="N864" s="78">
        <f t="shared" si="1259"/>
        <v>0</v>
      </c>
      <c r="O864" s="78">
        <f t="shared" si="1259"/>
        <v>0</v>
      </c>
      <c r="P864" s="78">
        <f t="shared" si="1162"/>
        <v>100000</v>
      </c>
      <c r="Q864" s="78">
        <f t="shared" si="1163"/>
        <v>100000</v>
      </c>
      <c r="R864" s="78">
        <f t="shared" si="1164"/>
        <v>100000</v>
      </c>
      <c r="S864" s="78">
        <f t="shared" ref="S864:U864" si="1260">S1152</f>
        <v>0</v>
      </c>
      <c r="T864" s="78">
        <f t="shared" si="1260"/>
        <v>0</v>
      </c>
      <c r="U864" s="78">
        <f t="shared" si="1260"/>
        <v>0</v>
      </c>
      <c r="V864" s="78">
        <f t="shared" si="1226"/>
        <v>100000</v>
      </c>
      <c r="W864" s="78">
        <f t="shared" si="1227"/>
        <v>100000</v>
      </c>
      <c r="X864" s="78">
        <f t="shared" si="1228"/>
        <v>100000</v>
      </c>
    </row>
    <row r="865" spans="1:24" ht="26.4">
      <c r="A865" s="274" t="s">
        <v>428</v>
      </c>
      <c r="B865" s="1" t="s">
        <v>330</v>
      </c>
      <c r="C865" s="1" t="s">
        <v>30</v>
      </c>
      <c r="D865" s="1" t="s">
        <v>13</v>
      </c>
      <c r="E865" s="1" t="s">
        <v>80</v>
      </c>
      <c r="F865" s="1" t="s">
        <v>68</v>
      </c>
      <c r="G865" s="1" t="s">
        <v>140</v>
      </c>
      <c r="H865" s="1" t="s">
        <v>168</v>
      </c>
      <c r="I865" s="13"/>
      <c r="J865" s="78">
        <f>J866</f>
        <v>72000</v>
      </c>
      <c r="K865" s="78">
        <f t="shared" ref="K865:O866" si="1261">K866</f>
        <v>72000</v>
      </c>
      <c r="L865" s="78">
        <f t="shared" si="1261"/>
        <v>72000</v>
      </c>
      <c r="M865" s="78">
        <f t="shared" si="1261"/>
        <v>0</v>
      </c>
      <c r="N865" s="78">
        <f t="shared" si="1261"/>
        <v>0</v>
      </c>
      <c r="O865" s="78">
        <f t="shared" si="1261"/>
        <v>0</v>
      </c>
      <c r="P865" s="78">
        <f t="shared" si="1162"/>
        <v>72000</v>
      </c>
      <c r="Q865" s="78">
        <f t="shared" si="1163"/>
        <v>72000</v>
      </c>
      <c r="R865" s="78">
        <f t="shared" si="1164"/>
        <v>72000</v>
      </c>
      <c r="S865" s="78">
        <f t="shared" ref="S865:U866" si="1262">S866</f>
        <v>0</v>
      </c>
      <c r="T865" s="78">
        <f t="shared" si="1262"/>
        <v>0</v>
      </c>
      <c r="U865" s="78">
        <f t="shared" si="1262"/>
        <v>0</v>
      </c>
      <c r="V865" s="78">
        <f t="shared" si="1226"/>
        <v>72000</v>
      </c>
      <c r="W865" s="78">
        <f t="shared" si="1227"/>
        <v>72000</v>
      </c>
      <c r="X865" s="78">
        <f t="shared" si="1228"/>
        <v>72000</v>
      </c>
    </row>
    <row r="866" spans="1:24">
      <c r="A866" s="9" t="s">
        <v>98</v>
      </c>
      <c r="B866" s="1" t="s">
        <v>330</v>
      </c>
      <c r="C866" s="1" t="s">
        <v>30</v>
      </c>
      <c r="D866" s="1" t="s">
        <v>13</v>
      </c>
      <c r="E866" s="1" t="s">
        <v>80</v>
      </c>
      <c r="F866" s="1" t="s">
        <v>68</v>
      </c>
      <c r="G866" s="1" t="s">
        <v>140</v>
      </c>
      <c r="H866" s="1" t="s">
        <v>168</v>
      </c>
      <c r="I866" s="13" t="s">
        <v>97</v>
      </c>
      <c r="J866" s="78">
        <f>J867</f>
        <v>72000</v>
      </c>
      <c r="K866" s="78">
        <f t="shared" si="1261"/>
        <v>72000</v>
      </c>
      <c r="L866" s="78">
        <f t="shared" si="1261"/>
        <v>72000</v>
      </c>
      <c r="M866" s="78">
        <f t="shared" si="1261"/>
        <v>0</v>
      </c>
      <c r="N866" s="78">
        <f t="shared" si="1261"/>
        <v>0</v>
      </c>
      <c r="O866" s="78">
        <f t="shared" si="1261"/>
        <v>0</v>
      </c>
      <c r="P866" s="78">
        <f t="shared" si="1162"/>
        <v>72000</v>
      </c>
      <c r="Q866" s="78">
        <f t="shared" si="1163"/>
        <v>72000</v>
      </c>
      <c r="R866" s="78">
        <f t="shared" si="1164"/>
        <v>72000</v>
      </c>
      <c r="S866" s="78">
        <f t="shared" si="1262"/>
        <v>0</v>
      </c>
      <c r="T866" s="78">
        <f t="shared" si="1262"/>
        <v>0</v>
      </c>
      <c r="U866" s="78">
        <f t="shared" si="1262"/>
        <v>0</v>
      </c>
      <c r="V866" s="78">
        <f t="shared" si="1226"/>
        <v>72000</v>
      </c>
      <c r="W866" s="78">
        <f t="shared" si="1227"/>
        <v>72000</v>
      </c>
      <c r="X866" s="78">
        <f t="shared" si="1228"/>
        <v>72000</v>
      </c>
    </row>
    <row r="867" spans="1:24">
      <c r="A867" s="168" t="s">
        <v>114</v>
      </c>
      <c r="B867" s="1" t="s">
        <v>330</v>
      </c>
      <c r="C867" s="1" t="s">
        <v>30</v>
      </c>
      <c r="D867" s="1" t="s">
        <v>13</v>
      </c>
      <c r="E867" s="1" t="s">
        <v>80</v>
      </c>
      <c r="F867" s="1" t="s">
        <v>68</v>
      </c>
      <c r="G867" s="1" t="s">
        <v>140</v>
      </c>
      <c r="H867" s="1" t="s">
        <v>168</v>
      </c>
      <c r="I867" s="13" t="s">
        <v>113</v>
      </c>
      <c r="J867" s="78">
        <f>J1155</f>
        <v>72000</v>
      </c>
      <c r="K867" s="78">
        <f t="shared" ref="K867:L867" si="1263">K1155</f>
        <v>72000</v>
      </c>
      <c r="L867" s="78">
        <f t="shared" si="1263"/>
        <v>72000</v>
      </c>
      <c r="M867" s="78">
        <f t="shared" ref="M867:O867" si="1264">M1155</f>
        <v>0</v>
      </c>
      <c r="N867" s="78">
        <f t="shared" si="1264"/>
        <v>0</v>
      </c>
      <c r="O867" s="78">
        <f t="shared" si="1264"/>
        <v>0</v>
      </c>
      <c r="P867" s="78">
        <f t="shared" si="1162"/>
        <v>72000</v>
      </c>
      <c r="Q867" s="78">
        <f t="shared" si="1163"/>
        <v>72000</v>
      </c>
      <c r="R867" s="78">
        <f t="shared" si="1164"/>
        <v>72000</v>
      </c>
      <c r="S867" s="78">
        <f t="shared" ref="S867:U867" si="1265">S1155</f>
        <v>0</v>
      </c>
      <c r="T867" s="78">
        <f t="shared" si="1265"/>
        <v>0</v>
      </c>
      <c r="U867" s="78">
        <f t="shared" si="1265"/>
        <v>0</v>
      </c>
      <c r="V867" s="78">
        <f t="shared" si="1226"/>
        <v>72000</v>
      </c>
      <c r="W867" s="78">
        <f t="shared" si="1227"/>
        <v>72000</v>
      </c>
      <c r="X867" s="78">
        <f t="shared" si="1228"/>
        <v>72000</v>
      </c>
    </row>
    <row r="868" spans="1:24" ht="26.4">
      <c r="A868" s="168" t="s">
        <v>328</v>
      </c>
      <c r="B868" s="1" t="s">
        <v>330</v>
      </c>
      <c r="C868" s="1" t="s">
        <v>30</v>
      </c>
      <c r="D868" s="1" t="s">
        <v>13</v>
      </c>
      <c r="E868" s="1" t="s">
        <v>80</v>
      </c>
      <c r="F868" s="1" t="s">
        <v>68</v>
      </c>
      <c r="G868" s="1" t="s">
        <v>140</v>
      </c>
      <c r="H868" s="1" t="s">
        <v>169</v>
      </c>
      <c r="I868" s="13"/>
      <c r="J868" s="78">
        <f>J869</f>
        <v>50000</v>
      </c>
      <c r="K868" s="78">
        <f t="shared" ref="K868:O868" si="1266">K869</f>
        <v>50000</v>
      </c>
      <c r="L868" s="78">
        <f t="shared" si="1266"/>
        <v>50000</v>
      </c>
      <c r="M868" s="78">
        <f t="shared" si="1266"/>
        <v>0</v>
      </c>
      <c r="N868" s="78">
        <f t="shared" si="1266"/>
        <v>0</v>
      </c>
      <c r="O868" s="78">
        <f t="shared" si="1266"/>
        <v>0</v>
      </c>
      <c r="P868" s="78">
        <f t="shared" si="1162"/>
        <v>50000</v>
      </c>
      <c r="Q868" s="78">
        <f t="shared" si="1163"/>
        <v>50000</v>
      </c>
      <c r="R868" s="78">
        <f t="shared" si="1164"/>
        <v>50000</v>
      </c>
      <c r="S868" s="78">
        <f t="shared" ref="S868:U869" si="1267">S869</f>
        <v>0</v>
      </c>
      <c r="T868" s="78">
        <f t="shared" si="1267"/>
        <v>0</v>
      </c>
      <c r="U868" s="78">
        <f t="shared" si="1267"/>
        <v>0</v>
      </c>
      <c r="V868" s="78">
        <f t="shared" si="1226"/>
        <v>50000</v>
      </c>
      <c r="W868" s="78">
        <f t="shared" si="1227"/>
        <v>50000</v>
      </c>
      <c r="X868" s="78">
        <f t="shared" si="1228"/>
        <v>50000</v>
      </c>
    </row>
    <row r="869" spans="1:24">
      <c r="A869" s="9" t="s">
        <v>98</v>
      </c>
      <c r="B869" s="1" t="s">
        <v>330</v>
      </c>
      <c r="C869" s="1" t="s">
        <v>30</v>
      </c>
      <c r="D869" s="1" t="s">
        <v>13</v>
      </c>
      <c r="E869" s="1" t="s">
        <v>80</v>
      </c>
      <c r="F869" s="1" t="s">
        <v>68</v>
      </c>
      <c r="G869" s="1" t="s">
        <v>140</v>
      </c>
      <c r="H869" s="1" t="s">
        <v>169</v>
      </c>
      <c r="I869" s="13" t="s">
        <v>97</v>
      </c>
      <c r="J869" s="78">
        <f>J870</f>
        <v>50000</v>
      </c>
      <c r="K869" s="78">
        <f t="shared" ref="K869:O869" si="1268">K870</f>
        <v>50000</v>
      </c>
      <c r="L869" s="78">
        <f t="shared" si="1268"/>
        <v>50000</v>
      </c>
      <c r="M869" s="78">
        <f t="shared" si="1268"/>
        <v>0</v>
      </c>
      <c r="N869" s="78">
        <f t="shared" si="1268"/>
        <v>0</v>
      </c>
      <c r="O869" s="78">
        <f t="shared" si="1268"/>
        <v>0</v>
      </c>
      <c r="P869" s="78">
        <f t="shared" si="1162"/>
        <v>50000</v>
      </c>
      <c r="Q869" s="78">
        <f t="shared" si="1163"/>
        <v>50000</v>
      </c>
      <c r="R869" s="78">
        <f t="shared" si="1164"/>
        <v>50000</v>
      </c>
      <c r="S869" s="78">
        <f t="shared" si="1267"/>
        <v>0</v>
      </c>
      <c r="T869" s="78">
        <f t="shared" si="1267"/>
        <v>0</v>
      </c>
      <c r="U869" s="78">
        <f t="shared" si="1267"/>
        <v>0</v>
      </c>
      <c r="V869" s="78">
        <f t="shared" si="1226"/>
        <v>50000</v>
      </c>
      <c r="W869" s="78">
        <f t="shared" si="1227"/>
        <v>50000</v>
      </c>
      <c r="X869" s="78">
        <f t="shared" si="1228"/>
        <v>50000</v>
      </c>
    </row>
    <row r="870" spans="1:24">
      <c r="A870" s="168" t="s">
        <v>114</v>
      </c>
      <c r="B870" s="1" t="s">
        <v>330</v>
      </c>
      <c r="C870" s="1" t="s">
        <v>30</v>
      </c>
      <c r="D870" s="1" t="s">
        <v>13</v>
      </c>
      <c r="E870" s="1" t="s">
        <v>80</v>
      </c>
      <c r="F870" s="1" t="s">
        <v>68</v>
      </c>
      <c r="G870" s="1" t="s">
        <v>140</v>
      </c>
      <c r="H870" s="1" t="s">
        <v>169</v>
      </c>
      <c r="I870" s="13" t="s">
        <v>113</v>
      </c>
      <c r="J870" s="78">
        <f>J1158</f>
        <v>50000</v>
      </c>
      <c r="K870" s="78">
        <f t="shared" ref="K870:L870" si="1269">K1158</f>
        <v>50000</v>
      </c>
      <c r="L870" s="78">
        <f t="shared" si="1269"/>
        <v>50000</v>
      </c>
      <c r="M870" s="78">
        <f t="shared" ref="M870:O870" si="1270">M1158</f>
        <v>0</v>
      </c>
      <c r="N870" s="78">
        <f t="shared" si="1270"/>
        <v>0</v>
      </c>
      <c r="O870" s="78">
        <f t="shared" si="1270"/>
        <v>0</v>
      </c>
      <c r="P870" s="78">
        <f t="shared" si="1162"/>
        <v>50000</v>
      </c>
      <c r="Q870" s="78">
        <f t="shared" si="1163"/>
        <v>50000</v>
      </c>
      <c r="R870" s="78">
        <f t="shared" si="1164"/>
        <v>50000</v>
      </c>
      <c r="S870" s="78">
        <f t="shared" ref="S870:U870" si="1271">S1158</f>
        <v>0</v>
      </c>
      <c r="T870" s="78">
        <f t="shared" si="1271"/>
        <v>0</v>
      </c>
      <c r="U870" s="78">
        <f t="shared" si="1271"/>
        <v>0</v>
      </c>
      <c r="V870" s="78">
        <f t="shared" si="1226"/>
        <v>50000</v>
      </c>
      <c r="W870" s="78">
        <f t="shared" si="1227"/>
        <v>50000</v>
      </c>
      <c r="X870" s="78">
        <f t="shared" si="1228"/>
        <v>50000</v>
      </c>
    </row>
    <row r="871" spans="1:24">
      <c r="A871" s="348" t="s">
        <v>214</v>
      </c>
      <c r="B871" s="1" t="s">
        <v>330</v>
      </c>
      <c r="C871" s="1" t="s">
        <v>30</v>
      </c>
      <c r="D871" s="1" t="s">
        <v>13</v>
      </c>
      <c r="E871" s="1" t="s">
        <v>80</v>
      </c>
      <c r="F871" s="1" t="s">
        <v>68</v>
      </c>
      <c r="G871" s="1" t="s">
        <v>140</v>
      </c>
      <c r="H871" s="1" t="s">
        <v>215</v>
      </c>
      <c r="I871" s="13"/>
      <c r="J871" s="78">
        <f>J872</f>
        <v>0</v>
      </c>
      <c r="K871" s="78">
        <f t="shared" ref="K871:O872" si="1272">K872</f>
        <v>0</v>
      </c>
      <c r="L871" s="78">
        <f t="shared" si="1272"/>
        <v>0</v>
      </c>
      <c r="M871" s="78">
        <f t="shared" si="1272"/>
        <v>53909</v>
      </c>
      <c r="N871" s="78">
        <f t="shared" si="1272"/>
        <v>0</v>
      </c>
      <c r="O871" s="78">
        <f t="shared" si="1272"/>
        <v>0</v>
      </c>
      <c r="P871" s="78">
        <f t="shared" ref="P871:P873" si="1273">J871+M871</f>
        <v>53909</v>
      </c>
      <c r="Q871" s="78">
        <f t="shared" ref="Q871:Q873" si="1274">K871+N871</f>
        <v>0</v>
      </c>
      <c r="R871" s="78">
        <f t="shared" ref="R871:R873" si="1275">L871+O871</f>
        <v>0</v>
      </c>
      <c r="S871" s="78">
        <f t="shared" ref="S871:U872" si="1276">S872</f>
        <v>400000</v>
      </c>
      <c r="T871" s="78">
        <f t="shared" si="1276"/>
        <v>0</v>
      </c>
      <c r="U871" s="78">
        <f t="shared" si="1276"/>
        <v>0</v>
      </c>
      <c r="V871" s="78">
        <f t="shared" si="1226"/>
        <v>453909</v>
      </c>
      <c r="W871" s="78">
        <f t="shared" si="1227"/>
        <v>0</v>
      </c>
      <c r="X871" s="78">
        <f t="shared" si="1228"/>
        <v>0</v>
      </c>
    </row>
    <row r="872" spans="1:24">
      <c r="A872" s="9" t="s">
        <v>98</v>
      </c>
      <c r="B872" s="1" t="s">
        <v>330</v>
      </c>
      <c r="C872" s="1" t="s">
        <v>30</v>
      </c>
      <c r="D872" s="1" t="s">
        <v>13</v>
      </c>
      <c r="E872" s="1" t="s">
        <v>80</v>
      </c>
      <c r="F872" s="1" t="s">
        <v>68</v>
      </c>
      <c r="G872" s="1" t="s">
        <v>140</v>
      </c>
      <c r="H872" s="1" t="s">
        <v>215</v>
      </c>
      <c r="I872" s="13" t="s">
        <v>97</v>
      </c>
      <c r="J872" s="78">
        <f>J873</f>
        <v>0</v>
      </c>
      <c r="K872" s="78">
        <f t="shared" si="1272"/>
        <v>0</v>
      </c>
      <c r="L872" s="78">
        <f t="shared" si="1272"/>
        <v>0</v>
      </c>
      <c r="M872" s="78">
        <f t="shared" si="1272"/>
        <v>53909</v>
      </c>
      <c r="N872" s="78">
        <f t="shared" si="1272"/>
        <v>0</v>
      </c>
      <c r="O872" s="78">
        <f t="shared" si="1272"/>
        <v>0</v>
      </c>
      <c r="P872" s="78">
        <f t="shared" si="1273"/>
        <v>53909</v>
      </c>
      <c r="Q872" s="78">
        <f t="shared" si="1274"/>
        <v>0</v>
      </c>
      <c r="R872" s="78">
        <f t="shared" si="1275"/>
        <v>0</v>
      </c>
      <c r="S872" s="78">
        <f t="shared" si="1276"/>
        <v>400000</v>
      </c>
      <c r="T872" s="78">
        <f t="shared" si="1276"/>
        <v>0</v>
      </c>
      <c r="U872" s="78">
        <f t="shared" si="1276"/>
        <v>0</v>
      </c>
      <c r="V872" s="78">
        <f t="shared" si="1226"/>
        <v>453909</v>
      </c>
      <c r="W872" s="78">
        <f t="shared" si="1227"/>
        <v>0</v>
      </c>
      <c r="X872" s="78">
        <f t="shared" si="1228"/>
        <v>0</v>
      </c>
    </row>
    <row r="873" spans="1:24">
      <c r="A873" s="168" t="s">
        <v>114</v>
      </c>
      <c r="B873" s="1" t="s">
        <v>330</v>
      </c>
      <c r="C873" s="1" t="s">
        <v>30</v>
      </c>
      <c r="D873" s="1" t="s">
        <v>13</v>
      </c>
      <c r="E873" s="1" t="s">
        <v>80</v>
      </c>
      <c r="F873" s="1" t="s">
        <v>68</v>
      </c>
      <c r="G873" s="1" t="s">
        <v>140</v>
      </c>
      <c r="H873" s="1" t="s">
        <v>215</v>
      </c>
      <c r="I873" s="13" t="s">
        <v>113</v>
      </c>
      <c r="J873" s="78"/>
      <c r="K873" s="78"/>
      <c r="L873" s="78"/>
      <c r="M873" s="78">
        <f>M1161</f>
        <v>53909</v>
      </c>
      <c r="N873" s="78">
        <f t="shared" ref="N873:O873" si="1277">N1161</f>
        <v>0</v>
      </c>
      <c r="O873" s="78">
        <f t="shared" si="1277"/>
        <v>0</v>
      </c>
      <c r="P873" s="78">
        <f t="shared" si="1273"/>
        <v>53909</v>
      </c>
      <c r="Q873" s="78">
        <f t="shared" si="1274"/>
        <v>0</v>
      </c>
      <c r="R873" s="78">
        <f t="shared" si="1275"/>
        <v>0</v>
      </c>
      <c r="S873" s="78">
        <f>S1161</f>
        <v>400000</v>
      </c>
      <c r="T873" s="78">
        <f t="shared" ref="T873:U873" si="1278">T1161</f>
        <v>0</v>
      </c>
      <c r="U873" s="78">
        <f t="shared" si="1278"/>
        <v>0</v>
      </c>
      <c r="V873" s="78">
        <f t="shared" si="1226"/>
        <v>453909</v>
      </c>
      <c r="W873" s="78">
        <f t="shared" si="1227"/>
        <v>0</v>
      </c>
      <c r="X873" s="78">
        <f t="shared" si="1228"/>
        <v>0</v>
      </c>
    </row>
    <row r="874" spans="1:24">
      <c r="A874" s="168"/>
      <c r="B874" s="1"/>
      <c r="C874" s="1"/>
      <c r="D874" s="1"/>
      <c r="E874" s="1"/>
      <c r="F874" s="1"/>
      <c r="G874" s="1"/>
      <c r="H874" s="1"/>
      <c r="I874" s="13"/>
      <c r="J874" s="78"/>
      <c r="K874" s="78"/>
      <c r="L874" s="78"/>
      <c r="M874" s="78"/>
      <c r="N874" s="78"/>
      <c r="O874" s="78"/>
      <c r="P874" s="78"/>
      <c r="Q874" s="78"/>
      <c r="R874" s="78"/>
      <c r="S874" s="78"/>
      <c r="T874" s="78"/>
      <c r="U874" s="78"/>
      <c r="V874" s="78"/>
      <c r="W874" s="78"/>
      <c r="X874" s="78"/>
    </row>
    <row r="875" spans="1:24">
      <c r="A875" s="195" t="s">
        <v>21</v>
      </c>
      <c r="B875" s="14" t="s">
        <v>330</v>
      </c>
      <c r="C875" s="14" t="s">
        <v>30</v>
      </c>
      <c r="D875" s="14" t="s">
        <v>16</v>
      </c>
      <c r="E875" s="14"/>
      <c r="F875" s="14"/>
      <c r="G875" s="14"/>
      <c r="H875" s="1"/>
      <c r="I875" s="13"/>
      <c r="J875" s="97">
        <f>J876</f>
        <v>50000</v>
      </c>
      <c r="K875" s="97">
        <f t="shared" ref="K875:O876" si="1279">K876</f>
        <v>50000</v>
      </c>
      <c r="L875" s="97">
        <f t="shared" si="1279"/>
        <v>50000</v>
      </c>
      <c r="M875" s="97">
        <f t="shared" si="1279"/>
        <v>0</v>
      </c>
      <c r="N875" s="97">
        <f t="shared" si="1279"/>
        <v>0</v>
      </c>
      <c r="O875" s="97">
        <f t="shared" si="1279"/>
        <v>0</v>
      </c>
      <c r="P875" s="97">
        <f t="shared" si="1162"/>
        <v>50000</v>
      </c>
      <c r="Q875" s="97">
        <f t="shared" si="1163"/>
        <v>50000</v>
      </c>
      <c r="R875" s="97">
        <f t="shared" si="1164"/>
        <v>50000</v>
      </c>
      <c r="S875" s="97">
        <f t="shared" ref="S875:U878" si="1280">S876</f>
        <v>0</v>
      </c>
      <c r="T875" s="97">
        <f t="shared" si="1280"/>
        <v>0</v>
      </c>
      <c r="U875" s="97">
        <f t="shared" si="1280"/>
        <v>0</v>
      </c>
      <c r="V875" s="97">
        <f t="shared" ref="V875:V879" si="1281">P875+S875</f>
        <v>50000</v>
      </c>
      <c r="W875" s="97">
        <f t="shared" ref="W875:W879" si="1282">Q875+T875</f>
        <v>50000</v>
      </c>
      <c r="X875" s="97">
        <f t="shared" ref="X875:X879" si="1283">R875+U875</f>
        <v>50000</v>
      </c>
    </row>
    <row r="876" spans="1:24" ht="39.6">
      <c r="A876" s="303" t="s">
        <v>402</v>
      </c>
      <c r="B876" s="1" t="s">
        <v>330</v>
      </c>
      <c r="C876" s="1" t="s">
        <v>30</v>
      </c>
      <c r="D876" s="1" t="s">
        <v>16</v>
      </c>
      <c r="E876" s="1" t="s">
        <v>31</v>
      </c>
      <c r="F876" s="1" t="s">
        <v>68</v>
      </c>
      <c r="G876" s="1" t="s">
        <v>140</v>
      </c>
      <c r="H876" s="1" t="s">
        <v>141</v>
      </c>
      <c r="I876" s="27"/>
      <c r="J876" s="98">
        <f>J877</f>
        <v>50000</v>
      </c>
      <c r="K876" s="98">
        <f t="shared" si="1279"/>
        <v>50000</v>
      </c>
      <c r="L876" s="98">
        <f t="shared" si="1279"/>
        <v>50000</v>
      </c>
      <c r="M876" s="98">
        <f t="shared" si="1279"/>
        <v>0</v>
      </c>
      <c r="N876" s="98">
        <f t="shared" si="1279"/>
        <v>0</v>
      </c>
      <c r="O876" s="98">
        <f t="shared" si="1279"/>
        <v>0</v>
      </c>
      <c r="P876" s="98">
        <f t="shared" si="1162"/>
        <v>50000</v>
      </c>
      <c r="Q876" s="98">
        <f t="shared" si="1163"/>
        <v>50000</v>
      </c>
      <c r="R876" s="98">
        <f t="shared" si="1164"/>
        <v>50000</v>
      </c>
      <c r="S876" s="98">
        <f t="shared" si="1280"/>
        <v>0</v>
      </c>
      <c r="T876" s="98">
        <f t="shared" si="1280"/>
        <v>0</v>
      </c>
      <c r="U876" s="98">
        <f t="shared" si="1280"/>
        <v>0</v>
      </c>
      <c r="V876" s="98">
        <f t="shared" si="1281"/>
        <v>50000</v>
      </c>
      <c r="W876" s="98">
        <f t="shared" si="1282"/>
        <v>50000</v>
      </c>
      <c r="X876" s="98">
        <f t="shared" si="1283"/>
        <v>50000</v>
      </c>
    </row>
    <row r="877" spans="1:24" ht="26.4">
      <c r="A877" s="9" t="s">
        <v>116</v>
      </c>
      <c r="B877" s="1" t="s">
        <v>330</v>
      </c>
      <c r="C877" s="1" t="s">
        <v>30</v>
      </c>
      <c r="D877" s="1" t="s">
        <v>16</v>
      </c>
      <c r="E877" s="1" t="s">
        <v>31</v>
      </c>
      <c r="F877" s="1" t="s">
        <v>68</v>
      </c>
      <c r="G877" s="1" t="s">
        <v>140</v>
      </c>
      <c r="H877" s="1" t="s">
        <v>170</v>
      </c>
      <c r="I877" s="27"/>
      <c r="J877" s="98">
        <f>J878</f>
        <v>50000</v>
      </c>
      <c r="K877" s="98">
        <f t="shared" ref="K877:O878" si="1284">K878</f>
        <v>50000</v>
      </c>
      <c r="L877" s="98">
        <f t="shared" si="1284"/>
        <v>50000</v>
      </c>
      <c r="M877" s="98">
        <f t="shared" si="1284"/>
        <v>0</v>
      </c>
      <c r="N877" s="98">
        <f t="shared" si="1284"/>
        <v>0</v>
      </c>
      <c r="O877" s="98">
        <f t="shared" si="1284"/>
        <v>0</v>
      </c>
      <c r="P877" s="98">
        <f t="shared" si="1162"/>
        <v>50000</v>
      </c>
      <c r="Q877" s="98">
        <f t="shared" si="1163"/>
        <v>50000</v>
      </c>
      <c r="R877" s="98">
        <f t="shared" si="1164"/>
        <v>50000</v>
      </c>
      <c r="S877" s="98">
        <f t="shared" si="1280"/>
        <v>0</v>
      </c>
      <c r="T877" s="98">
        <f t="shared" si="1280"/>
        <v>0</v>
      </c>
      <c r="U877" s="98">
        <f t="shared" si="1280"/>
        <v>0</v>
      </c>
      <c r="V877" s="98">
        <f t="shared" si="1281"/>
        <v>50000</v>
      </c>
      <c r="W877" s="98">
        <f t="shared" si="1282"/>
        <v>50000</v>
      </c>
      <c r="X877" s="98">
        <f t="shared" si="1283"/>
        <v>50000</v>
      </c>
    </row>
    <row r="878" spans="1:24" ht="26.4">
      <c r="A878" s="169" t="s">
        <v>229</v>
      </c>
      <c r="B878" s="10" t="s">
        <v>330</v>
      </c>
      <c r="C878" s="1" t="s">
        <v>30</v>
      </c>
      <c r="D878" s="1" t="s">
        <v>16</v>
      </c>
      <c r="E878" s="1" t="s">
        <v>31</v>
      </c>
      <c r="F878" s="1" t="s">
        <v>68</v>
      </c>
      <c r="G878" s="1" t="s">
        <v>140</v>
      </c>
      <c r="H878" s="1" t="s">
        <v>170</v>
      </c>
      <c r="I878" s="17" t="s">
        <v>92</v>
      </c>
      <c r="J878" s="98">
        <f>J879</f>
        <v>50000</v>
      </c>
      <c r="K878" s="98">
        <f t="shared" si="1284"/>
        <v>50000</v>
      </c>
      <c r="L878" s="98">
        <f t="shared" si="1284"/>
        <v>50000</v>
      </c>
      <c r="M878" s="98">
        <f t="shared" si="1284"/>
        <v>0</v>
      </c>
      <c r="N878" s="98">
        <f t="shared" si="1284"/>
        <v>0</v>
      </c>
      <c r="O878" s="98">
        <f t="shared" si="1284"/>
        <v>0</v>
      </c>
      <c r="P878" s="98">
        <f t="shared" si="1162"/>
        <v>50000</v>
      </c>
      <c r="Q878" s="98">
        <f t="shared" si="1163"/>
        <v>50000</v>
      </c>
      <c r="R878" s="98">
        <f t="shared" si="1164"/>
        <v>50000</v>
      </c>
      <c r="S878" s="98">
        <f t="shared" si="1280"/>
        <v>0</v>
      </c>
      <c r="T878" s="98">
        <f t="shared" si="1280"/>
        <v>0</v>
      </c>
      <c r="U878" s="98">
        <f t="shared" si="1280"/>
        <v>0</v>
      </c>
      <c r="V878" s="98">
        <f t="shared" si="1281"/>
        <v>50000</v>
      </c>
      <c r="W878" s="98">
        <f t="shared" si="1282"/>
        <v>50000</v>
      </c>
      <c r="X878" s="98">
        <f t="shared" si="1283"/>
        <v>50000</v>
      </c>
    </row>
    <row r="879" spans="1:24" ht="26.4">
      <c r="A879" s="168" t="s">
        <v>96</v>
      </c>
      <c r="B879" s="10" t="s">
        <v>330</v>
      </c>
      <c r="C879" s="1" t="s">
        <v>30</v>
      </c>
      <c r="D879" s="1" t="s">
        <v>16</v>
      </c>
      <c r="E879" s="1" t="s">
        <v>31</v>
      </c>
      <c r="F879" s="1" t="s">
        <v>68</v>
      </c>
      <c r="G879" s="1" t="s">
        <v>140</v>
      </c>
      <c r="H879" s="1" t="s">
        <v>170</v>
      </c>
      <c r="I879" s="17" t="s">
        <v>93</v>
      </c>
      <c r="J879" s="98">
        <f>J1166</f>
        <v>50000</v>
      </c>
      <c r="K879" s="98">
        <f t="shared" ref="K879:L879" si="1285">K1166</f>
        <v>50000</v>
      </c>
      <c r="L879" s="98">
        <f t="shared" si="1285"/>
        <v>50000</v>
      </c>
      <c r="M879" s="98">
        <f t="shared" ref="M879:O879" si="1286">M1166</f>
        <v>0</v>
      </c>
      <c r="N879" s="98">
        <f t="shared" si="1286"/>
        <v>0</v>
      </c>
      <c r="O879" s="98">
        <f t="shared" si="1286"/>
        <v>0</v>
      </c>
      <c r="P879" s="98">
        <f t="shared" si="1162"/>
        <v>50000</v>
      </c>
      <c r="Q879" s="98">
        <f t="shared" si="1163"/>
        <v>50000</v>
      </c>
      <c r="R879" s="98">
        <f t="shared" si="1164"/>
        <v>50000</v>
      </c>
      <c r="S879" s="98">
        <f t="shared" ref="S879:U879" si="1287">S1166</f>
        <v>0</v>
      </c>
      <c r="T879" s="98">
        <f t="shared" si="1287"/>
        <v>0</v>
      </c>
      <c r="U879" s="98">
        <f t="shared" si="1287"/>
        <v>0</v>
      </c>
      <c r="V879" s="98">
        <f t="shared" si="1281"/>
        <v>50000</v>
      </c>
      <c r="W879" s="98">
        <f t="shared" si="1282"/>
        <v>50000</v>
      </c>
      <c r="X879" s="98">
        <f t="shared" si="1283"/>
        <v>50000</v>
      </c>
    </row>
    <row r="880" spans="1:24">
      <c r="A880" s="168"/>
      <c r="B880" s="10"/>
      <c r="C880" s="1"/>
      <c r="D880" s="1"/>
      <c r="E880" s="1"/>
      <c r="F880" s="1"/>
      <c r="G880" s="1"/>
      <c r="H880" s="1"/>
      <c r="I880" s="17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  <c r="U880" s="98"/>
      <c r="V880" s="98"/>
      <c r="W880" s="98"/>
      <c r="X880" s="98"/>
    </row>
    <row r="881" spans="1:24" s="286" customFormat="1" ht="15.6">
      <c r="A881" s="280" t="s">
        <v>4</v>
      </c>
      <c r="B881" s="281" t="s">
        <v>330</v>
      </c>
      <c r="C881" s="282" t="s">
        <v>19</v>
      </c>
      <c r="D881" s="283"/>
      <c r="E881" s="283"/>
      <c r="F881" s="283"/>
      <c r="G881" s="283"/>
      <c r="H881" s="283"/>
      <c r="I881" s="284"/>
      <c r="J881" s="285">
        <f>J882</f>
        <v>1469200</v>
      </c>
      <c r="K881" s="285">
        <f t="shared" ref="K881:O884" si="1288">K882</f>
        <v>0</v>
      </c>
      <c r="L881" s="285">
        <f t="shared" si="1288"/>
        <v>0</v>
      </c>
      <c r="M881" s="285">
        <f t="shared" si="1288"/>
        <v>0</v>
      </c>
      <c r="N881" s="285">
        <f t="shared" si="1288"/>
        <v>0</v>
      </c>
      <c r="O881" s="285">
        <f t="shared" si="1288"/>
        <v>0</v>
      </c>
      <c r="P881" s="285">
        <f t="shared" si="1162"/>
        <v>1469200</v>
      </c>
      <c r="Q881" s="285">
        <f t="shared" si="1163"/>
        <v>0</v>
      </c>
      <c r="R881" s="285">
        <f t="shared" si="1164"/>
        <v>0</v>
      </c>
      <c r="S881" s="285">
        <f t="shared" ref="S881:U885" si="1289">S882</f>
        <v>-176200</v>
      </c>
      <c r="T881" s="285">
        <f t="shared" si="1289"/>
        <v>0</v>
      </c>
      <c r="U881" s="285">
        <f t="shared" si="1289"/>
        <v>0</v>
      </c>
      <c r="V881" s="285">
        <f t="shared" ref="V881:V886" si="1290">P881+S881</f>
        <v>1293000</v>
      </c>
      <c r="W881" s="285">
        <f t="shared" ref="W881:W886" si="1291">Q881+T881</f>
        <v>0</v>
      </c>
      <c r="X881" s="285">
        <f t="shared" ref="X881:X886" si="1292">R881+U881</f>
        <v>0</v>
      </c>
    </row>
    <row r="882" spans="1:24" s="286" customFormat="1">
      <c r="A882" s="287" t="s">
        <v>50</v>
      </c>
      <c r="B882" s="288" t="s">
        <v>330</v>
      </c>
      <c r="C882" s="288" t="s">
        <v>19</v>
      </c>
      <c r="D882" s="288" t="s">
        <v>20</v>
      </c>
      <c r="E882" s="288"/>
      <c r="F882" s="288"/>
      <c r="G882" s="288"/>
      <c r="H882" s="288"/>
      <c r="I882" s="289"/>
      <c r="J882" s="290">
        <f>J883</f>
        <v>1469200</v>
      </c>
      <c r="K882" s="290">
        <f t="shared" si="1288"/>
        <v>0</v>
      </c>
      <c r="L882" s="290">
        <f t="shared" si="1288"/>
        <v>0</v>
      </c>
      <c r="M882" s="290">
        <f t="shared" si="1288"/>
        <v>0</v>
      </c>
      <c r="N882" s="290">
        <f t="shared" si="1288"/>
        <v>0</v>
      </c>
      <c r="O882" s="290">
        <f t="shared" si="1288"/>
        <v>0</v>
      </c>
      <c r="P882" s="290">
        <f t="shared" si="1162"/>
        <v>1469200</v>
      </c>
      <c r="Q882" s="290">
        <f t="shared" si="1163"/>
        <v>0</v>
      </c>
      <c r="R882" s="290">
        <f t="shared" si="1164"/>
        <v>0</v>
      </c>
      <c r="S882" s="290">
        <f t="shared" si="1289"/>
        <v>-176200</v>
      </c>
      <c r="T882" s="290">
        <f t="shared" si="1289"/>
        <v>0</v>
      </c>
      <c r="U882" s="290">
        <f t="shared" si="1289"/>
        <v>0</v>
      </c>
      <c r="V882" s="290">
        <f t="shared" si="1290"/>
        <v>1293000</v>
      </c>
      <c r="W882" s="290">
        <f t="shared" si="1291"/>
        <v>0</v>
      </c>
      <c r="X882" s="290">
        <f t="shared" si="1292"/>
        <v>0</v>
      </c>
    </row>
    <row r="883" spans="1:24" s="286" customFormat="1" ht="26.4">
      <c r="A883" s="291" t="s">
        <v>387</v>
      </c>
      <c r="B883" s="283" t="s">
        <v>330</v>
      </c>
      <c r="C883" s="283" t="s">
        <v>19</v>
      </c>
      <c r="D883" s="283" t="s">
        <v>20</v>
      </c>
      <c r="E883" s="283" t="s">
        <v>2</v>
      </c>
      <c r="F883" s="283" t="s">
        <v>68</v>
      </c>
      <c r="G883" s="283" t="s">
        <v>140</v>
      </c>
      <c r="H883" s="283" t="s">
        <v>141</v>
      </c>
      <c r="I883" s="284"/>
      <c r="J883" s="292">
        <f>J884</f>
        <v>1469200</v>
      </c>
      <c r="K883" s="292">
        <f t="shared" si="1288"/>
        <v>0</v>
      </c>
      <c r="L883" s="292">
        <f t="shared" si="1288"/>
        <v>0</v>
      </c>
      <c r="M883" s="292">
        <f t="shared" si="1288"/>
        <v>0</v>
      </c>
      <c r="N883" s="292">
        <f t="shared" si="1288"/>
        <v>0</v>
      </c>
      <c r="O883" s="292">
        <f t="shared" si="1288"/>
        <v>0</v>
      </c>
      <c r="P883" s="292">
        <f t="shared" ref="P883:P948" si="1293">J883+M883</f>
        <v>1469200</v>
      </c>
      <c r="Q883" s="292">
        <f t="shared" ref="Q883:Q948" si="1294">K883+N883</f>
        <v>0</v>
      </c>
      <c r="R883" s="292">
        <f t="shared" ref="R883:R948" si="1295">L883+O883</f>
        <v>0</v>
      </c>
      <c r="S883" s="292">
        <f t="shared" si="1289"/>
        <v>-176200</v>
      </c>
      <c r="T883" s="292">
        <f t="shared" si="1289"/>
        <v>0</v>
      </c>
      <c r="U883" s="292">
        <f t="shared" si="1289"/>
        <v>0</v>
      </c>
      <c r="V883" s="292">
        <f t="shared" si="1290"/>
        <v>1293000</v>
      </c>
      <c r="W883" s="292">
        <f t="shared" si="1291"/>
        <v>0</v>
      </c>
      <c r="X883" s="292">
        <f t="shared" si="1292"/>
        <v>0</v>
      </c>
    </row>
    <row r="884" spans="1:24" s="286" customFormat="1" ht="26.4">
      <c r="A884" s="293" t="s">
        <v>254</v>
      </c>
      <c r="B884" s="283" t="s">
        <v>330</v>
      </c>
      <c r="C884" s="283" t="s">
        <v>19</v>
      </c>
      <c r="D884" s="283" t="s">
        <v>20</v>
      </c>
      <c r="E884" s="283" t="s">
        <v>2</v>
      </c>
      <c r="F884" s="283" t="s">
        <v>68</v>
      </c>
      <c r="G884" s="283" t="s">
        <v>140</v>
      </c>
      <c r="H884" s="283" t="s">
        <v>376</v>
      </c>
      <c r="I884" s="284"/>
      <c r="J884" s="292">
        <f>J885</f>
        <v>1469200</v>
      </c>
      <c r="K884" s="292">
        <f t="shared" si="1288"/>
        <v>0</v>
      </c>
      <c r="L884" s="292">
        <f t="shared" si="1288"/>
        <v>0</v>
      </c>
      <c r="M884" s="292">
        <f t="shared" si="1288"/>
        <v>0</v>
      </c>
      <c r="N884" s="292">
        <f t="shared" si="1288"/>
        <v>0</v>
      </c>
      <c r="O884" s="292">
        <f t="shared" si="1288"/>
        <v>0</v>
      </c>
      <c r="P884" s="292">
        <f t="shared" si="1293"/>
        <v>1469200</v>
      </c>
      <c r="Q884" s="292">
        <f t="shared" si="1294"/>
        <v>0</v>
      </c>
      <c r="R884" s="292">
        <f t="shared" si="1295"/>
        <v>0</v>
      </c>
      <c r="S884" s="292">
        <f t="shared" si="1289"/>
        <v>-176200</v>
      </c>
      <c r="T884" s="292">
        <f t="shared" si="1289"/>
        <v>0</v>
      </c>
      <c r="U884" s="292">
        <f t="shared" si="1289"/>
        <v>0</v>
      </c>
      <c r="V884" s="292">
        <f t="shared" si="1290"/>
        <v>1293000</v>
      </c>
      <c r="W884" s="292">
        <f t="shared" si="1291"/>
        <v>0</v>
      </c>
      <c r="X884" s="292">
        <f t="shared" si="1292"/>
        <v>0</v>
      </c>
    </row>
    <row r="885" spans="1:24" s="286" customFormat="1" ht="26.4">
      <c r="A885" s="294" t="s">
        <v>229</v>
      </c>
      <c r="B885" s="283" t="s">
        <v>330</v>
      </c>
      <c r="C885" s="283" t="s">
        <v>19</v>
      </c>
      <c r="D885" s="283" t="s">
        <v>20</v>
      </c>
      <c r="E885" s="283" t="s">
        <v>2</v>
      </c>
      <c r="F885" s="283" t="s">
        <v>68</v>
      </c>
      <c r="G885" s="283" t="s">
        <v>140</v>
      </c>
      <c r="H885" s="283" t="s">
        <v>376</v>
      </c>
      <c r="I885" s="284" t="s">
        <v>92</v>
      </c>
      <c r="J885" s="292">
        <f>J886</f>
        <v>1469200</v>
      </c>
      <c r="K885" s="292">
        <f t="shared" ref="K885:O885" si="1296">K886</f>
        <v>0</v>
      </c>
      <c r="L885" s="292">
        <f t="shared" si="1296"/>
        <v>0</v>
      </c>
      <c r="M885" s="292">
        <f t="shared" si="1296"/>
        <v>0</v>
      </c>
      <c r="N885" s="292">
        <f t="shared" si="1296"/>
        <v>0</v>
      </c>
      <c r="O885" s="292">
        <f t="shared" si="1296"/>
        <v>0</v>
      </c>
      <c r="P885" s="292">
        <f t="shared" si="1293"/>
        <v>1469200</v>
      </c>
      <c r="Q885" s="292">
        <f t="shared" si="1294"/>
        <v>0</v>
      </c>
      <c r="R885" s="292">
        <f t="shared" si="1295"/>
        <v>0</v>
      </c>
      <c r="S885" s="292">
        <f t="shared" si="1289"/>
        <v>-176200</v>
      </c>
      <c r="T885" s="292">
        <f t="shared" si="1289"/>
        <v>0</v>
      </c>
      <c r="U885" s="292">
        <f t="shared" si="1289"/>
        <v>0</v>
      </c>
      <c r="V885" s="292">
        <f t="shared" si="1290"/>
        <v>1293000</v>
      </c>
      <c r="W885" s="292">
        <f t="shared" si="1291"/>
        <v>0</v>
      </c>
      <c r="X885" s="292">
        <f t="shared" si="1292"/>
        <v>0</v>
      </c>
    </row>
    <row r="886" spans="1:24" s="286" customFormat="1" ht="26.4">
      <c r="A886" s="295" t="s">
        <v>96</v>
      </c>
      <c r="B886" s="283" t="s">
        <v>330</v>
      </c>
      <c r="C886" s="283" t="s">
        <v>19</v>
      </c>
      <c r="D886" s="283" t="s">
        <v>20</v>
      </c>
      <c r="E886" s="283" t="s">
        <v>2</v>
      </c>
      <c r="F886" s="283" t="s">
        <v>68</v>
      </c>
      <c r="G886" s="283" t="s">
        <v>140</v>
      </c>
      <c r="H886" s="283" t="s">
        <v>376</v>
      </c>
      <c r="I886" s="284" t="s">
        <v>93</v>
      </c>
      <c r="J886" s="292">
        <f t="shared" ref="J886:O886" si="1297">J1571+J1643</f>
        <v>1469200</v>
      </c>
      <c r="K886" s="292">
        <f t="shared" si="1297"/>
        <v>0</v>
      </c>
      <c r="L886" s="292">
        <f t="shared" si="1297"/>
        <v>0</v>
      </c>
      <c r="M886" s="292">
        <f t="shared" si="1297"/>
        <v>0</v>
      </c>
      <c r="N886" s="292">
        <f t="shared" si="1297"/>
        <v>0</v>
      </c>
      <c r="O886" s="292">
        <f t="shared" si="1297"/>
        <v>0</v>
      </c>
      <c r="P886" s="292">
        <f t="shared" si="1293"/>
        <v>1469200</v>
      </c>
      <c r="Q886" s="292">
        <f t="shared" si="1294"/>
        <v>0</v>
      </c>
      <c r="R886" s="292">
        <f t="shared" si="1295"/>
        <v>0</v>
      </c>
      <c r="S886" s="292">
        <f>S1571+S1643</f>
        <v>-176200</v>
      </c>
      <c r="T886" s="292">
        <f>T1571+T1643</f>
        <v>0</v>
      </c>
      <c r="U886" s="292">
        <f>U1571+U1643</f>
        <v>0</v>
      </c>
      <c r="V886" s="292">
        <f t="shared" si="1290"/>
        <v>1293000</v>
      </c>
      <c r="W886" s="292">
        <f t="shared" si="1291"/>
        <v>0</v>
      </c>
      <c r="X886" s="292">
        <f t="shared" si="1292"/>
        <v>0</v>
      </c>
    </row>
    <row r="887" spans="1:24" s="286" customFormat="1">
      <c r="A887" s="295"/>
      <c r="B887" s="283"/>
      <c r="C887" s="283"/>
      <c r="D887" s="283"/>
      <c r="E887" s="283"/>
      <c r="F887" s="283"/>
      <c r="G887" s="283"/>
      <c r="H887" s="283"/>
      <c r="I887" s="284"/>
      <c r="J887" s="292"/>
      <c r="K887" s="292"/>
      <c r="L887" s="292"/>
      <c r="M887" s="292"/>
      <c r="N887" s="292"/>
      <c r="O887" s="292"/>
      <c r="P887" s="292"/>
      <c r="Q887" s="292"/>
      <c r="R887" s="292"/>
      <c r="S887" s="292"/>
      <c r="T887" s="292"/>
      <c r="U887" s="292"/>
      <c r="V887" s="292"/>
      <c r="W887" s="292"/>
      <c r="X887" s="292"/>
    </row>
    <row r="888" spans="1:24" ht="15" customHeight="1">
      <c r="A888" s="167" t="s">
        <v>110</v>
      </c>
      <c r="B888" s="28" t="s">
        <v>330</v>
      </c>
      <c r="C888" s="28" t="s">
        <v>48</v>
      </c>
      <c r="D888" s="28"/>
      <c r="E888" s="28"/>
      <c r="F888" s="28"/>
      <c r="G888" s="28"/>
      <c r="H888" s="28"/>
      <c r="I888" s="31"/>
      <c r="J888" s="96">
        <f t="shared" ref="J888:J893" si="1298">J889</f>
        <v>10000</v>
      </c>
      <c r="K888" s="96">
        <f t="shared" ref="K888:O891" si="1299">K889</f>
        <v>9600</v>
      </c>
      <c r="L888" s="96">
        <f t="shared" si="1299"/>
        <v>6400</v>
      </c>
      <c r="M888" s="96">
        <f t="shared" si="1299"/>
        <v>0</v>
      </c>
      <c r="N888" s="96">
        <f t="shared" si="1299"/>
        <v>0</v>
      </c>
      <c r="O888" s="96">
        <f t="shared" si="1299"/>
        <v>0</v>
      </c>
      <c r="P888" s="96">
        <f t="shared" si="1293"/>
        <v>10000</v>
      </c>
      <c r="Q888" s="96">
        <f t="shared" si="1294"/>
        <v>9600</v>
      </c>
      <c r="R888" s="96">
        <f t="shared" si="1295"/>
        <v>6400</v>
      </c>
      <c r="S888" s="96">
        <f t="shared" ref="S888:U893" si="1300">S889</f>
        <v>0</v>
      </c>
      <c r="T888" s="96">
        <f t="shared" si="1300"/>
        <v>0</v>
      </c>
      <c r="U888" s="96">
        <f t="shared" si="1300"/>
        <v>0</v>
      </c>
      <c r="V888" s="96">
        <f t="shared" ref="V888:V894" si="1301">P888+S888</f>
        <v>10000</v>
      </c>
      <c r="W888" s="96">
        <f t="shared" ref="W888:W894" si="1302">Q888+T888</f>
        <v>9600</v>
      </c>
      <c r="X888" s="96">
        <f t="shared" ref="X888:X894" si="1303">R888+U888</f>
        <v>6400</v>
      </c>
    </row>
    <row r="889" spans="1:24">
      <c r="A889" s="195" t="s">
        <v>230</v>
      </c>
      <c r="B889" s="15" t="s">
        <v>330</v>
      </c>
      <c r="C889" s="15" t="s">
        <v>48</v>
      </c>
      <c r="D889" s="15" t="s">
        <v>20</v>
      </c>
      <c r="E889" s="15"/>
      <c r="F889" s="15"/>
      <c r="G889" s="15"/>
      <c r="H889" s="15"/>
      <c r="I889" s="25"/>
      <c r="J889" s="97">
        <f t="shared" si="1298"/>
        <v>10000</v>
      </c>
      <c r="K889" s="97">
        <f t="shared" si="1299"/>
        <v>9600</v>
      </c>
      <c r="L889" s="97">
        <f t="shared" si="1299"/>
        <v>6400</v>
      </c>
      <c r="M889" s="97">
        <f t="shared" si="1299"/>
        <v>0</v>
      </c>
      <c r="N889" s="97">
        <f t="shared" si="1299"/>
        <v>0</v>
      </c>
      <c r="O889" s="97">
        <f t="shared" si="1299"/>
        <v>0</v>
      </c>
      <c r="P889" s="97">
        <f t="shared" si="1293"/>
        <v>10000</v>
      </c>
      <c r="Q889" s="97">
        <f t="shared" si="1294"/>
        <v>9600</v>
      </c>
      <c r="R889" s="97">
        <f t="shared" si="1295"/>
        <v>6400</v>
      </c>
      <c r="S889" s="97">
        <f t="shared" si="1300"/>
        <v>0</v>
      </c>
      <c r="T889" s="97">
        <f t="shared" si="1300"/>
        <v>0</v>
      </c>
      <c r="U889" s="97">
        <f t="shared" si="1300"/>
        <v>0</v>
      </c>
      <c r="V889" s="97">
        <f t="shared" si="1301"/>
        <v>10000</v>
      </c>
      <c r="W889" s="97">
        <f t="shared" si="1302"/>
        <v>9600</v>
      </c>
      <c r="X889" s="97">
        <f t="shared" si="1303"/>
        <v>6400</v>
      </c>
    </row>
    <row r="890" spans="1:24" ht="39.6">
      <c r="A890" s="304" t="s">
        <v>392</v>
      </c>
      <c r="B890" s="10" t="s">
        <v>330</v>
      </c>
      <c r="C890" s="34" t="s">
        <v>48</v>
      </c>
      <c r="D890" s="34" t="s">
        <v>20</v>
      </c>
      <c r="E890" s="34" t="s">
        <v>19</v>
      </c>
      <c r="F890" s="34" t="s">
        <v>68</v>
      </c>
      <c r="G890" s="34" t="s">
        <v>140</v>
      </c>
      <c r="H890" s="34" t="s">
        <v>141</v>
      </c>
      <c r="I890" s="35"/>
      <c r="J890" s="78">
        <f t="shared" si="1298"/>
        <v>10000</v>
      </c>
      <c r="K890" s="78">
        <f t="shared" si="1299"/>
        <v>9600</v>
      </c>
      <c r="L890" s="78">
        <f t="shared" si="1299"/>
        <v>6400</v>
      </c>
      <c r="M890" s="78">
        <f t="shared" si="1299"/>
        <v>0</v>
      </c>
      <c r="N890" s="78">
        <f t="shared" si="1299"/>
        <v>0</v>
      </c>
      <c r="O890" s="78">
        <f t="shared" si="1299"/>
        <v>0</v>
      </c>
      <c r="P890" s="78">
        <f t="shared" si="1293"/>
        <v>10000</v>
      </c>
      <c r="Q890" s="78">
        <f t="shared" si="1294"/>
        <v>9600</v>
      </c>
      <c r="R890" s="78">
        <f t="shared" si="1295"/>
        <v>6400</v>
      </c>
      <c r="S890" s="78">
        <f t="shared" si="1300"/>
        <v>0</v>
      </c>
      <c r="T890" s="78">
        <f t="shared" si="1300"/>
        <v>0</v>
      </c>
      <c r="U890" s="78">
        <f t="shared" si="1300"/>
        <v>0</v>
      </c>
      <c r="V890" s="78">
        <f t="shared" si="1301"/>
        <v>10000</v>
      </c>
      <c r="W890" s="78">
        <f t="shared" si="1302"/>
        <v>9600</v>
      </c>
      <c r="X890" s="78">
        <f t="shared" si="1303"/>
        <v>6400</v>
      </c>
    </row>
    <row r="891" spans="1:24" ht="26.4">
      <c r="A891" s="197" t="s">
        <v>246</v>
      </c>
      <c r="B891" s="10" t="s">
        <v>330</v>
      </c>
      <c r="C891" s="34" t="s">
        <v>48</v>
      </c>
      <c r="D891" s="34" t="s">
        <v>20</v>
      </c>
      <c r="E891" s="34" t="s">
        <v>19</v>
      </c>
      <c r="F891" s="34" t="s">
        <v>126</v>
      </c>
      <c r="G891" s="34" t="s">
        <v>140</v>
      </c>
      <c r="H891" s="34" t="s">
        <v>141</v>
      </c>
      <c r="I891" s="35"/>
      <c r="J891" s="78">
        <f t="shared" si="1298"/>
        <v>10000</v>
      </c>
      <c r="K891" s="78">
        <f t="shared" si="1299"/>
        <v>9600</v>
      </c>
      <c r="L891" s="78">
        <f t="shared" si="1299"/>
        <v>6400</v>
      </c>
      <c r="M891" s="78">
        <f t="shared" si="1299"/>
        <v>0</v>
      </c>
      <c r="N891" s="78">
        <f t="shared" si="1299"/>
        <v>0</v>
      </c>
      <c r="O891" s="78">
        <f t="shared" si="1299"/>
        <v>0</v>
      </c>
      <c r="P891" s="78">
        <f t="shared" si="1293"/>
        <v>10000</v>
      </c>
      <c r="Q891" s="78">
        <f t="shared" si="1294"/>
        <v>9600</v>
      </c>
      <c r="R891" s="78">
        <f t="shared" si="1295"/>
        <v>6400</v>
      </c>
      <c r="S891" s="78">
        <f t="shared" si="1300"/>
        <v>0</v>
      </c>
      <c r="T891" s="78">
        <f t="shared" si="1300"/>
        <v>0</v>
      </c>
      <c r="U891" s="78">
        <f t="shared" si="1300"/>
        <v>0</v>
      </c>
      <c r="V891" s="78">
        <f t="shared" si="1301"/>
        <v>10000</v>
      </c>
      <c r="W891" s="78">
        <f t="shared" si="1302"/>
        <v>9600</v>
      </c>
      <c r="X891" s="78">
        <f t="shared" si="1303"/>
        <v>6400</v>
      </c>
    </row>
    <row r="892" spans="1:24">
      <c r="A892" s="9" t="s">
        <v>107</v>
      </c>
      <c r="B892" s="10" t="s">
        <v>330</v>
      </c>
      <c r="C892" s="34" t="s">
        <v>48</v>
      </c>
      <c r="D892" s="34" t="s">
        <v>20</v>
      </c>
      <c r="E892" s="34" t="s">
        <v>19</v>
      </c>
      <c r="F892" s="34" t="s">
        <v>126</v>
      </c>
      <c r="G892" s="34" t="s">
        <v>140</v>
      </c>
      <c r="H892" s="34" t="s">
        <v>172</v>
      </c>
      <c r="I892" s="35"/>
      <c r="J892" s="78">
        <f t="shared" si="1298"/>
        <v>10000</v>
      </c>
      <c r="K892" s="78">
        <f t="shared" ref="K892:O893" si="1304">K893</f>
        <v>9600</v>
      </c>
      <c r="L892" s="78">
        <f t="shared" si="1304"/>
        <v>6400</v>
      </c>
      <c r="M892" s="78">
        <f t="shared" si="1304"/>
        <v>0</v>
      </c>
      <c r="N892" s="78">
        <f t="shared" si="1304"/>
        <v>0</v>
      </c>
      <c r="O892" s="78">
        <f t="shared" si="1304"/>
        <v>0</v>
      </c>
      <c r="P892" s="78">
        <f t="shared" si="1293"/>
        <v>10000</v>
      </c>
      <c r="Q892" s="78">
        <f t="shared" si="1294"/>
        <v>9600</v>
      </c>
      <c r="R892" s="78">
        <f t="shared" si="1295"/>
        <v>6400</v>
      </c>
      <c r="S892" s="78">
        <f t="shared" si="1300"/>
        <v>0</v>
      </c>
      <c r="T892" s="78">
        <f t="shared" si="1300"/>
        <v>0</v>
      </c>
      <c r="U892" s="78">
        <f t="shared" si="1300"/>
        <v>0</v>
      </c>
      <c r="V892" s="78">
        <f t="shared" si="1301"/>
        <v>10000</v>
      </c>
      <c r="W892" s="78">
        <f t="shared" si="1302"/>
        <v>9600</v>
      </c>
      <c r="X892" s="78">
        <f t="shared" si="1303"/>
        <v>6400</v>
      </c>
    </row>
    <row r="893" spans="1:24">
      <c r="A893" s="9" t="s">
        <v>110</v>
      </c>
      <c r="B893" s="10" t="s">
        <v>330</v>
      </c>
      <c r="C893" s="34" t="s">
        <v>48</v>
      </c>
      <c r="D893" s="34" t="s">
        <v>20</v>
      </c>
      <c r="E893" s="34" t="s">
        <v>19</v>
      </c>
      <c r="F893" s="34" t="s">
        <v>126</v>
      </c>
      <c r="G893" s="34" t="s">
        <v>140</v>
      </c>
      <c r="H893" s="34" t="s">
        <v>172</v>
      </c>
      <c r="I893" s="35" t="s">
        <v>108</v>
      </c>
      <c r="J893" s="78">
        <f t="shared" si="1298"/>
        <v>10000</v>
      </c>
      <c r="K893" s="78">
        <f t="shared" si="1304"/>
        <v>9600</v>
      </c>
      <c r="L893" s="78">
        <f t="shared" si="1304"/>
        <v>6400</v>
      </c>
      <c r="M893" s="78">
        <f t="shared" si="1304"/>
        <v>0</v>
      </c>
      <c r="N893" s="78">
        <f t="shared" si="1304"/>
        <v>0</v>
      </c>
      <c r="O893" s="78">
        <f t="shared" si="1304"/>
        <v>0</v>
      </c>
      <c r="P893" s="78">
        <f t="shared" si="1293"/>
        <v>10000</v>
      </c>
      <c r="Q893" s="78">
        <f t="shared" si="1294"/>
        <v>9600</v>
      </c>
      <c r="R893" s="78">
        <f t="shared" si="1295"/>
        <v>6400</v>
      </c>
      <c r="S893" s="78">
        <f t="shared" si="1300"/>
        <v>0</v>
      </c>
      <c r="T893" s="78">
        <f t="shared" si="1300"/>
        <v>0</v>
      </c>
      <c r="U893" s="78">
        <f t="shared" si="1300"/>
        <v>0</v>
      </c>
      <c r="V893" s="78">
        <f t="shared" si="1301"/>
        <v>10000</v>
      </c>
      <c r="W893" s="78">
        <f t="shared" si="1302"/>
        <v>9600</v>
      </c>
      <c r="X893" s="78">
        <f t="shared" si="1303"/>
        <v>6400</v>
      </c>
    </row>
    <row r="894" spans="1:24">
      <c r="A894" s="9" t="s">
        <v>107</v>
      </c>
      <c r="B894" s="10" t="s">
        <v>330</v>
      </c>
      <c r="C894" s="34" t="s">
        <v>48</v>
      </c>
      <c r="D894" s="34" t="s">
        <v>20</v>
      </c>
      <c r="E894" s="34" t="s">
        <v>19</v>
      </c>
      <c r="F894" s="34" t="s">
        <v>126</v>
      </c>
      <c r="G894" s="34" t="s">
        <v>140</v>
      </c>
      <c r="H894" s="1" t="s">
        <v>172</v>
      </c>
      <c r="I894" s="35" t="s">
        <v>109</v>
      </c>
      <c r="J894" s="78">
        <f>J1173</f>
        <v>10000</v>
      </c>
      <c r="K894" s="78">
        <f t="shared" ref="K894:L894" si="1305">K1173</f>
        <v>9600</v>
      </c>
      <c r="L894" s="78">
        <f t="shared" si="1305"/>
        <v>6400</v>
      </c>
      <c r="M894" s="78">
        <f t="shared" ref="M894:O894" si="1306">M1173</f>
        <v>0</v>
      </c>
      <c r="N894" s="78">
        <f t="shared" si="1306"/>
        <v>0</v>
      </c>
      <c r="O894" s="78">
        <f t="shared" si="1306"/>
        <v>0</v>
      </c>
      <c r="P894" s="78">
        <f t="shared" si="1293"/>
        <v>10000</v>
      </c>
      <c r="Q894" s="78">
        <f t="shared" si="1294"/>
        <v>9600</v>
      </c>
      <c r="R894" s="78">
        <f t="shared" si="1295"/>
        <v>6400</v>
      </c>
      <c r="S894" s="78">
        <f t="shared" ref="S894:U894" si="1307">S1173</f>
        <v>0</v>
      </c>
      <c r="T894" s="78">
        <f t="shared" si="1307"/>
        <v>0</v>
      </c>
      <c r="U894" s="78">
        <f t="shared" si="1307"/>
        <v>0</v>
      </c>
      <c r="V894" s="78">
        <f t="shared" si="1301"/>
        <v>10000</v>
      </c>
      <c r="W894" s="78">
        <f t="shared" si="1302"/>
        <v>9600</v>
      </c>
      <c r="X894" s="78">
        <f t="shared" si="1303"/>
        <v>6400</v>
      </c>
    </row>
    <row r="895" spans="1:24" s="165" customFormat="1" ht="17.399999999999999" hidden="1">
      <c r="A895" s="164" t="s">
        <v>342</v>
      </c>
      <c r="J895" s="166">
        <f>J896+J968+J976+J1005+J1051+J1105+J1121+J1127+J1167</f>
        <v>120508185.03999999</v>
      </c>
      <c r="K895" s="166">
        <f>K896+K968+K976+K1005+K1051+K1105+K1121+K1127+K1167</f>
        <v>125407917.14</v>
      </c>
      <c r="L895" s="166">
        <f>L896+L968+L976+L1005+L1051+L1105+L1121+L1127+L1167</f>
        <v>122315507.91</v>
      </c>
      <c r="M895" s="166">
        <f>M896+M968+M976+M1005+M1051+M1105+M1121+M1127+M1167+M1114</f>
        <v>27190225.690000001</v>
      </c>
      <c r="N895" s="166">
        <f t="shared" ref="N895:R895" si="1308">N896+N968+N976+N1005+N1051+N1105+N1121+N1127+N1167+N1114</f>
        <v>66758.69</v>
      </c>
      <c r="O895" s="166">
        <f t="shared" si="1308"/>
        <v>186908.68</v>
      </c>
      <c r="P895" s="166">
        <f t="shared" si="1308"/>
        <v>147698410.72999999</v>
      </c>
      <c r="Q895" s="166">
        <f t="shared" si="1308"/>
        <v>125474675.83000001</v>
      </c>
      <c r="R895" s="166">
        <f t="shared" si="1308"/>
        <v>122502416.58999999</v>
      </c>
      <c r="S895" s="166">
        <f>S896+S968+S976+S1005+S1051+S1105+S1121+S1127+S1167+S1114</f>
        <v>9543544.9399999995</v>
      </c>
      <c r="T895" s="166">
        <f t="shared" ref="T895:X895" si="1309">T896+T968+T976+T1005+T1051+T1105+T1121+T1127+T1167+T1114</f>
        <v>2220991.8199999998</v>
      </c>
      <c r="U895" s="166">
        <f t="shared" si="1309"/>
        <v>2220991.8199999998</v>
      </c>
      <c r="V895" s="166">
        <f t="shared" si="1309"/>
        <v>157241955.67000002</v>
      </c>
      <c r="W895" s="166">
        <f t="shared" si="1309"/>
        <v>127695667.65000002</v>
      </c>
      <c r="X895" s="166">
        <f t="shared" si="1309"/>
        <v>124723408.41</v>
      </c>
    </row>
    <row r="896" spans="1:24" s="206" customFormat="1" ht="15.6" hidden="1">
      <c r="A896" s="202" t="s">
        <v>32</v>
      </c>
      <c r="B896" s="203" t="s">
        <v>330</v>
      </c>
      <c r="C896" s="203" t="s">
        <v>20</v>
      </c>
      <c r="D896" s="204"/>
      <c r="E896" s="204"/>
      <c r="F896" s="204"/>
      <c r="G896" s="204"/>
      <c r="H896" s="204"/>
      <c r="I896" s="204"/>
      <c r="J896" s="205">
        <f>J897+J902+J939+J949+J944</f>
        <v>68512057.809999987</v>
      </c>
      <c r="K896" s="205">
        <f>K897+K902+K939+K949</f>
        <v>66794172.970000006</v>
      </c>
      <c r="L896" s="205">
        <f>L897+L902+L939+L949</f>
        <v>66639634.689999998</v>
      </c>
      <c r="M896" s="205">
        <f t="shared" ref="M896:O896" si="1310">M897+M902+M939+M949</f>
        <v>2460882.77</v>
      </c>
      <c r="N896" s="205">
        <f t="shared" si="1310"/>
        <v>2082.4499999999998</v>
      </c>
      <c r="O896" s="205">
        <f t="shared" si="1310"/>
        <v>85864.07</v>
      </c>
      <c r="P896" s="205">
        <f t="shared" si="1293"/>
        <v>70972940.579999983</v>
      </c>
      <c r="Q896" s="205">
        <f t="shared" si="1294"/>
        <v>66796255.420000009</v>
      </c>
      <c r="R896" s="205">
        <f t="shared" si="1295"/>
        <v>66725498.759999998</v>
      </c>
      <c r="S896" s="205">
        <f t="shared" ref="S896:U896" si="1311">S897+S902+S939+S949</f>
        <v>-83000</v>
      </c>
      <c r="T896" s="205">
        <f t="shared" si="1311"/>
        <v>0</v>
      </c>
      <c r="U896" s="205">
        <f t="shared" si="1311"/>
        <v>0</v>
      </c>
      <c r="V896" s="205">
        <f t="shared" ref="V896:V965" si="1312">P896+S896</f>
        <v>70889940.579999983</v>
      </c>
      <c r="W896" s="205">
        <f t="shared" ref="W896:W965" si="1313">Q896+T896</f>
        <v>66796255.420000009</v>
      </c>
      <c r="X896" s="205">
        <f t="shared" ref="X896:X965" si="1314">R896+U896</f>
        <v>66725498.759999998</v>
      </c>
    </row>
    <row r="897" spans="1:24" s="206" customFormat="1" ht="26.4" hidden="1">
      <c r="A897" s="207" t="s">
        <v>44</v>
      </c>
      <c r="B897" s="208" t="s">
        <v>330</v>
      </c>
      <c r="C897" s="208" t="s">
        <v>20</v>
      </c>
      <c r="D897" s="209" t="s">
        <v>17</v>
      </c>
      <c r="E897" s="209"/>
      <c r="F897" s="209"/>
      <c r="G897" s="209"/>
      <c r="H897" s="209"/>
      <c r="I897" s="210"/>
      <c r="J897" s="211">
        <f>J898</f>
        <v>4134017</v>
      </c>
      <c r="K897" s="211">
        <f t="shared" ref="K897:O900" si="1315">K898</f>
        <v>4134017</v>
      </c>
      <c r="L897" s="211">
        <f t="shared" si="1315"/>
        <v>4134017</v>
      </c>
      <c r="M897" s="211">
        <f t="shared" si="1315"/>
        <v>0</v>
      </c>
      <c r="N897" s="211">
        <f t="shared" si="1315"/>
        <v>0</v>
      </c>
      <c r="O897" s="211">
        <f t="shared" si="1315"/>
        <v>0</v>
      </c>
      <c r="P897" s="211">
        <f t="shared" si="1293"/>
        <v>4134017</v>
      </c>
      <c r="Q897" s="211">
        <f t="shared" si="1294"/>
        <v>4134017</v>
      </c>
      <c r="R897" s="211">
        <f t="shared" si="1295"/>
        <v>4134017</v>
      </c>
      <c r="S897" s="211">
        <f t="shared" ref="S897:U900" si="1316">S898</f>
        <v>0</v>
      </c>
      <c r="T897" s="211">
        <f t="shared" si="1316"/>
        <v>0</v>
      </c>
      <c r="U897" s="211">
        <f t="shared" si="1316"/>
        <v>0</v>
      </c>
      <c r="V897" s="211">
        <f t="shared" si="1312"/>
        <v>4134017</v>
      </c>
      <c r="W897" s="211">
        <f t="shared" si="1313"/>
        <v>4134017</v>
      </c>
      <c r="X897" s="211">
        <f t="shared" si="1314"/>
        <v>4134017</v>
      </c>
    </row>
    <row r="898" spans="1:24" s="206" customFormat="1" hidden="1">
      <c r="A898" s="212" t="s">
        <v>81</v>
      </c>
      <c r="B898" s="213" t="s">
        <v>330</v>
      </c>
      <c r="C898" s="213" t="s">
        <v>20</v>
      </c>
      <c r="D898" s="213" t="s">
        <v>17</v>
      </c>
      <c r="E898" s="213" t="s">
        <v>80</v>
      </c>
      <c r="F898" s="213" t="s">
        <v>68</v>
      </c>
      <c r="G898" s="204" t="s">
        <v>140</v>
      </c>
      <c r="H898" s="204" t="s">
        <v>141</v>
      </c>
      <c r="I898" s="214"/>
      <c r="J898" s="215">
        <f>J899</f>
        <v>4134017</v>
      </c>
      <c r="K898" s="215">
        <f t="shared" si="1315"/>
        <v>4134017</v>
      </c>
      <c r="L898" s="215">
        <f t="shared" si="1315"/>
        <v>4134017</v>
      </c>
      <c r="M898" s="215">
        <f t="shared" si="1315"/>
        <v>0</v>
      </c>
      <c r="N898" s="215">
        <f t="shared" si="1315"/>
        <v>0</v>
      </c>
      <c r="O898" s="215">
        <f t="shared" si="1315"/>
        <v>0</v>
      </c>
      <c r="P898" s="215">
        <f t="shared" si="1293"/>
        <v>4134017</v>
      </c>
      <c r="Q898" s="215">
        <f t="shared" si="1294"/>
        <v>4134017</v>
      </c>
      <c r="R898" s="215">
        <f t="shared" si="1295"/>
        <v>4134017</v>
      </c>
      <c r="S898" s="215">
        <f t="shared" si="1316"/>
        <v>0</v>
      </c>
      <c r="T898" s="215">
        <f t="shared" si="1316"/>
        <v>0</v>
      </c>
      <c r="U898" s="215">
        <f t="shared" si="1316"/>
        <v>0</v>
      </c>
      <c r="V898" s="215">
        <f t="shared" si="1312"/>
        <v>4134017</v>
      </c>
      <c r="W898" s="215">
        <f t="shared" si="1313"/>
        <v>4134017</v>
      </c>
      <c r="X898" s="215">
        <f t="shared" si="1314"/>
        <v>4134017</v>
      </c>
    </row>
    <row r="899" spans="1:24" s="206" customFormat="1" hidden="1">
      <c r="A899" s="212" t="s">
        <v>270</v>
      </c>
      <c r="B899" s="213" t="s">
        <v>330</v>
      </c>
      <c r="C899" s="213" t="s">
        <v>20</v>
      </c>
      <c r="D899" s="213" t="s">
        <v>17</v>
      </c>
      <c r="E899" s="213" t="s">
        <v>80</v>
      </c>
      <c r="F899" s="213" t="s">
        <v>68</v>
      </c>
      <c r="G899" s="204" t="s">
        <v>140</v>
      </c>
      <c r="H899" s="204" t="s">
        <v>193</v>
      </c>
      <c r="I899" s="214"/>
      <c r="J899" s="215">
        <f>J900</f>
        <v>4134017</v>
      </c>
      <c r="K899" s="215">
        <f t="shared" si="1315"/>
        <v>4134017</v>
      </c>
      <c r="L899" s="215">
        <f t="shared" si="1315"/>
        <v>4134017</v>
      </c>
      <c r="M899" s="215">
        <f t="shared" si="1315"/>
        <v>0</v>
      </c>
      <c r="N899" s="215">
        <f t="shared" si="1315"/>
        <v>0</v>
      </c>
      <c r="O899" s="215">
        <f t="shared" si="1315"/>
        <v>0</v>
      </c>
      <c r="P899" s="215">
        <f t="shared" si="1293"/>
        <v>4134017</v>
      </c>
      <c r="Q899" s="215">
        <f t="shared" si="1294"/>
        <v>4134017</v>
      </c>
      <c r="R899" s="215">
        <f t="shared" si="1295"/>
        <v>4134017</v>
      </c>
      <c r="S899" s="215">
        <f t="shared" si="1316"/>
        <v>0</v>
      </c>
      <c r="T899" s="215">
        <f t="shared" si="1316"/>
        <v>0</v>
      </c>
      <c r="U899" s="215">
        <f t="shared" si="1316"/>
        <v>0</v>
      </c>
      <c r="V899" s="215">
        <f t="shared" si="1312"/>
        <v>4134017</v>
      </c>
      <c r="W899" s="215">
        <f t="shared" si="1313"/>
        <v>4134017</v>
      </c>
      <c r="X899" s="215">
        <f t="shared" si="1314"/>
        <v>4134017</v>
      </c>
    </row>
    <row r="900" spans="1:24" s="206" customFormat="1" ht="39.6" hidden="1">
      <c r="A900" s="216" t="s">
        <v>94</v>
      </c>
      <c r="B900" s="213" t="s">
        <v>330</v>
      </c>
      <c r="C900" s="213" t="s">
        <v>20</v>
      </c>
      <c r="D900" s="213" t="s">
        <v>17</v>
      </c>
      <c r="E900" s="213" t="s">
        <v>80</v>
      </c>
      <c r="F900" s="213" t="s">
        <v>68</v>
      </c>
      <c r="G900" s="204" t="s">
        <v>140</v>
      </c>
      <c r="H900" s="204" t="s">
        <v>193</v>
      </c>
      <c r="I900" s="214" t="s">
        <v>90</v>
      </c>
      <c r="J900" s="215">
        <f>J901</f>
        <v>4134017</v>
      </c>
      <c r="K900" s="215">
        <f t="shared" si="1315"/>
        <v>4134017</v>
      </c>
      <c r="L900" s="215">
        <f t="shared" si="1315"/>
        <v>4134017</v>
      </c>
      <c r="M900" s="215">
        <f t="shared" si="1315"/>
        <v>0</v>
      </c>
      <c r="N900" s="215">
        <f t="shared" si="1315"/>
        <v>0</v>
      </c>
      <c r="O900" s="215">
        <f t="shared" si="1315"/>
        <v>0</v>
      </c>
      <c r="P900" s="215">
        <f t="shared" si="1293"/>
        <v>4134017</v>
      </c>
      <c r="Q900" s="215">
        <f t="shared" si="1294"/>
        <v>4134017</v>
      </c>
      <c r="R900" s="215">
        <f t="shared" si="1295"/>
        <v>4134017</v>
      </c>
      <c r="S900" s="215">
        <f t="shared" si="1316"/>
        <v>0</v>
      </c>
      <c r="T900" s="215">
        <f t="shared" si="1316"/>
        <v>0</v>
      </c>
      <c r="U900" s="215">
        <f t="shared" si="1316"/>
        <v>0</v>
      </c>
      <c r="V900" s="215">
        <f t="shared" si="1312"/>
        <v>4134017</v>
      </c>
      <c r="W900" s="215">
        <f t="shared" si="1313"/>
        <v>4134017</v>
      </c>
      <c r="X900" s="215">
        <f t="shared" si="1314"/>
        <v>4134017</v>
      </c>
    </row>
    <row r="901" spans="1:24" s="206" customFormat="1" hidden="1">
      <c r="A901" s="216" t="s">
        <v>101</v>
      </c>
      <c r="B901" s="213" t="s">
        <v>330</v>
      </c>
      <c r="C901" s="213" t="s">
        <v>20</v>
      </c>
      <c r="D901" s="213" t="s">
        <v>17</v>
      </c>
      <c r="E901" s="213" t="s">
        <v>80</v>
      </c>
      <c r="F901" s="213" t="s">
        <v>68</v>
      </c>
      <c r="G901" s="204" t="s">
        <v>140</v>
      </c>
      <c r="H901" s="204" t="s">
        <v>193</v>
      </c>
      <c r="I901" s="214" t="s">
        <v>100</v>
      </c>
      <c r="J901" s="215">
        <v>4134017</v>
      </c>
      <c r="K901" s="215">
        <v>4134017</v>
      </c>
      <c r="L901" s="215">
        <v>4134017</v>
      </c>
      <c r="M901" s="215"/>
      <c r="N901" s="215"/>
      <c r="O901" s="215"/>
      <c r="P901" s="215">
        <f t="shared" si="1293"/>
        <v>4134017</v>
      </c>
      <c r="Q901" s="215">
        <f t="shared" si="1294"/>
        <v>4134017</v>
      </c>
      <c r="R901" s="215">
        <f t="shared" si="1295"/>
        <v>4134017</v>
      </c>
      <c r="S901" s="215"/>
      <c r="T901" s="215"/>
      <c r="U901" s="215"/>
      <c r="V901" s="215">
        <f t="shared" si="1312"/>
        <v>4134017</v>
      </c>
      <c r="W901" s="215">
        <f t="shared" si="1313"/>
        <v>4134017</v>
      </c>
      <c r="X901" s="215">
        <f t="shared" si="1314"/>
        <v>4134017</v>
      </c>
    </row>
    <row r="902" spans="1:24" s="206" customFormat="1" ht="39.6" hidden="1">
      <c r="A902" s="207" t="s">
        <v>0</v>
      </c>
      <c r="B902" s="208" t="s">
        <v>330</v>
      </c>
      <c r="C902" s="208" t="s">
        <v>20</v>
      </c>
      <c r="D902" s="208" t="s">
        <v>16</v>
      </c>
      <c r="E902" s="208"/>
      <c r="F902" s="208"/>
      <c r="G902" s="208"/>
      <c r="H902" s="204"/>
      <c r="I902" s="214"/>
      <c r="J902" s="211">
        <f>J903+J907+J916</f>
        <v>62017152.889999993</v>
      </c>
      <c r="K902" s="211">
        <f t="shared" ref="K902:L902" si="1317">K903+K907+K916</f>
        <v>61753550.420000002</v>
      </c>
      <c r="L902" s="211">
        <f t="shared" si="1317"/>
        <v>61599012.43</v>
      </c>
      <c r="M902" s="211">
        <f t="shared" ref="M902:O902" si="1318">M903+M907+M916</f>
        <v>150000</v>
      </c>
      <c r="N902" s="211">
        <f t="shared" si="1318"/>
        <v>0</v>
      </c>
      <c r="O902" s="211">
        <f t="shared" si="1318"/>
        <v>0</v>
      </c>
      <c r="P902" s="211">
        <f t="shared" si="1293"/>
        <v>62167152.889999993</v>
      </c>
      <c r="Q902" s="211">
        <f t="shared" si="1294"/>
        <v>61753550.420000002</v>
      </c>
      <c r="R902" s="211">
        <f t="shared" si="1295"/>
        <v>61599012.43</v>
      </c>
      <c r="S902" s="211">
        <f t="shared" ref="S902:U902" si="1319">S903+S907+S916</f>
        <v>0</v>
      </c>
      <c r="T902" s="211">
        <f t="shared" si="1319"/>
        <v>0</v>
      </c>
      <c r="U902" s="211">
        <f t="shared" si="1319"/>
        <v>0</v>
      </c>
      <c r="V902" s="211">
        <f t="shared" si="1312"/>
        <v>62167152.889999993</v>
      </c>
      <c r="W902" s="211">
        <f t="shared" si="1313"/>
        <v>61753550.420000002</v>
      </c>
      <c r="X902" s="211">
        <f t="shared" si="1314"/>
        <v>61599012.43</v>
      </c>
    </row>
    <row r="903" spans="1:24" s="206" customFormat="1" ht="39.6" hidden="1">
      <c r="A903" s="305" t="s">
        <v>393</v>
      </c>
      <c r="B903" s="204" t="s">
        <v>330</v>
      </c>
      <c r="C903" s="204" t="s">
        <v>20</v>
      </c>
      <c r="D903" s="204" t="s">
        <v>16</v>
      </c>
      <c r="E903" s="204" t="s">
        <v>13</v>
      </c>
      <c r="F903" s="204" t="s">
        <v>68</v>
      </c>
      <c r="G903" s="204" t="s">
        <v>140</v>
      </c>
      <c r="H903" s="204" t="s">
        <v>141</v>
      </c>
      <c r="I903" s="214"/>
      <c r="J903" s="215">
        <f>J904</f>
        <v>35000</v>
      </c>
      <c r="K903" s="215">
        <f t="shared" ref="K903:O905" si="1320">K904</f>
        <v>35000</v>
      </c>
      <c r="L903" s="215">
        <f t="shared" si="1320"/>
        <v>35000</v>
      </c>
      <c r="M903" s="215">
        <f t="shared" si="1320"/>
        <v>0</v>
      </c>
      <c r="N903" s="215">
        <f t="shared" si="1320"/>
        <v>0</v>
      </c>
      <c r="O903" s="215">
        <f t="shared" si="1320"/>
        <v>0</v>
      </c>
      <c r="P903" s="215">
        <f t="shared" si="1293"/>
        <v>35000</v>
      </c>
      <c r="Q903" s="215">
        <f t="shared" si="1294"/>
        <v>35000</v>
      </c>
      <c r="R903" s="215">
        <f t="shared" si="1295"/>
        <v>35000</v>
      </c>
      <c r="S903" s="215">
        <f t="shared" ref="S903:U905" si="1321">S904</f>
        <v>0</v>
      </c>
      <c r="T903" s="215">
        <f t="shared" si="1321"/>
        <v>0</v>
      </c>
      <c r="U903" s="215">
        <f t="shared" si="1321"/>
        <v>0</v>
      </c>
      <c r="V903" s="215">
        <f t="shared" si="1312"/>
        <v>35000</v>
      </c>
      <c r="W903" s="215">
        <f t="shared" si="1313"/>
        <v>35000</v>
      </c>
      <c r="X903" s="215">
        <f t="shared" si="1314"/>
        <v>35000</v>
      </c>
    </row>
    <row r="904" spans="1:24" s="206" customFormat="1" ht="26.4" hidden="1">
      <c r="A904" s="212" t="s">
        <v>61</v>
      </c>
      <c r="B904" s="204" t="s">
        <v>330</v>
      </c>
      <c r="C904" s="204" t="s">
        <v>20</v>
      </c>
      <c r="D904" s="204" t="s">
        <v>16</v>
      </c>
      <c r="E904" s="204" t="s">
        <v>13</v>
      </c>
      <c r="F904" s="204" t="s">
        <v>68</v>
      </c>
      <c r="G904" s="204" t="s">
        <v>140</v>
      </c>
      <c r="H904" s="204" t="s">
        <v>362</v>
      </c>
      <c r="I904" s="214"/>
      <c r="J904" s="215">
        <f>J905</f>
        <v>35000</v>
      </c>
      <c r="K904" s="215">
        <f t="shared" si="1320"/>
        <v>35000</v>
      </c>
      <c r="L904" s="215">
        <f t="shared" si="1320"/>
        <v>35000</v>
      </c>
      <c r="M904" s="215">
        <f t="shared" si="1320"/>
        <v>0</v>
      </c>
      <c r="N904" s="215">
        <f t="shared" si="1320"/>
        <v>0</v>
      </c>
      <c r="O904" s="215">
        <f t="shared" si="1320"/>
        <v>0</v>
      </c>
      <c r="P904" s="215">
        <f t="shared" si="1293"/>
        <v>35000</v>
      </c>
      <c r="Q904" s="215">
        <f t="shared" si="1294"/>
        <v>35000</v>
      </c>
      <c r="R904" s="215">
        <f t="shared" si="1295"/>
        <v>35000</v>
      </c>
      <c r="S904" s="215">
        <f t="shared" si="1321"/>
        <v>0</v>
      </c>
      <c r="T904" s="215">
        <f t="shared" si="1321"/>
        <v>0</v>
      </c>
      <c r="U904" s="215">
        <f t="shared" si="1321"/>
        <v>0</v>
      </c>
      <c r="V904" s="215">
        <f t="shared" si="1312"/>
        <v>35000</v>
      </c>
      <c r="W904" s="215">
        <f t="shared" si="1313"/>
        <v>35000</v>
      </c>
      <c r="X904" s="215">
        <f t="shared" si="1314"/>
        <v>35000</v>
      </c>
    </row>
    <row r="905" spans="1:24" s="206" customFormat="1" ht="26.4" hidden="1">
      <c r="A905" s="217" t="s">
        <v>229</v>
      </c>
      <c r="B905" s="204" t="s">
        <v>330</v>
      </c>
      <c r="C905" s="204" t="s">
        <v>20</v>
      </c>
      <c r="D905" s="204" t="s">
        <v>16</v>
      </c>
      <c r="E905" s="204" t="s">
        <v>13</v>
      </c>
      <c r="F905" s="204" t="s">
        <v>68</v>
      </c>
      <c r="G905" s="204" t="s">
        <v>140</v>
      </c>
      <c r="H905" s="204" t="s">
        <v>362</v>
      </c>
      <c r="I905" s="214" t="s">
        <v>92</v>
      </c>
      <c r="J905" s="215">
        <f>J906</f>
        <v>35000</v>
      </c>
      <c r="K905" s="215">
        <f t="shared" si="1320"/>
        <v>35000</v>
      </c>
      <c r="L905" s="215">
        <f t="shared" si="1320"/>
        <v>35000</v>
      </c>
      <c r="M905" s="215">
        <f t="shared" si="1320"/>
        <v>0</v>
      </c>
      <c r="N905" s="215">
        <f t="shared" si="1320"/>
        <v>0</v>
      </c>
      <c r="O905" s="215">
        <f t="shared" si="1320"/>
        <v>0</v>
      </c>
      <c r="P905" s="215">
        <f t="shared" si="1293"/>
        <v>35000</v>
      </c>
      <c r="Q905" s="215">
        <f t="shared" si="1294"/>
        <v>35000</v>
      </c>
      <c r="R905" s="215">
        <f t="shared" si="1295"/>
        <v>35000</v>
      </c>
      <c r="S905" s="215">
        <f t="shared" si="1321"/>
        <v>0</v>
      </c>
      <c r="T905" s="215">
        <f t="shared" si="1321"/>
        <v>0</v>
      </c>
      <c r="U905" s="215">
        <f t="shared" si="1321"/>
        <v>0</v>
      </c>
      <c r="V905" s="215">
        <f t="shared" si="1312"/>
        <v>35000</v>
      </c>
      <c r="W905" s="215">
        <f t="shared" si="1313"/>
        <v>35000</v>
      </c>
      <c r="X905" s="215">
        <f t="shared" si="1314"/>
        <v>35000</v>
      </c>
    </row>
    <row r="906" spans="1:24" s="206" customFormat="1" ht="26.4" hidden="1">
      <c r="A906" s="216" t="s">
        <v>96</v>
      </c>
      <c r="B906" s="204" t="s">
        <v>330</v>
      </c>
      <c r="C906" s="204" t="s">
        <v>20</v>
      </c>
      <c r="D906" s="204" t="s">
        <v>16</v>
      </c>
      <c r="E906" s="204" t="s">
        <v>13</v>
      </c>
      <c r="F906" s="204" t="s">
        <v>68</v>
      </c>
      <c r="G906" s="204" t="s">
        <v>140</v>
      </c>
      <c r="H906" s="204" t="s">
        <v>362</v>
      </c>
      <c r="I906" s="214" t="s">
        <v>93</v>
      </c>
      <c r="J906" s="215">
        <v>35000</v>
      </c>
      <c r="K906" s="215">
        <v>35000</v>
      </c>
      <c r="L906" s="215">
        <v>35000</v>
      </c>
      <c r="M906" s="215"/>
      <c r="N906" s="215"/>
      <c r="O906" s="215"/>
      <c r="P906" s="215">
        <f t="shared" si="1293"/>
        <v>35000</v>
      </c>
      <c r="Q906" s="215">
        <f t="shared" si="1294"/>
        <v>35000</v>
      </c>
      <c r="R906" s="215">
        <f t="shared" si="1295"/>
        <v>35000</v>
      </c>
      <c r="S906" s="215"/>
      <c r="T906" s="215"/>
      <c r="U906" s="215"/>
      <c r="V906" s="215">
        <f t="shared" si="1312"/>
        <v>35000</v>
      </c>
      <c r="W906" s="215">
        <f t="shared" si="1313"/>
        <v>35000</v>
      </c>
      <c r="X906" s="215">
        <f t="shared" si="1314"/>
        <v>35000</v>
      </c>
    </row>
    <row r="907" spans="1:24" s="206" customFormat="1" ht="26.4" hidden="1">
      <c r="A907" s="273" t="s">
        <v>394</v>
      </c>
      <c r="B907" s="204" t="s">
        <v>330</v>
      </c>
      <c r="C907" s="204" t="s">
        <v>20</v>
      </c>
      <c r="D907" s="204" t="s">
        <v>16</v>
      </c>
      <c r="E907" s="204" t="s">
        <v>357</v>
      </c>
      <c r="F907" s="204" t="s">
        <v>68</v>
      </c>
      <c r="G907" s="204" t="s">
        <v>140</v>
      </c>
      <c r="H907" s="204" t="s">
        <v>141</v>
      </c>
      <c r="I907" s="214"/>
      <c r="J907" s="215">
        <f>J911+J908</f>
        <v>580678.98</v>
      </c>
      <c r="K907" s="215">
        <f t="shared" ref="K907:L907" si="1322">K911+K908</f>
        <v>575935.77</v>
      </c>
      <c r="L907" s="215">
        <f t="shared" si="1322"/>
        <v>597173.19999999995</v>
      </c>
      <c r="M907" s="215">
        <f t="shared" ref="M907:O907" si="1323">M911+M908</f>
        <v>0</v>
      </c>
      <c r="N907" s="215">
        <f t="shared" si="1323"/>
        <v>0</v>
      </c>
      <c r="O907" s="215">
        <f t="shared" si="1323"/>
        <v>0</v>
      </c>
      <c r="P907" s="215">
        <f t="shared" si="1293"/>
        <v>580678.98</v>
      </c>
      <c r="Q907" s="215">
        <f t="shared" si="1294"/>
        <v>575935.77</v>
      </c>
      <c r="R907" s="215">
        <f t="shared" si="1295"/>
        <v>597173.19999999995</v>
      </c>
      <c r="S907" s="215">
        <f t="shared" ref="S907:U907" si="1324">S911+S908</f>
        <v>0</v>
      </c>
      <c r="T907" s="215">
        <f t="shared" si="1324"/>
        <v>0</v>
      </c>
      <c r="U907" s="215">
        <f t="shared" si="1324"/>
        <v>0</v>
      </c>
      <c r="V907" s="215">
        <f t="shared" si="1312"/>
        <v>580678.98</v>
      </c>
      <c r="W907" s="215">
        <f t="shared" si="1313"/>
        <v>575935.77</v>
      </c>
      <c r="X907" s="215">
        <f t="shared" si="1314"/>
        <v>597173.19999999995</v>
      </c>
    </row>
    <row r="908" spans="1:24" s="206" customFormat="1" ht="26.4" hidden="1">
      <c r="A908" s="273" t="s">
        <v>423</v>
      </c>
      <c r="B908" s="204" t="s">
        <v>330</v>
      </c>
      <c r="C908" s="204" t="s">
        <v>20</v>
      </c>
      <c r="D908" s="204" t="s">
        <v>16</v>
      </c>
      <c r="E908" s="204" t="s">
        <v>357</v>
      </c>
      <c r="F908" s="204" t="s">
        <v>68</v>
      </c>
      <c r="G908" s="204" t="s">
        <v>140</v>
      </c>
      <c r="H908" s="204" t="s">
        <v>422</v>
      </c>
      <c r="I908" s="214"/>
      <c r="J908" s="215">
        <f>J909</f>
        <v>10000</v>
      </c>
      <c r="K908" s="215">
        <f t="shared" ref="K908:O909" si="1325">K909</f>
        <v>0</v>
      </c>
      <c r="L908" s="215">
        <f t="shared" si="1325"/>
        <v>0</v>
      </c>
      <c r="M908" s="215">
        <f t="shared" si="1325"/>
        <v>0</v>
      </c>
      <c r="N908" s="215">
        <f t="shared" si="1325"/>
        <v>0</v>
      </c>
      <c r="O908" s="215">
        <f t="shared" si="1325"/>
        <v>0</v>
      </c>
      <c r="P908" s="215">
        <f t="shared" si="1293"/>
        <v>10000</v>
      </c>
      <c r="Q908" s="215">
        <f t="shared" si="1294"/>
        <v>0</v>
      </c>
      <c r="R908" s="215">
        <f t="shared" si="1295"/>
        <v>0</v>
      </c>
      <c r="S908" s="215">
        <f t="shared" ref="S908:U909" si="1326">S909</f>
        <v>0</v>
      </c>
      <c r="T908" s="215">
        <f t="shared" si="1326"/>
        <v>0</v>
      </c>
      <c r="U908" s="215">
        <f t="shared" si="1326"/>
        <v>0</v>
      </c>
      <c r="V908" s="215">
        <f t="shared" si="1312"/>
        <v>10000</v>
      </c>
      <c r="W908" s="215">
        <f t="shared" si="1313"/>
        <v>0</v>
      </c>
      <c r="X908" s="215">
        <f t="shared" si="1314"/>
        <v>0</v>
      </c>
    </row>
    <row r="909" spans="1:24" s="206" customFormat="1" ht="26.4" hidden="1">
      <c r="A909" s="217" t="s">
        <v>229</v>
      </c>
      <c r="B909" s="204" t="s">
        <v>330</v>
      </c>
      <c r="C909" s="204" t="s">
        <v>20</v>
      </c>
      <c r="D909" s="204" t="s">
        <v>16</v>
      </c>
      <c r="E909" s="204" t="s">
        <v>357</v>
      </c>
      <c r="F909" s="204" t="s">
        <v>68</v>
      </c>
      <c r="G909" s="204" t="s">
        <v>140</v>
      </c>
      <c r="H909" s="204" t="s">
        <v>422</v>
      </c>
      <c r="I909" s="214" t="s">
        <v>92</v>
      </c>
      <c r="J909" s="215">
        <f>J910</f>
        <v>10000</v>
      </c>
      <c r="K909" s="215">
        <f t="shared" si="1325"/>
        <v>0</v>
      </c>
      <c r="L909" s="215">
        <f t="shared" si="1325"/>
        <v>0</v>
      </c>
      <c r="M909" s="215">
        <f t="shared" si="1325"/>
        <v>0</v>
      </c>
      <c r="N909" s="215">
        <f t="shared" si="1325"/>
        <v>0</v>
      </c>
      <c r="O909" s="215">
        <f t="shared" si="1325"/>
        <v>0</v>
      </c>
      <c r="P909" s="215">
        <f t="shared" si="1293"/>
        <v>10000</v>
      </c>
      <c r="Q909" s="215">
        <f t="shared" si="1294"/>
        <v>0</v>
      </c>
      <c r="R909" s="215">
        <f t="shared" si="1295"/>
        <v>0</v>
      </c>
      <c r="S909" s="215">
        <f t="shared" si="1326"/>
        <v>0</v>
      </c>
      <c r="T909" s="215">
        <f t="shared" si="1326"/>
        <v>0</v>
      </c>
      <c r="U909" s="215">
        <f t="shared" si="1326"/>
        <v>0</v>
      </c>
      <c r="V909" s="215">
        <f t="shared" si="1312"/>
        <v>10000</v>
      </c>
      <c r="W909" s="215">
        <f t="shared" si="1313"/>
        <v>0</v>
      </c>
      <c r="X909" s="215">
        <f t="shared" si="1314"/>
        <v>0</v>
      </c>
    </row>
    <row r="910" spans="1:24" s="206" customFormat="1" ht="26.4" hidden="1">
      <c r="A910" s="216" t="s">
        <v>96</v>
      </c>
      <c r="B910" s="204" t="s">
        <v>330</v>
      </c>
      <c r="C910" s="204" t="s">
        <v>20</v>
      </c>
      <c r="D910" s="204" t="s">
        <v>16</v>
      </c>
      <c r="E910" s="204" t="s">
        <v>357</v>
      </c>
      <c r="F910" s="204" t="s">
        <v>68</v>
      </c>
      <c r="G910" s="204" t="s">
        <v>140</v>
      </c>
      <c r="H910" s="204" t="s">
        <v>422</v>
      </c>
      <c r="I910" s="214" t="s">
        <v>93</v>
      </c>
      <c r="J910" s="215">
        <v>10000</v>
      </c>
      <c r="K910" s="215"/>
      <c r="L910" s="215"/>
      <c r="M910" s="215"/>
      <c r="N910" s="215"/>
      <c r="O910" s="215"/>
      <c r="P910" s="215">
        <f t="shared" si="1293"/>
        <v>10000</v>
      </c>
      <c r="Q910" s="215">
        <f t="shared" si="1294"/>
        <v>0</v>
      </c>
      <c r="R910" s="215">
        <f t="shared" si="1295"/>
        <v>0</v>
      </c>
      <c r="S910" s="215"/>
      <c r="T910" s="215"/>
      <c r="U910" s="215"/>
      <c r="V910" s="215">
        <f t="shared" si="1312"/>
        <v>10000</v>
      </c>
      <c r="W910" s="215">
        <f t="shared" si="1313"/>
        <v>0</v>
      </c>
      <c r="X910" s="215">
        <f t="shared" si="1314"/>
        <v>0</v>
      </c>
    </row>
    <row r="911" spans="1:24" s="206" customFormat="1" hidden="1">
      <c r="A911" s="212" t="s">
        <v>74</v>
      </c>
      <c r="B911" s="204" t="s">
        <v>330</v>
      </c>
      <c r="C911" s="204" t="s">
        <v>20</v>
      </c>
      <c r="D911" s="204" t="s">
        <v>16</v>
      </c>
      <c r="E911" s="204" t="s">
        <v>357</v>
      </c>
      <c r="F911" s="204" t="s">
        <v>68</v>
      </c>
      <c r="G911" s="204" t="s">
        <v>140</v>
      </c>
      <c r="H911" s="204" t="s">
        <v>359</v>
      </c>
      <c r="I911" s="214"/>
      <c r="J911" s="215">
        <f>J912+J914</f>
        <v>570678.98</v>
      </c>
      <c r="K911" s="215">
        <f t="shared" ref="K911:L911" si="1327">K912+K914</f>
        <v>575935.77</v>
      </c>
      <c r="L911" s="215">
        <f t="shared" si="1327"/>
        <v>597173.19999999995</v>
      </c>
      <c r="M911" s="215">
        <f t="shared" ref="M911:O911" si="1328">M912+M914</f>
        <v>0</v>
      </c>
      <c r="N911" s="215">
        <f t="shared" si="1328"/>
        <v>0</v>
      </c>
      <c r="O911" s="215">
        <f t="shared" si="1328"/>
        <v>0</v>
      </c>
      <c r="P911" s="215">
        <f t="shared" si="1293"/>
        <v>570678.98</v>
      </c>
      <c r="Q911" s="215">
        <f t="shared" si="1294"/>
        <v>575935.77</v>
      </c>
      <c r="R911" s="215">
        <f t="shared" si="1295"/>
        <v>597173.19999999995</v>
      </c>
      <c r="S911" s="215">
        <f t="shared" ref="S911:U911" si="1329">S912+S914</f>
        <v>0</v>
      </c>
      <c r="T911" s="215">
        <f t="shared" si="1329"/>
        <v>0</v>
      </c>
      <c r="U911" s="215">
        <f t="shared" si="1329"/>
        <v>0</v>
      </c>
      <c r="V911" s="215">
        <f t="shared" si="1312"/>
        <v>570678.98</v>
      </c>
      <c r="W911" s="215">
        <f t="shared" si="1313"/>
        <v>575935.77</v>
      </c>
      <c r="X911" s="215">
        <f t="shared" si="1314"/>
        <v>597173.19999999995</v>
      </c>
    </row>
    <row r="912" spans="1:24" s="206" customFormat="1" ht="39.6" hidden="1">
      <c r="A912" s="216" t="s">
        <v>94</v>
      </c>
      <c r="B912" s="204" t="s">
        <v>330</v>
      </c>
      <c r="C912" s="204" t="s">
        <v>20</v>
      </c>
      <c r="D912" s="204" t="s">
        <v>16</v>
      </c>
      <c r="E912" s="204" t="s">
        <v>357</v>
      </c>
      <c r="F912" s="204" t="s">
        <v>68</v>
      </c>
      <c r="G912" s="204" t="s">
        <v>140</v>
      </c>
      <c r="H912" s="204" t="s">
        <v>359</v>
      </c>
      <c r="I912" s="214" t="s">
        <v>90</v>
      </c>
      <c r="J912" s="215">
        <f>J913</f>
        <v>535678.98</v>
      </c>
      <c r="K912" s="215">
        <f t="shared" ref="K912:O912" si="1330">K913</f>
        <v>540935.77</v>
      </c>
      <c r="L912" s="215">
        <f t="shared" si="1330"/>
        <v>562173.19999999995</v>
      </c>
      <c r="M912" s="215">
        <f t="shared" si="1330"/>
        <v>0</v>
      </c>
      <c r="N912" s="215">
        <f t="shared" si="1330"/>
        <v>0</v>
      </c>
      <c r="O912" s="215">
        <f t="shared" si="1330"/>
        <v>0</v>
      </c>
      <c r="P912" s="215">
        <f t="shared" si="1293"/>
        <v>535678.98</v>
      </c>
      <c r="Q912" s="215">
        <f t="shared" si="1294"/>
        <v>540935.77</v>
      </c>
      <c r="R912" s="215">
        <f t="shared" si="1295"/>
        <v>562173.19999999995</v>
      </c>
      <c r="S912" s="215">
        <f t="shared" ref="S912:U912" si="1331">S913</f>
        <v>0</v>
      </c>
      <c r="T912" s="215">
        <f t="shared" si="1331"/>
        <v>0</v>
      </c>
      <c r="U912" s="215">
        <f t="shared" si="1331"/>
        <v>0</v>
      </c>
      <c r="V912" s="215">
        <f t="shared" si="1312"/>
        <v>535678.98</v>
      </c>
      <c r="W912" s="215">
        <f t="shared" si="1313"/>
        <v>540935.77</v>
      </c>
      <c r="X912" s="215">
        <f t="shared" si="1314"/>
        <v>562173.19999999995</v>
      </c>
    </row>
    <row r="913" spans="1:24" s="206" customFormat="1" hidden="1">
      <c r="A913" s="216" t="s">
        <v>101</v>
      </c>
      <c r="B913" s="204" t="s">
        <v>330</v>
      </c>
      <c r="C913" s="204" t="s">
        <v>20</v>
      </c>
      <c r="D913" s="204" t="s">
        <v>16</v>
      </c>
      <c r="E913" s="204" t="s">
        <v>357</v>
      </c>
      <c r="F913" s="204" t="s">
        <v>68</v>
      </c>
      <c r="G913" s="204" t="s">
        <v>140</v>
      </c>
      <c r="H913" s="204" t="s">
        <v>359</v>
      </c>
      <c r="I913" s="214" t="s">
        <v>100</v>
      </c>
      <c r="J913" s="215">
        <f>525678.98+10000</f>
        <v>535678.98</v>
      </c>
      <c r="K913" s="215">
        <v>540935.77</v>
      </c>
      <c r="L913" s="215">
        <v>562173.19999999995</v>
      </c>
      <c r="M913" s="215"/>
      <c r="N913" s="215"/>
      <c r="O913" s="215"/>
      <c r="P913" s="215">
        <f t="shared" si="1293"/>
        <v>535678.98</v>
      </c>
      <c r="Q913" s="215">
        <f t="shared" si="1294"/>
        <v>540935.77</v>
      </c>
      <c r="R913" s="215">
        <f t="shared" si="1295"/>
        <v>562173.19999999995</v>
      </c>
      <c r="S913" s="215"/>
      <c r="T913" s="215"/>
      <c r="U913" s="215"/>
      <c r="V913" s="215">
        <f t="shared" si="1312"/>
        <v>535678.98</v>
      </c>
      <c r="W913" s="215">
        <f t="shared" si="1313"/>
        <v>540935.77</v>
      </c>
      <c r="X913" s="215">
        <f t="shared" si="1314"/>
        <v>562173.19999999995</v>
      </c>
    </row>
    <row r="914" spans="1:24" s="206" customFormat="1" ht="26.4" hidden="1">
      <c r="A914" s="217" t="s">
        <v>229</v>
      </c>
      <c r="B914" s="204" t="s">
        <v>330</v>
      </c>
      <c r="C914" s="204" t="s">
        <v>20</v>
      </c>
      <c r="D914" s="204" t="s">
        <v>16</v>
      </c>
      <c r="E914" s="204" t="s">
        <v>357</v>
      </c>
      <c r="F914" s="204" t="s">
        <v>68</v>
      </c>
      <c r="G914" s="204" t="s">
        <v>140</v>
      </c>
      <c r="H914" s="204" t="s">
        <v>359</v>
      </c>
      <c r="I914" s="214" t="s">
        <v>92</v>
      </c>
      <c r="J914" s="215">
        <f>J915</f>
        <v>35000</v>
      </c>
      <c r="K914" s="215">
        <f t="shared" ref="K914:O914" si="1332">K915</f>
        <v>35000</v>
      </c>
      <c r="L914" s="215">
        <f t="shared" si="1332"/>
        <v>35000</v>
      </c>
      <c r="M914" s="215">
        <f t="shared" si="1332"/>
        <v>0</v>
      </c>
      <c r="N914" s="215">
        <f t="shared" si="1332"/>
        <v>0</v>
      </c>
      <c r="O914" s="215">
        <f t="shared" si="1332"/>
        <v>0</v>
      </c>
      <c r="P914" s="215">
        <f t="shared" si="1293"/>
        <v>35000</v>
      </c>
      <c r="Q914" s="215">
        <f t="shared" si="1294"/>
        <v>35000</v>
      </c>
      <c r="R914" s="215">
        <f t="shared" si="1295"/>
        <v>35000</v>
      </c>
      <c r="S914" s="215">
        <f t="shared" ref="S914:U914" si="1333">S915</f>
        <v>0</v>
      </c>
      <c r="T914" s="215">
        <f t="shared" si="1333"/>
        <v>0</v>
      </c>
      <c r="U914" s="215">
        <f t="shared" si="1333"/>
        <v>0</v>
      </c>
      <c r="V914" s="215">
        <f t="shared" si="1312"/>
        <v>35000</v>
      </c>
      <c r="W914" s="215">
        <f t="shared" si="1313"/>
        <v>35000</v>
      </c>
      <c r="X914" s="215">
        <f t="shared" si="1314"/>
        <v>35000</v>
      </c>
    </row>
    <row r="915" spans="1:24" s="206" customFormat="1" ht="26.4" hidden="1">
      <c r="A915" s="216" t="s">
        <v>96</v>
      </c>
      <c r="B915" s="204" t="s">
        <v>330</v>
      </c>
      <c r="C915" s="204" t="s">
        <v>20</v>
      </c>
      <c r="D915" s="204" t="s">
        <v>16</v>
      </c>
      <c r="E915" s="204" t="s">
        <v>357</v>
      </c>
      <c r="F915" s="204" t="s">
        <v>68</v>
      </c>
      <c r="G915" s="204" t="s">
        <v>140</v>
      </c>
      <c r="H915" s="204" t="s">
        <v>359</v>
      </c>
      <c r="I915" s="214" t="s">
        <v>93</v>
      </c>
      <c r="J915" s="215">
        <v>35000</v>
      </c>
      <c r="K915" s="215">
        <v>35000</v>
      </c>
      <c r="L915" s="215">
        <v>35000</v>
      </c>
      <c r="M915" s="215"/>
      <c r="N915" s="215"/>
      <c r="O915" s="215"/>
      <c r="P915" s="215">
        <f t="shared" si="1293"/>
        <v>35000</v>
      </c>
      <c r="Q915" s="215">
        <f t="shared" si="1294"/>
        <v>35000</v>
      </c>
      <c r="R915" s="215">
        <f t="shared" si="1295"/>
        <v>35000</v>
      </c>
      <c r="S915" s="215"/>
      <c r="T915" s="215"/>
      <c r="U915" s="215"/>
      <c r="V915" s="215">
        <f t="shared" si="1312"/>
        <v>35000</v>
      </c>
      <c r="W915" s="215">
        <f t="shared" si="1313"/>
        <v>35000</v>
      </c>
      <c r="X915" s="215">
        <f t="shared" si="1314"/>
        <v>35000</v>
      </c>
    </row>
    <row r="916" spans="1:24" s="206" customFormat="1" hidden="1">
      <c r="A916" s="212" t="s">
        <v>81</v>
      </c>
      <c r="B916" s="204" t="s">
        <v>330</v>
      </c>
      <c r="C916" s="204" t="s">
        <v>20</v>
      </c>
      <c r="D916" s="204" t="s">
        <v>16</v>
      </c>
      <c r="E916" s="204" t="s">
        <v>80</v>
      </c>
      <c r="F916" s="204" t="s">
        <v>68</v>
      </c>
      <c r="G916" s="204" t="s">
        <v>140</v>
      </c>
      <c r="H916" s="204" t="s">
        <v>141</v>
      </c>
      <c r="I916" s="214"/>
      <c r="J916" s="215">
        <f>J917+J926+J929+J934</f>
        <v>61401473.909999996</v>
      </c>
      <c r="K916" s="215">
        <f t="shared" ref="K916:L916" si="1334">K917+K926+K929+K934</f>
        <v>61142614.649999999</v>
      </c>
      <c r="L916" s="215">
        <f t="shared" si="1334"/>
        <v>60966839.229999997</v>
      </c>
      <c r="M916" s="215">
        <f t="shared" ref="M916:O916" si="1335">M917+M926+M929+M934</f>
        <v>150000</v>
      </c>
      <c r="N916" s="215">
        <f t="shared" si="1335"/>
        <v>0</v>
      </c>
      <c r="O916" s="215">
        <f t="shared" si="1335"/>
        <v>0</v>
      </c>
      <c r="P916" s="215">
        <f t="shared" si="1293"/>
        <v>61551473.909999996</v>
      </c>
      <c r="Q916" s="215">
        <f t="shared" si="1294"/>
        <v>61142614.649999999</v>
      </c>
      <c r="R916" s="215">
        <f t="shared" si="1295"/>
        <v>60966839.229999997</v>
      </c>
      <c r="S916" s="215">
        <f t="shared" ref="S916:U916" si="1336">S917+S926+S929+S934</f>
        <v>0</v>
      </c>
      <c r="T916" s="215">
        <f t="shared" si="1336"/>
        <v>0</v>
      </c>
      <c r="U916" s="215">
        <f t="shared" si="1336"/>
        <v>0</v>
      </c>
      <c r="V916" s="215">
        <f t="shared" si="1312"/>
        <v>61551473.909999996</v>
      </c>
      <c r="W916" s="215">
        <f t="shared" si="1313"/>
        <v>61142614.649999999</v>
      </c>
      <c r="X916" s="215">
        <f t="shared" si="1314"/>
        <v>60966839.229999997</v>
      </c>
    </row>
    <row r="917" spans="1:24" s="206" customFormat="1" ht="26.4" hidden="1">
      <c r="A917" s="212" t="s">
        <v>85</v>
      </c>
      <c r="B917" s="204" t="s">
        <v>330</v>
      </c>
      <c r="C917" s="204" t="s">
        <v>20</v>
      </c>
      <c r="D917" s="204" t="s">
        <v>16</v>
      </c>
      <c r="E917" s="204" t="s">
        <v>80</v>
      </c>
      <c r="F917" s="204" t="s">
        <v>68</v>
      </c>
      <c r="G917" s="204" t="s">
        <v>140</v>
      </c>
      <c r="H917" s="204" t="s">
        <v>150</v>
      </c>
      <c r="I917" s="214"/>
      <c r="J917" s="215">
        <f>J918+J920+J924</f>
        <v>57572400</v>
      </c>
      <c r="K917" s="215">
        <f t="shared" ref="K917:L917" si="1337">K918+K920+K924</f>
        <v>57282000</v>
      </c>
      <c r="L917" s="215">
        <f t="shared" si="1337"/>
        <v>56978800</v>
      </c>
      <c r="M917" s="215">
        <f t="shared" ref="M917:O917" si="1338">M918+M920+M924</f>
        <v>0</v>
      </c>
      <c r="N917" s="215">
        <f t="shared" si="1338"/>
        <v>0</v>
      </c>
      <c r="O917" s="215">
        <f t="shared" si="1338"/>
        <v>0</v>
      </c>
      <c r="P917" s="215">
        <f t="shared" si="1293"/>
        <v>57572400</v>
      </c>
      <c r="Q917" s="215">
        <f t="shared" si="1294"/>
        <v>57282000</v>
      </c>
      <c r="R917" s="215">
        <f t="shared" si="1295"/>
        <v>56978800</v>
      </c>
      <c r="S917" s="215">
        <f>S918+S920+S924+S922</f>
        <v>0</v>
      </c>
      <c r="T917" s="215">
        <f t="shared" ref="T917:U917" si="1339">T918+T920+T924+T922</f>
        <v>0</v>
      </c>
      <c r="U917" s="215">
        <f t="shared" si="1339"/>
        <v>0</v>
      </c>
      <c r="V917" s="215">
        <f t="shared" si="1312"/>
        <v>57572400</v>
      </c>
      <c r="W917" s="215">
        <f t="shared" si="1313"/>
        <v>57282000</v>
      </c>
      <c r="X917" s="215">
        <f t="shared" si="1314"/>
        <v>56978800</v>
      </c>
    </row>
    <row r="918" spans="1:24" s="206" customFormat="1" ht="39.6" hidden="1">
      <c r="A918" s="216" t="s">
        <v>94</v>
      </c>
      <c r="B918" s="204" t="s">
        <v>330</v>
      </c>
      <c r="C918" s="204" t="s">
        <v>20</v>
      </c>
      <c r="D918" s="204" t="s">
        <v>16</v>
      </c>
      <c r="E918" s="204" t="s">
        <v>80</v>
      </c>
      <c r="F918" s="204" t="s">
        <v>68</v>
      </c>
      <c r="G918" s="204" t="s">
        <v>140</v>
      </c>
      <c r="H918" s="204" t="s">
        <v>150</v>
      </c>
      <c r="I918" s="214" t="s">
        <v>90</v>
      </c>
      <c r="J918" s="215">
        <f>J919</f>
        <v>54059400</v>
      </c>
      <c r="K918" s="215">
        <f t="shared" ref="K918:O918" si="1340">K919</f>
        <v>53769000</v>
      </c>
      <c r="L918" s="215">
        <f t="shared" si="1340"/>
        <v>53465800</v>
      </c>
      <c r="M918" s="215">
        <f t="shared" si="1340"/>
        <v>0</v>
      </c>
      <c r="N918" s="215">
        <f t="shared" si="1340"/>
        <v>0</v>
      </c>
      <c r="O918" s="215">
        <f t="shared" si="1340"/>
        <v>0</v>
      </c>
      <c r="P918" s="215">
        <f t="shared" si="1293"/>
        <v>54059400</v>
      </c>
      <c r="Q918" s="215">
        <f t="shared" si="1294"/>
        <v>53769000</v>
      </c>
      <c r="R918" s="215">
        <f t="shared" si="1295"/>
        <v>53465800</v>
      </c>
      <c r="S918" s="215">
        <f t="shared" ref="S918:U918" si="1341">S919</f>
        <v>-740000</v>
      </c>
      <c r="T918" s="215">
        <f t="shared" si="1341"/>
        <v>0</v>
      </c>
      <c r="U918" s="215">
        <f t="shared" si="1341"/>
        <v>0</v>
      </c>
      <c r="V918" s="215">
        <f t="shared" si="1312"/>
        <v>53319400</v>
      </c>
      <c r="W918" s="215">
        <f t="shared" si="1313"/>
        <v>53769000</v>
      </c>
      <c r="X918" s="215">
        <f t="shared" si="1314"/>
        <v>53465800</v>
      </c>
    </row>
    <row r="919" spans="1:24" s="206" customFormat="1" hidden="1">
      <c r="A919" s="216" t="s">
        <v>101</v>
      </c>
      <c r="B919" s="204" t="s">
        <v>330</v>
      </c>
      <c r="C919" s="204" t="s">
        <v>20</v>
      </c>
      <c r="D919" s="204" t="s">
        <v>16</v>
      </c>
      <c r="E919" s="204" t="s">
        <v>80</v>
      </c>
      <c r="F919" s="204" t="s">
        <v>68</v>
      </c>
      <c r="G919" s="204" t="s">
        <v>140</v>
      </c>
      <c r="H919" s="204" t="s">
        <v>150</v>
      </c>
      <c r="I919" s="214" t="s">
        <v>100</v>
      </c>
      <c r="J919" s="215">
        <v>54059400</v>
      </c>
      <c r="K919" s="215">
        <f>54059400-300000+9600</f>
        <v>53769000</v>
      </c>
      <c r="L919" s="215">
        <f>53759400-300000+6400</f>
        <v>53465800</v>
      </c>
      <c r="M919" s="215"/>
      <c r="N919" s="215"/>
      <c r="O919" s="215"/>
      <c r="P919" s="215">
        <f t="shared" si="1293"/>
        <v>54059400</v>
      </c>
      <c r="Q919" s="215">
        <f t="shared" si="1294"/>
        <v>53769000</v>
      </c>
      <c r="R919" s="215">
        <f t="shared" si="1295"/>
        <v>53465800</v>
      </c>
      <c r="S919" s="351">
        <v>-740000</v>
      </c>
      <c r="T919" s="215"/>
      <c r="U919" s="215"/>
      <c r="V919" s="215">
        <f t="shared" si="1312"/>
        <v>53319400</v>
      </c>
      <c r="W919" s="215">
        <f t="shared" si="1313"/>
        <v>53769000</v>
      </c>
      <c r="X919" s="215">
        <f t="shared" si="1314"/>
        <v>53465800</v>
      </c>
    </row>
    <row r="920" spans="1:24" s="206" customFormat="1" ht="26.4" hidden="1">
      <c r="A920" s="217" t="s">
        <v>229</v>
      </c>
      <c r="B920" s="204" t="s">
        <v>330</v>
      </c>
      <c r="C920" s="204" t="s">
        <v>20</v>
      </c>
      <c r="D920" s="204" t="s">
        <v>16</v>
      </c>
      <c r="E920" s="204" t="s">
        <v>80</v>
      </c>
      <c r="F920" s="204" t="s">
        <v>68</v>
      </c>
      <c r="G920" s="204" t="s">
        <v>140</v>
      </c>
      <c r="H920" s="204" t="s">
        <v>150</v>
      </c>
      <c r="I920" s="214" t="s">
        <v>92</v>
      </c>
      <c r="J920" s="215">
        <f>J921</f>
        <v>3450000</v>
      </c>
      <c r="K920" s="215">
        <f t="shared" ref="K920:O920" si="1342">K921</f>
        <v>3450000</v>
      </c>
      <c r="L920" s="215">
        <f t="shared" si="1342"/>
        <v>3450000</v>
      </c>
      <c r="M920" s="215">
        <f t="shared" si="1342"/>
        <v>0</v>
      </c>
      <c r="N920" s="215">
        <f t="shared" si="1342"/>
        <v>0</v>
      </c>
      <c r="O920" s="215">
        <f t="shared" si="1342"/>
        <v>0</v>
      </c>
      <c r="P920" s="215">
        <f t="shared" si="1293"/>
        <v>3450000</v>
      </c>
      <c r="Q920" s="215">
        <f t="shared" si="1294"/>
        <v>3450000</v>
      </c>
      <c r="R920" s="215">
        <f t="shared" si="1295"/>
        <v>3450000</v>
      </c>
      <c r="S920" s="215">
        <f t="shared" ref="S920:U920" si="1343">S921</f>
        <v>0</v>
      </c>
      <c r="T920" s="215">
        <f t="shared" si="1343"/>
        <v>0</v>
      </c>
      <c r="U920" s="215">
        <f t="shared" si="1343"/>
        <v>0</v>
      </c>
      <c r="V920" s="215">
        <f t="shared" si="1312"/>
        <v>3450000</v>
      </c>
      <c r="W920" s="215">
        <f t="shared" si="1313"/>
        <v>3450000</v>
      </c>
      <c r="X920" s="215">
        <f t="shared" si="1314"/>
        <v>3450000</v>
      </c>
    </row>
    <row r="921" spans="1:24" s="206" customFormat="1" ht="26.4" hidden="1">
      <c r="A921" s="216" t="s">
        <v>96</v>
      </c>
      <c r="B921" s="204" t="s">
        <v>330</v>
      </c>
      <c r="C921" s="204" t="s">
        <v>20</v>
      </c>
      <c r="D921" s="204" t="s">
        <v>16</v>
      </c>
      <c r="E921" s="204" t="s">
        <v>80</v>
      </c>
      <c r="F921" s="204" t="s">
        <v>68</v>
      </c>
      <c r="G921" s="204" t="s">
        <v>140</v>
      </c>
      <c r="H921" s="204" t="s">
        <v>150</v>
      </c>
      <c r="I921" s="214" t="s">
        <v>93</v>
      </c>
      <c r="J921" s="215">
        <v>3450000</v>
      </c>
      <c r="K921" s="215">
        <v>3450000</v>
      </c>
      <c r="L921" s="215">
        <v>3450000</v>
      </c>
      <c r="M921" s="215"/>
      <c r="N921" s="215"/>
      <c r="O921" s="215"/>
      <c r="P921" s="215">
        <f t="shared" si="1293"/>
        <v>3450000</v>
      </c>
      <c r="Q921" s="215">
        <f t="shared" si="1294"/>
        <v>3450000</v>
      </c>
      <c r="R921" s="215">
        <f t="shared" si="1295"/>
        <v>3450000</v>
      </c>
      <c r="S921" s="215"/>
      <c r="T921" s="215"/>
      <c r="U921" s="215"/>
      <c r="V921" s="215">
        <f t="shared" si="1312"/>
        <v>3450000</v>
      </c>
      <c r="W921" s="215">
        <f t="shared" si="1313"/>
        <v>3450000</v>
      </c>
      <c r="X921" s="215">
        <f t="shared" si="1314"/>
        <v>3450000</v>
      </c>
    </row>
    <row r="922" spans="1:24" s="206" customFormat="1" hidden="1">
      <c r="A922" s="273" t="s">
        <v>98</v>
      </c>
      <c r="B922" s="204" t="s">
        <v>330</v>
      </c>
      <c r="C922" s="204" t="s">
        <v>20</v>
      </c>
      <c r="D922" s="204" t="s">
        <v>16</v>
      </c>
      <c r="E922" s="204" t="s">
        <v>80</v>
      </c>
      <c r="F922" s="204" t="s">
        <v>68</v>
      </c>
      <c r="G922" s="204" t="s">
        <v>140</v>
      </c>
      <c r="H922" s="204" t="s">
        <v>150</v>
      </c>
      <c r="I922" s="214" t="s">
        <v>97</v>
      </c>
      <c r="J922" s="215"/>
      <c r="K922" s="215"/>
      <c r="L922" s="215"/>
      <c r="M922" s="215"/>
      <c r="N922" s="215"/>
      <c r="O922" s="215"/>
      <c r="P922" s="215"/>
      <c r="Q922" s="215"/>
      <c r="R922" s="215"/>
      <c r="S922" s="215">
        <f>S923</f>
        <v>740000</v>
      </c>
      <c r="T922" s="215">
        <f t="shared" ref="T922:U922" si="1344">T923</f>
        <v>0</v>
      </c>
      <c r="U922" s="215">
        <f t="shared" si="1344"/>
        <v>0</v>
      </c>
      <c r="V922" s="215">
        <f t="shared" si="1312"/>
        <v>740000</v>
      </c>
      <c r="W922" s="215">
        <f t="shared" si="1313"/>
        <v>0</v>
      </c>
      <c r="X922" s="215">
        <f t="shared" si="1314"/>
        <v>0</v>
      </c>
    </row>
    <row r="923" spans="1:24" s="206" customFormat="1" ht="26.4" hidden="1">
      <c r="A923" s="273" t="s">
        <v>104</v>
      </c>
      <c r="B923" s="204" t="s">
        <v>330</v>
      </c>
      <c r="C923" s="204" t="s">
        <v>20</v>
      </c>
      <c r="D923" s="204" t="s">
        <v>16</v>
      </c>
      <c r="E923" s="204" t="s">
        <v>80</v>
      </c>
      <c r="F923" s="204" t="s">
        <v>68</v>
      </c>
      <c r="G923" s="204" t="s">
        <v>140</v>
      </c>
      <c r="H923" s="204" t="s">
        <v>150</v>
      </c>
      <c r="I923" s="214" t="s">
        <v>105</v>
      </c>
      <c r="J923" s="215"/>
      <c r="K923" s="215"/>
      <c r="L923" s="215"/>
      <c r="M923" s="215"/>
      <c r="N923" s="215"/>
      <c r="O923" s="215"/>
      <c r="P923" s="215"/>
      <c r="Q923" s="215"/>
      <c r="R923" s="215"/>
      <c r="S923" s="351">
        <v>740000</v>
      </c>
      <c r="T923" s="215"/>
      <c r="U923" s="215"/>
      <c r="V923" s="215">
        <f t="shared" si="1312"/>
        <v>740000</v>
      </c>
      <c r="W923" s="215">
        <f t="shared" si="1313"/>
        <v>0</v>
      </c>
      <c r="X923" s="215">
        <f t="shared" si="1314"/>
        <v>0</v>
      </c>
    </row>
    <row r="924" spans="1:24" s="206" customFormat="1" hidden="1">
      <c r="A924" s="216" t="s">
        <v>78</v>
      </c>
      <c r="B924" s="204" t="s">
        <v>330</v>
      </c>
      <c r="C924" s="204" t="s">
        <v>20</v>
      </c>
      <c r="D924" s="204" t="s">
        <v>16</v>
      </c>
      <c r="E924" s="204" t="s">
        <v>80</v>
      </c>
      <c r="F924" s="204" t="s">
        <v>68</v>
      </c>
      <c r="G924" s="204" t="s">
        <v>140</v>
      </c>
      <c r="H924" s="204" t="s">
        <v>150</v>
      </c>
      <c r="I924" s="214" t="s">
        <v>75</v>
      </c>
      <c r="J924" s="215">
        <f>J925</f>
        <v>63000</v>
      </c>
      <c r="K924" s="215">
        <f t="shared" ref="K924:O924" si="1345">K925</f>
        <v>63000</v>
      </c>
      <c r="L924" s="215">
        <f t="shared" si="1345"/>
        <v>63000</v>
      </c>
      <c r="M924" s="215">
        <f t="shared" si="1345"/>
        <v>0</v>
      </c>
      <c r="N924" s="215">
        <f t="shared" si="1345"/>
        <v>0</v>
      </c>
      <c r="O924" s="215">
        <f t="shared" si="1345"/>
        <v>0</v>
      </c>
      <c r="P924" s="215">
        <f t="shared" si="1293"/>
        <v>63000</v>
      </c>
      <c r="Q924" s="215">
        <f t="shared" si="1294"/>
        <v>63000</v>
      </c>
      <c r="R924" s="215">
        <f t="shared" si="1295"/>
        <v>63000</v>
      </c>
      <c r="S924" s="215">
        <f t="shared" ref="S924:U924" si="1346">S925</f>
        <v>0</v>
      </c>
      <c r="T924" s="215">
        <f t="shared" si="1346"/>
        <v>0</v>
      </c>
      <c r="U924" s="215">
        <f t="shared" si="1346"/>
        <v>0</v>
      </c>
      <c r="V924" s="215">
        <f t="shared" si="1312"/>
        <v>63000</v>
      </c>
      <c r="W924" s="215">
        <f t="shared" si="1313"/>
        <v>63000</v>
      </c>
      <c r="X924" s="215">
        <f t="shared" si="1314"/>
        <v>63000</v>
      </c>
    </row>
    <row r="925" spans="1:24" s="206" customFormat="1" hidden="1">
      <c r="A925" s="218" t="s">
        <v>118</v>
      </c>
      <c r="B925" s="204" t="s">
        <v>330</v>
      </c>
      <c r="C925" s="204" t="s">
        <v>20</v>
      </c>
      <c r="D925" s="204" t="s">
        <v>16</v>
      </c>
      <c r="E925" s="204" t="s">
        <v>80</v>
      </c>
      <c r="F925" s="204" t="s">
        <v>68</v>
      </c>
      <c r="G925" s="204" t="s">
        <v>140</v>
      </c>
      <c r="H925" s="204" t="s">
        <v>150</v>
      </c>
      <c r="I925" s="214" t="s">
        <v>117</v>
      </c>
      <c r="J925" s="215">
        <v>63000</v>
      </c>
      <c r="K925" s="215">
        <v>63000</v>
      </c>
      <c r="L925" s="215">
        <v>63000</v>
      </c>
      <c r="M925" s="215"/>
      <c r="N925" s="215"/>
      <c r="O925" s="215"/>
      <c r="P925" s="215">
        <f t="shared" si="1293"/>
        <v>63000</v>
      </c>
      <c r="Q925" s="215">
        <f t="shared" si="1294"/>
        <v>63000</v>
      </c>
      <c r="R925" s="215">
        <f t="shared" si="1295"/>
        <v>63000</v>
      </c>
      <c r="S925" s="215"/>
      <c r="T925" s="215"/>
      <c r="U925" s="215"/>
      <c r="V925" s="215">
        <f t="shared" si="1312"/>
        <v>63000</v>
      </c>
      <c r="W925" s="215">
        <f t="shared" si="1313"/>
        <v>63000</v>
      </c>
      <c r="X925" s="215">
        <f t="shared" si="1314"/>
        <v>63000</v>
      </c>
    </row>
    <row r="926" spans="1:24" s="206" customFormat="1" hidden="1">
      <c r="A926" s="216" t="s">
        <v>88</v>
      </c>
      <c r="B926" s="204" t="s">
        <v>330</v>
      </c>
      <c r="C926" s="204" t="s">
        <v>20</v>
      </c>
      <c r="D926" s="204" t="s">
        <v>16</v>
      </c>
      <c r="E926" s="204" t="s">
        <v>80</v>
      </c>
      <c r="F926" s="204" t="s">
        <v>68</v>
      </c>
      <c r="G926" s="204" t="s">
        <v>140</v>
      </c>
      <c r="H926" s="204" t="s">
        <v>162</v>
      </c>
      <c r="I926" s="214"/>
      <c r="J926" s="215">
        <f>J927</f>
        <v>300000</v>
      </c>
      <c r="K926" s="215">
        <f t="shared" ref="K926:O927" si="1347">K927</f>
        <v>300000</v>
      </c>
      <c r="L926" s="215">
        <f t="shared" si="1347"/>
        <v>300000</v>
      </c>
      <c r="M926" s="215">
        <f t="shared" si="1347"/>
        <v>150000</v>
      </c>
      <c r="N926" s="215">
        <f t="shared" si="1347"/>
        <v>0</v>
      </c>
      <c r="O926" s="215">
        <f t="shared" si="1347"/>
        <v>0</v>
      </c>
      <c r="P926" s="215">
        <f t="shared" si="1293"/>
        <v>450000</v>
      </c>
      <c r="Q926" s="215">
        <f t="shared" si="1294"/>
        <v>300000</v>
      </c>
      <c r="R926" s="215">
        <f t="shared" si="1295"/>
        <v>300000</v>
      </c>
      <c r="S926" s="215">
        <f t="shared" ref="S926:U927" si="1348">S927</f>
        <v>0</v>
      </c>
      <c r="T926" s="215">
        <f t="shared" si="1348"/>
        <v>0</v>
      </c>
      <c r="U926" s="215">
        <f t="shared" si="1348"/>
        <v>0</v>
      </c>
      <c r="V926" s="215">
        <f t="shared" si="1312"/>
        <v>450000</v>
      </c>
      <c r="W926" s="215">
        <f t="shared" si="1313"/>
        <v>300000</v>
      </c>
      <c r="X926" s="215">
        <f t="shared" si="1314"/>
        <v>300000</v>
      </c>
    </row>
    <row r="927" spans="1:24" s="206" customFormat="1" ht="26.4" hidden="1">
      <c r="A927" s="217" t="s">
        <v>229</v>
      </c>
      <c r="B927" s="204" t="s">
        <v>330</v>
      </c>
      <c r="C927" s="204" t="s">
        <v>20</v>
      </c>
      <c r="D927" s="204" t="s">
        <v>16</v>
      </c>
      <c r="E927" s="204" t="s">
        <v>80</v>
      </c>
      <c r="F927" s="204" t="s">
        <v>68</v>
      </c>
      <c r="G927" s="204" t="s">
        <v>140</v>
      </c>
      <c r="H927" s="204" t="s">
        <v>162</v>
      </c>
      <c r="I927" s="214" t="s">
        <v>92</v>
      </c>
      <c r="J927" s="215">
        <f>J928</f>
        <v>300000</v>
      </c>
      <c r="K927" s="215">
        <f t="shared" si="1347"/>
        <v>300000</v>
      </c>
      <c r="L927" s="215">
        <f t="shared" si="1347"/>
        <v>300000</v>
      </c>
      <c r="M927" s="215">
        <f t="shared" si="1347"/>
        <v>150000</v>
      </c>
      <c r="N927" s="215">
        <f t="shared" si="1347"/>
        <v>0</v>
      </c>
      <c r="O927" s="215">
        <f t="shared" si="1347"/>
        <v>0</v>
      </c>
      <c r="P927" s="215">
        <f t="shared" si="1293"/>
        <v>450000</v>
      </c>
      <c r="Q927" s="215">
        <f t="shared" si="1294"/>
        <v>300000</v>
      </c>
      <c r="R927" s="215">
        <f t="shared" si="1295"/>
        <v>300000</v>
      </c>
      <c r="S927" s="215">
        <f t="shared" si="1348"/>
        <v>0</v>
      </c>
      <c r="T927" s="215">
        <f t="shared" si="1348"/>
        <v>0</v>
      </c>
      <c r="U927" s="215">
        <f t="shared" si="1348"/>
        <v>0</v>
      </c>
      <c r="V927" s="215">
        <f t="shared" si="1312"/>
        <v>450000</v>
      </c>
      <c r="W927" s="215">
        <f t="shared" si="1313"/>
        <v>300000</v>
      </c>
      <c r="X927" s="215">
        <f t="shared" si="1314"/>
        <v>300000</v>
      </c>
    </row>
    <row r="928" spans="1:24" s="206" customFormat="1" ht="26.4" hidden="1">
      <c r="A928" s="216" t="s">
        <v>96</v>
      </c>
      <c r="B928" s="204" t="s">
        <v>330</v>
      </c>
      <c r="C928" s="204" t="s">
        <v>20</v>
      </c>
      <c r="D928" s="204" t="s">
        <v>16</v>
      </c>
      <c r="E928" s="204" t="s">
        <v>80</v>
      </c>
      <c r="F928" s="204" t="s">
        <v>68</v>
      </c>
      <c r="G928" s="204" t="s">
        <v>140</v>
      </c>
      <c r="H928" s="204" t="s">
        <v>162</v>
      </c>
      <c r="I928" s="214" t="s">
        <v>93</v>
      </c>
      <c r="J928" s="215">
        <v>300000</v>
      </c>
      <c r="K928" s="215">
        <v>300000</v>
      </c>
      <c r="L928" s="215">
        <v>300000</v>
      </c>
      <c r="M928" s="351">
        <v>150000</v>
      </c>
      <c r="N928" s="215"/>
      <c r="O928" s="215"/>
      <c r="P928" s="215">
        <f t="shared" si="1293"/>
        <v>450000</v>
      </c>
      <c r="Q928" s="215">
        <f t="shared" si="1294"/>
        <v>300000</v>
      </c>
      <c r="R928" s="215">
        <f t="shared" si="1295"/>
        <v>300000</v>
      </c>
      <c r="S928" s="215"/>
      <c r="T928" s="215"/>
      <c r="U928" s="215"/>
      <c r="V928" s="215">
        <f t="shared" si="1312"/>
        <v>450000</v>
      </c>
      <c r="W928" s="215">
        <f t="shared" si="1313"/>
        <v>300000</v>
      </c>
      <c r="X928" s="215">
        <f t="shared" si="1314"/>
        <v>300000</v>
      </c>
    </row>
    <row r="929" spans="1:24" s="206" customFormat="1" ht="52.8" hidden="1">
      <c r="A929" s="212" t="s">
        <v>208</v>
      </c>
      <c r="B929" s="204" t="s">
        <v>330</v>
      </c>
      <c r="C929" s="204" t="s">
        <v>20</v>
      </c>
      <c r="D929" s="204" t="s">
        <v>16</v>
      </c>
      <c r="E929" s="204" t="s">
        <v>80</v>
      </c>
      <c r="F929" s="204" t="s">
        <v>68</v>
      </c>
      <c r="G929" s="204" t="s">
        <v>140</v>
      </c>
      <c r="H929" s="204" t="s">
        <v>371</v>
      </c>
      <c r="I929" s="214"/>
      <c r="J929" s="215">
        <f>J930+J932</f>
        <v>2282715.94</v>
      </c>
      <c r="K929" s="215">
        <f t="shared" ref="K929:L929" si="1349">K930+K932</f>
        <v>2303743.1</v>
      </c>
      <c r="L929" s="215">
        <f t="shared" si="1349"/>
        <v>2388692.8199999998</v>
      </c>
      <c r="M929" s="215">
        <f t="shared" ref="M929:O929" si="1350">M930+M932</f>
        <v>0</v>
      </c>
      <c r="N929" s="215">
        <f t="shared" si="1350"/>
        <v>0</v>
      </c>
      <c r="O929" s="215">
        <f t="shared" si="1350"/>
        <v>0</v>
      </c>
      <c r="P929" s="215">
        <f t="shared" si="1293"/>
        <v>2282715.94</v>
      </c>
      <c r="Q929" s="215">
        <f t="shared" si="1294"/>
        <v>2303743.1</v>
      </c>
      <c r="R929" s="215">
        <f t="shared" si="1295"/>
        <v>2388692.8199999998</v>
      </c>
      <c r="S929" s="215">
        <f t="shared" ref="S929:U929" si="1351">S930+S932</f>
        <v>0</v>
      </c>
      <c r="T929" s="215">
        <f t="shared" si="1351"/>
        <v>0</v>
      </c>
      <c r="U929" s="215">
        <f t="shared" si="1351"/>
        <v>0</v>
      </c>
      <c r="V929" s="215">
        <f t="shared" si="1312"/>
        <v>2282715.94</v>
      </c>
      <c r="W929" s="215">
        <f t="shared" si="1313"/>
        <v>2303743.1</v>
      </c>
      <c r="X929" s="215">
        <f t="shared" si="1314"/>
        <v>2388692.8199999998</v>
      </c>
    </row>
    <row r="930" spans="1:24" s="206" customFormat="1" ht="39.6" hidden="1">
      <c r="A930" s="216" t="s">
        <v>94</v>
      </c>
      <c r="B930" s="204" t="s">
        <v>330</v>
      </c>
      <c r="C930" s="204" t="s">
        <v>20</v>
      </c>
      <c r="D930" s="204" t="s">
        <v>16</v>
      </c>
      <c r="E930" s="204" t="s">
        <v>80</v>
      </c>
      <c r="F930" s="204" t="s">
        <v>68</v>
      </c>
      <c r="G930" s="204" t="s">
        <v>140</v>
      </c>
      <c r="H930" s="204" t="s">
        <v>371</v>
      </c>
      <c r="I930" s="214" t="s">
        <v>90</v>
      </c>
      <c r="J930" s="215">
        <f>J931</f>
        <v>2142715.94</v>
      </c>
      <c r="K930" s="215">
        <f t="shared" ref="K930:O930" si="1352">K931</f>
        <v>2163743.1</v>
      </c>
      <c r="L930" s="215">
        <f t="shared" si="1352"/>
        <v>2248692.8199999998</v>
      </c>
      <c r="M930" s="215">
        <f t="shared" si="1352"/>
        <v>140000</v>
      </c>
      <c r="N930" s="215">
        <f t="shared" si="1352"/>
        <v>0</v>
      </c>
      <c r="O930" s="215">
        <f t="shared" si="1352"/>
        <v>0</v>
      </c>
      <c r="P930" s="215">
        <f t="shared" si="1293"/>
        <v>2282715.94</v>
      </c>
      <c r="Q930" s="215">
        <f t="shared" si="1294"/>
        <v>2163743.1</v>
      </c>
      <c r="R930" s="215">
        <f t="shared" si="1295"/>
        <v>2248692.8199999998</v>
      </c>
      <c r="S930" s="215">
        <f t="shared" ref="S930:U930" si="1353">S931</f>
        <v>0</v>
      </c>
      <c r="T930" s="215">
        <f t="shared" si="1353"/>
        <v>0</v>
      </c>
      <c r="U930" s="215">
        <f t="shared" si="1353"/>
        <v>0</v>
      </c>
      <c r="V930" s="215">
        <f t="shared" si="1312"/>
        <v>2282715.94</v>
      </c>
      <c r="W930" s="215">
        <f t="shared" si="1313"/>
        <v>2163743.1</v>
      </c>
      <c r="X930" s="215">
        <f t="shared" si="1314"/>
        <v>2248692.8199999998</v>
      </c>
    </row>
    <row r="931" spans="1:24" s="206" customFormat="1" hidden="1">
      <c r="A931" s="216" t="s">
        <v>101</v>
      </c>
      <c r="B931" s="204" t="s">
        <v>330</v>
      </c>
      <c r="C931" s="204" t="s">
        <v>20</v>
      </c>
      <c r="D931" s="204" t="s">
        <v>16</v>
      </c>
      <c r="E931" s="204" t="s">
        <v>80</v>
      </c>
      <c r="F931" s="204" t="s">
        <v>68</v>
      </c>
      <c r="G931" s="204" t="s">
        <v>140</v>
      </c>
      <c r="H931" s="204" t="s">
        <v>371</v>
      </c>
      <c r="I931" s="214" t="s">
        <v>100</v>
      </c>
      <c r="J931" s="215">
        <f>2102715.94+40000</f>
        <v>2142715.94</v>
      </c>
      <c r="K931" s="215">
        <v>2163743.1</v>
      </c>
      <c r="L931" s="215">
        <v>2248692.8199999998</v>
      </c>
      <c r="M931" s="351">
        <v>140000</v>
      </c>
      <c r="N931" s="215"/>
      <c r="O931" s="215"/>
      <c r="P931" s="215">
        <f t="shared" si="1293"/>
        <v>2282715.94</v>
      </c>
      <c r="Q931" s="215">
        <f t="shared" si="1294"/>
        <v>2163743.1</v>
      </c>
      <c r="R931" s="215">
        <f t="shared" si="1295"/>
        <v>2248692.8199999998</v>
      </c>
      <c r="S931" s="215"/>
      <c r="T931" s="215"/>
      <c r="U931" s="215"/>
      <c r="V931" s="215">
        <f t="shared" si="1312"/>
        <v>2282715.94</v>
      </c>
      <c r="W931" s="215">
        <f t="shared" si="1313"/>
        <v>2163743.1</v>
      </c>
      <c r="X931" s="215">
        <f t="shared" si="1314"/>
        <v>2248692.8199999998</v>
      </c>
    </row>
    <row r="932" spans="1:24" s="206" customFormat="1" ht="26.4" hidden="1">
      <c r="A932" s="217" t="s">
        <v>229</v>
      </c>
      <c r="B932" s="204" t="s">
        <v>330</v>
      </c>
      <c r="C932" s="204" t="s">
        <v>20</v>
      </c>
      <c r="D932" s="204" t="s">
        <v>16</v>
      </c>
      <c r="E932" s="204" t="s">
        <v>80</v>
      </c>
      <c r="F932" s="204" t="s">
        <v>68</v>
      </c>
      <c r="G932" s="204" t="s">
        <v>140</v>
      </c>
      <c r="H932" s="204" t="s">
        <v>371</v>
      </c>
      <c r="I932" s="214" t="s">
        <v>92</v>
      </c>
      <c r="J932" s="215">
        <f>J933</f>
        <v>140000</v>
      </c>
      <c r="K932" s="215">
        <f t="shared" ref="K932:O932" si="1354">K933</f>
        <v>140000</v>
      </c>
      <c r="L932" s="215">
        <f t="shared" si="1354"/>
        <v>140000</v>
      </c>
      <c r="M932" s="215">
        <f t="shared" si="1354"/>
        <v>-140000</v>
      </c>
      <c r="N932" s="215">
        <f t="shared" si="1354"/>
        <v>0</v>
      </c>
      <c r="O932" s="215">
        <f t="shared" si="1354"/>
        <v>0</v>
      </c>
      <c r="P932" s="215">
        <f t="shared" si="1293"/>
        <v>0</v>
      </c>
      <c r="Q932" s="215">
        <f t="shared" si="1294"/>
        <v>140000</v>
      </c>
      <c r="R932" s="215">
        <f t="shared" si="1295"/>
        <v>140000</v>
      </c>
      <c r="S932" s="215">
        <f t="shared" ref="S932:U932" si="1355">S933</f>
        <v>0</v>
      </c>
      <c r="T932" s="215">
        <f t="shared" si="1355"/>
        <v>0</v>
      </c>
      <c r="U932" s="215">
        <f t="shared" si="1355"/>
        <v>0</v>
      </c>
      <c r="V932" s="215">
        <f t="shared" si="1312"/>
        <v>0</v>
      </c>
      <c r="W932" s="215">
        <f t="shared" si="1313"/>
        <v>140000</v>
      </c>
      <c r="X932" s="215">
        <f t="shared" si="1314"/>
        <v>140000</v>
      </c>
    </row>
    <row r="933" spans="1:24" s="206" customFormat="1" ht="26.4" hidden="1">
      <c r="A933" s="216" t="s">
        <v>96</v>
      </c>
      <c r="B933" s="204" t="s">
        <v>330</v>
      </c>
      <c r="C933" s="204" t="s">
        <v>20</v>
      </c>
      <c r="D933" s="204" t="s">
        <v>16</v>
      </c>
      <c r="E933" s="204" t="s">
        <v>80</v>
      </c>
      <c r="F933" s="204" t="s">
        <v>68</v>
      </c>
      <c r="G933" s="204" t="s">
        <v>140</v>
      </c>
      <c r="H933" s="204" t="s">
        <v>371</v>
      </c>
      <c r="I933" s="214" t="s">
        <v>93</v>
      </c>
      <c r="J933" s="215">
        <v>140000</v>
      </c>
      <c r="K933" s="215">
        <v>140000</v>
      </c>
      <c r="L933" s="215">
        <v>140000</v>
      </c>
      <c r="M933" s="351">
        <v>-140000</v>
      </c>
      <c r="N933" s="215"/>
      <c r="O933" s="215"/>
      <c r="P933" s="215">
        <f t="shared" si="1293"/>
        <v>0</v>
      </c>
      <c r="Q933" s="215">
        <f t="shared" si="1294"/>
        <v>140000</v>
      </c>
      <c r="R933" s="215">
        <f t="shared" si="1295"/>
        <v>140000</v>
      </c>
      <c r="S933" s="215"/>
      <c r="T933" s="215"/>
      <c r="U933" s="215"/>
      <c r="V933" s="215">
        <f t="shared" si="1312"/>
        <v>0</v>
      </c>
      <c r="W933" s="215">
        <f t="shared" si="1313"/>
        <v>140000</v>
      </c>
      <c r="X933" s="215">
        <f t="shared" si="1314"/>
        <v>140000</v>
      </c>
    </row>
    <row r="934" spans="1:24" s="206" customFormat="1" ht="42" hidden="1" customHeight="1">
      <c r="A934" s="212" t="s">
        <v>209</v>
      </c>
      <c r="B934" s="204" t="s">
        <v>330</v>
      </c>
      <c r="C934" s="204" t="s">
        <v>20</v>
      </c>
      <c r="D934" s="204" t="s">
        <v>16</v>
      </c>
      <c r="E934" s="204" t="s">
        <v>80</v>
      </c>
      <c r="F934" s="204" t="s">
        <v>68</v>
      </c>
      <c r="G934" s="204" t="s">
        <v>140</v>
      </c>
      <c r="H934" s="204" t="s">
        <v>372</v>
      </c>
      <c r="I934" s="214"/>
      <c r="J934" s="215">
        <f>J935+J937</f>
        <v>1246357.97</v>
      </c>
      <c r="K934" s="215">
        <f t="shared" ref="K934:L934" si="1356">K935+K937</f>
        <v>1256871.55</v>
      </c>
      <c r="L934" s="215">
        <f t="shared" si="1356"/>
        <v>1299346.4099999999</v>
      </c>
      <c r="M934" s="215">
        <f t="shared" ref="M934:O934" si="1357">M935+M937</f>
        <v>0</v>
      </c>
      <c r="N934" s="215">
        <f t="shared" si="1357"/>
        <v>0</v>
      </c>
      <c r="O934" s="215">
        <f t="shared" si="1357"/>
        <v>0</v>
      </c>
      <c r="P934" s="215">
        <f t="shared" si="1293"/>
        <v>1246357.97</v>
      </c>
      <c r="Q934" s="215">
        <f t="shared" si="1294"/>
        <v>1256871.55</v>
      </c>
      <c r="R934" s="215">
        <f t="shared" si="1295"/>
        <v>1299346.4099999999</v>
      </c>
      <c r="S934" s="215">
        <f t="shared" ref="S934:U934" si="1358">S935+S937</f>
        <v>0</v>
      </c>
      <c r="T934" s="215">
        <f t="shared" si="1358"/>
        <v>0</v>
      </c>
      <c r="U934" s="215">
        <f t="shared" si="1358"/>
        <v>0</v>
      </c>
      <c r="V934" s="215">
        <f t="shared" si="1312"/>
        <v>1246357.97</v>
      </c>
      <c r="W934" s="215">
        <f t="shared" si="1313"/>
        <v>1256871.55</v>
      </c>
      <c r="X934" s="215">
        <f t="shared" si="1314"/>
        <v>1299346.4099999999</v>
      </c>
    </row>
    <row r="935" spans="1:24" s="206" customFormat="1" ht="39.6" hidden="1">
      <c r="A935" s="216" t="s">
        <v>94</v>
      </c>
      <c r="B935" s="204" t="s">
        <v>330</v>
      </c>
      <c r="C935" s="204" t="s">
        <v>20</v>
      </c>
      <c r="D935" s="204" t="s">
        <v>16</v>
      </c>
      <c r="E935" s="204" t="s">
        <v>80</v>
      </c>
      <c r="F935" s="204" t="s">
        <v>68</v>
      </c>
      <c r="G935" s="204" t="s">
        <v>140</v>
      </c>
      <c r="H935" s="204" t="s">
        <v>372</v>
      </c>
      <c r="I935" s="214" t="s">
        <v>90</v>
      </c>
      <c r="J935" s="215">
        <f>J936</f>
        <v>1071357.97</v>
      </c>
      <c r="K935" s="215">
        <f t="shared" ref="K935:O935" si="1359">K936</f>
        <v>1081871.55</v>
      </c>
      <c r="L935" s="215">
        <f t="shared" si="1359"/>
        <v>1124346.4099999999</v>
      </c>
      <c r="M935" s="215">
        <f t="shared" si="1359"/>
        <v>0</v>
      </c>
      <c r="N935" s="215">
        <f t="shared" si="1359"/>
        <v>0</v>
      </c>
      <c r="O935" s="215">
        <f t="shared" si="1359"/>
        <v>0</v>
      </c>
      <c r="P935" s="215">
        <f t="shared" si="1293"/>
        <v>1071357.97</v>
      </c>
      <c r="Q935" s="215">
        <f t="shared" si="1294"/>
        <v>1081871.55</v>
      </c>
      <c r="R935" s="215">
        <f t="shared" si="1295"/>
        <v>1124346.4099999999</v>
      </c>
      <c r="S935" s="215">
        <f t="shared" ref="S935:U935" si="1360">S936</f>
        <v>0</v>
      </c>
      <c r="T935" s="215">
        <f t="shared" si="1360"/>
        <v>0</v>
      </c>
      <c r="U935" s="215">
        <f t="shared" si="1360"/>
        <v>0</v>
      </c>
      <c r="V935" s="215">
        <f t="shared" si="1312"/>
        <v>1071357.97</v>
      </c>
      <c r="W935" s="215">
        <f t="shared" si="1313"/>
        <v>1081871.55</v>
      </c>
      <c r="X935" s="215">
        <f t="shared" si="1314"/>
        <v>1124346.4099999999</v>
      </c>
    </row>
    <row r="936" spans="1:24" s="206" customFormat="1" hidden="1">
      <c r="A936" s="216" t="s">
        <v>101</v>
      </c>
      <c r="B936" s="204" t="s">
        <v>330</v>
      </c>
      <c r="C936" s="204" t="s">
        <v>20</v>
      </c>
      <c r="D936" s="204" t="s">
        <v>16</v>
      </c>
      <c r="E936" s="204" t="s">
        <v>80</v>
      </c>
      <c r="F936" s="204" t="s">
        <v>68</v>
      </c>
      <c r="G936" s="204" t="s">
        <v>140</v>
      </c>
      <c r="H936" s="204" t="s">
        <v>372</v>
      </c>
      <c r="I936" s="214" t="s">
        <v>100</v>
      </c>
      <c r="J936" s="215">
        <f>1051357.97+20000</f>
        <v>1071357.97</v>
      </c>
      <c r="K936" s="215">
        <v>1081871.55</v>
      </c>
      <c r="L936" s="215">
        <v>1124346.4099999999</v>
      </c>
      <c r="M936" s="215"/>
      <c r="N936" s="215"/>
      <c r="O936" s="215"/>
      <c r="P936" s="215">
        <f t="shared" si="1293"/>
        <v>1071357.97</v>
      </c>
      <c r="Q936" s="215">
        <f t="shared" si="1294"/>
        <v>1081871.55</v>
      </c>
      <c r="R936" s="215">
        <f t="shared" si="1295"/>
        <v>1124346.4099999999</v>
      </c>
      <c r="S936" s="215"/>
      <c r="T936" s="215"/>
      <c r="U936" s="215"/>
      <c r="V936" s="215">
        <f t="shared" si="1312"/>
        <v>1071357.97</v>
      </c>
      <c r="W936" s="215">
        <f t="shared" si="1313"/>
        <v>1081871.55</v>
      </c>
      <c r="X936" s="215">
        <f t="shared" si="1314"/>
        <v>1124346.4099999999</v>
      </c>
    </row>
    <row r="937" spans="1:24" s="206" customFormat="1" ht="26.4" hidden="1">
      <c r="A937" s="217" t="s">
        <v>229</v>
      </c>
      <c r="B937" s="204" t="s">
        <v>330</v>
      </c>
      <c r="C937" s="204" t="s">
        <v>20</v>
      </c>
      <c r="D937" s="204" t="s">
        <v>16</v>
      </c>
      <c r="E937" s="204" t="s">
        <v>80</v>
      </c>
      <c r="F937" s="204" t="s">
        <v>68</v>
      </c>
      <c r="G937" s="204" t="s">
        <v>140</v>
      </c>
      <c r="H937" s="204" t="s">
        <v>372</v>
      </c>
      <c r="I937" s="214" t="s">
        <v>92</v>
      </c>
      <c r="J937" s="215">
        <f>J938</f>
        <v>175000</v>
      </c>
      <c r="K937" s="215">
        <f t="shared" ref="K937:O937" si="1361">K938</f>
        <v>175000</v>
      </c>
      <c r="L937" s="215">
        <f t="shared" si="1361"/>
        <v>175000</v>
      </c>
      <c r="M937" s="215">
        <f t="shared" si="1361"/>
        <v>0</v>
      </c>
      <c r="N937" s="215">
        <f t="shared" si="1361"/>
        <v>0</v>
      </c>
      <c r="O937" s="215">
        <f t="shared" si="1361"/>
        <v>0</v>
      </c>
      <c r="P937" s="215">
        <f t="shared" si="1293"/>
        <v>175000</v>
      </c>
      <c r="Q937" s="215">
        <f t="shared" si="1294"/>
        <v>175000</v>
      </c>
      <c r="R937" s="215">
        <f t="shared" si="1295"/>
        <v>175000</v>
      </c>
      <c r="S937" s="215">
        <f t="shared" ref="S937:U937" si="1362">S938</f>
        <v>0</v>
      </c>
      <c r="T937" s="215">
        <f t="shared" si="1362"/>
        <v>0</v>
      </c>
      <c r="U937" s="215">
        <f t="shared" si="1362"/>
        <v>0</v>
      </c>
      <c r="V937" s="215">
        <f t="shared" si="1312"/>
        <v>175000</v>
      </c>
      <c r="W937" s="215">
        <f t="shared" si="1313"/>
        <v>175000</v>
      </c>
      <c r="X937" s="215">
        <f t="shared" si="1314"/>
        <v>175000</v>
      </c>
    </row>
    <row r="938" spans="1:24" s="206" customFormat="1" ht="26.4" hidden="1">
      <c r="A938" s="216" t="s">
        <v>96</v>
      </c>
      <c r="B938" s="204" t="s">
        <v>330</v>
      </c>
      <c r="C938" s="204" t="s">
        <v>20</v>
      </c>
      <c r="D938" s="204" t="s">
        <v>16</v>
      </c>
      <c r="E938" s="204" t="s">
        <v>80</v>
      </c>
      <c r="F938" s="204" t="s">
        <v>68</v>
      </c>
      <c r="G938" s="204" t="s">
        <v>140</v>
      </c>
      <c r="H938" s="204" t="s">
        <v>372</v>
      </c>
      <c r="I938" s="214" t="s">
        <v>93</v>
      </c>
      <c r="J938" s="215">
        <f>70000+105000</f>
        <v>175000</v>
      </c>
      <c r="K938" s="215">
        <v>175000</v>
      </c>
      <c r="L938" s="215">
        <v>175000</v>
      </c>
      <c r="M938" s="215"/>
      <c r="N938" s="215"/>
      <c r="O938" s="215"/>
      <c r="P938" s="215">
        <f t="shared" si="1293"/>
        <v>175000</v>
      </c>
      <c r="Q938" s="215">
        <f t="shared" si="1294"/>
        <v>175000</v>
      </c>
      <c r="R938" s="215">
        <f t="shared" si="1295"/>
        <v>175000</v>
      </c>
      <c r="S938" s="215"/>
      <c r="T938" s="215"/>
      <c r="U938" s="215"/>
      <c r="V938" s="215">
        <f t="shared" si="1312"/>
        <v>175000</v>
      </c>
      <c r="W938" s="215">
        <f t="shared" si="1313"/>
        <v>175000</v>
      </c>
      <c r="X938" s="215">
        <f t="shared" si="1314"/>
        <v>175000</v>
      </c>
    </row>
    <row r="939" spans="1:24" s="206" customFormat="1" hidden="1">
      <c r="A939" s="207" t="s">
        <v>176</v>
      </c>
      <c r="B939" s="208" t="s">
        <v>330</v>
      </c>
      <c r="C939" s="208" t="s">
        <v>20</v>
      </c>
      <c r="D939" s="208" t="s">
        <v>18</v>
      </c>
      <c r="E939" s="208"/>
      <c r="F939" s="208"/>
      <c r="G939" s="208"/>
      <c r="H939" s="208"/>
      <c r="I939" s="219"/>
      <c r="J939" s="211">
        <f>J940</f>
        <v>759.71</v>
      </c>
      <c r="K939" s="211">
        <f t="shared" ref="K939:O942" si="1363">K940</f>
        <v>677.34</v>
      </c>
      <c r="L939" s="211">
        <f t="shared" si="1363"/>
        <v>677.05</v>
      </c>
      <c r="M939" s="211">
        <f t="shared" si="1363"/>
        <v>1899.13</v>
      </c>
      <c r="N939" s="211">
        <f t="shared" si="1363"/>
        <v>2082.4499999999998</v>
      </c>
      <c r="O939" s="211">
        <f t="shared" si="1363"/>
        <v>85864.07</v>
      </c>
      <c r="P939" s="211">
        <f t="shared" si="1293"/>
        <v>2658.84</v>
      </c>
      <c r="Q939" s="211">
        <f t="shared" si="1294"/>
        <v>2759.79</v>
      </c>
      <c r="R939" s="211">
        <f t="shared" si="1295"/>
        <v>86541.12000000001</v>
      </c>
      <c r="S939" s="211">
        <f t="shared" ref="S939:U942" si="1364">S940</f>
        <v>0</v>
      </c>
      <c r="T939" s="211">
        <f t="shared" si="1364"/>
        <v>0</v>
      </c>
      <c r="U939" s="211">
        <f t="shared" si="1364"/>
        <v>0</v>
      </c>
      <c r="V939" s="211">
        <f t="shared" si="1312"/>
        <v>2658.84</v>
      </c>
      <c r="W939" s="211">
        <f t="shared" si="1313"/>
        <v>2759.79</v>
      </c>
      <c r="X939" s="211">
        <f t="shared" si="1314"/>
        <v>86541.12000000001</v>
      </c>
    </row>
    <row r="940" spans="1:24" s="206" customFormat="1" hidden="1">
      <c r="A940" s="212" t="s">
        <v>81</v>
      </c>
      <c r="B940" s="204" t="s">
        <v>330</v>
      </c>
      <c r="C940" s="204" t="s">
        <v>20</v>
      </c>
      <c r="D940" s="204" t="s">
        <v>18</v>
      </c>
      <c r="E940" s="204" t="s">
        <v>80</v>
      </c>
      <c r="F940" s="204" t="s">
        <v>68</v>
      </c>
      <c r="G940" s="204" t="s">
        <v>140</v>
      </c>
      <c r="H940" s="204" t="s">
        <v>141</v>
      </c>
      <c r="I940" s="214"/>
      <c r="J940" s="215">
        <f>J941</f>
        <v>759.71</v>
      </c>
      <c r="K940" s="215">
        <f t="shared" si="1363"/>
        <v>677.34</v>
      </c>
      <c r="L940" s="215">
        <f t="shared" si="1363"/>
        <v>677.05</v>
      </c>
      <c r="M940" s="215">
        <f t="shared" si="1363"/>
        <v>1899.13</v>
      </c>
      <c r="N940" s="215">
        <f t="shared" si="1363"/>
        <v>2082.4499999999998</v>
      </c>
      <c r="O940" s="215">
        <f t="shared" si="1363"/>
        <v>85864.07</v>
      </c>
      <c r="P940" s="215">
        <f t="shared" si="1293"/>
        <v>2658.84</v>
      </c>
      <c r="Q940" s="215">
        <f t="shared" si="1294"/>
        <v>2759.79</v>
      </c>
      <c r="R940" s="215">
        <f t="shared" si="1295"/>
        <v>86541.12000000001</v>
      </c>
      <c r="S940" s="215">
        <f t="shared" si="1364"/>
        <v>0</v>
      </c>
      <c r="T940" s="215">
        <f t="shared" si="1364"/>
        <v>0</v>
      </c>
      <c r="U940" s="215">
        <f t="shared" si="1364"/>
        <v>0</v>
      </c>
      <c r="V940" s="215">
        <f t="shared" si="1312"/>
        <v>2658.84</v>
      </c>
      <c r="W940" s="215">
        <f t="shared" si="1313"/>
        <v>2759.79</v>
      </c>
      <c r="X940" s="215">
        <f t="shared" si="1314"/>
        <v>86541.12000000001</v>
      </c>
    </row>
    <row r="941" spans="1:24" s="206" customFormat="1" ht="39.6" hidden="1">
      <c r="A941" s="212" t="s">
        <v>189</v>
      </c>
      <c r="B941" s="204" t="s">
        <v>330</v>
      </c>
      <c r="C941" s="204" t="s">
        <v>20</v>
      </c>
      <c r="D941" s="204" t="s">
        <v>18</v>
      </c>
      <c r="E941" s="204" t="s">
        <v>80</v>
      </c>
      <c r="F941" s="204" t="s">
        <v>68</v>
      </c>
      <c r="G941" s="204" t="s">
        <v>140</v>
      </c>
      <c r="H941" s="204" t="s">
        <v>368</v>
      </c>
      <c r="I941" s="214"/>
      <c r="J941" s="215">
        <f>J942</f>
        <v>759.71</v>
      </c>
      <c r="K941" s="215">
        <f t="shared" si="1363"/>
        <v>677.34</v>
      </c>
      <c r="L941" s="215">
        <f t="shared" si="1363"/>
        <v>677.05</v>
      </c>
      <c r="M941" s="215">
        <f t="shared" si="1363"/>
        <v>1899.13</v>
      </c>
      <c r="N941" s="215">
        <f t="shared" si="1363"/>
        <v>2082.4499999999998</v>
      </c>
      <c r="O941" s="215">
        <f t="shared" si="1363"/>
        <v>85864.07</v>
      </c>
      <c r="P941" s="215">
        <f t="shared" si="1293"/>
        <v>2658.84</v>
      </c>
      <c r="Q941" s="215">
        <f t="shared" si="1294"/>
        <v>2759.79</v>
      </c>
      <c r="R941" s="215">
        <f t="shared" si="1295"/>
        <v>86541.12000000001</v>
      </c>
      <c r="S941" s="215">
        <f t="shared" si="1364"/>
        <v>0</v>
      </c>
      <c r="T941" s="215">
        <f t="shared" si="1364"/>
        <v>0</v>
      </c>
      <c r="U941" s="215">
        <f t="shared" si="1364"/>
        <v>0</v>
      </c>
      <c r="V941" s="215">
        <f t="shared" si="1312"/>
        <v>2658.84</v>
      </c>
      <c r="W941" s="215">
        <f t="shared" si="1313"/>
        <v>2759.79</v>
      </c>
      <c r="X941" s="215">
        <f t="shared" si="1314"/>
        <v>86541.12000000001</v>
      </c>
    </row>
    <row r="942" spans="1:24" s="206" customFormat="1" ht="26.4" hidden="1">
      <c r="A942" s="217" t="s">
        <v>229</v>
      </c>
      <c r="B942" s="204" t="s">
        <v>330</v>
      </c>
      <c r="C942" s="204" t="s">
        <v>20</v>
      </c>
      <c r="D942" s="204" t="s">
        <v>18</v>
      </c>
      <c r="E942" s="204" t="s">
        <v>80</v>
      </c>
      <c r="F942" s="204" t="s">
        <v>68</v>
      </c>
      <c r="G942" s="204" t="s">
        <v>140</v>
      </c>
      <c r="H942" s="204" t="s">
        <v>368</v>
      </c>
      <c r="I942" s="214" t="s">
        <v>92</v>
      </c>
      <c r="J942" s="215">
        <f>J943</f>
        <v>759.71</v>
      </c>
      <c r="K942" s="215">
        <f t="shared" si="1363"/>
        <v>677.34</v>
      </c>
      <c r="L942" s="215">
        <f t="shared" si="1363"/>
        <v>677.05</v>
      </c>
      <c r="M942" s="215">
        <f t="shared" si="1363"/>
        <v>1899.13</v>
      </c>
      <c r="N942" s="215">
        <f t="shared" si="1363"/>
        <v>2082.4499999999998</v>
      </c>
      <c r="O942" s="215">
        <f t="shared" si="1363"/>
        <v>85864.07</v>
      </c>
      <c r="P942" s="215">
        <f t="shared" si="1293"/>
        <v>2658.84</v>
      </c>
      <c r="Q942" s="215">
        <f t="shared" si="1294"/>
        <v>2759.79</v>
      </c>
      <c r="R942" s="215">
        <f t="shared" si="1295"/>
        <v>86541.12000000001</v>
      </c>
      <c r="S942" s="215">
        <f t="shared" si="1364"/>
        <v>0</v>
      </c>
      <c r="T942" s="215">
        <f t="shared" si="1364"/>
        <v>0</v>
      </c>
      <c r="U942" s="215">
        <f t="shared" si="1364"/>
        <v>0</v>
      </c>
      <c r="V942" s="215">
        <f t="shared" si="1312"/>
        <v>2658.84</v>
      </c>
      <c r="W942" s="215">
        <f t="shared" si="1313"/>
        <v>2759.79</v>
      </c>
      <c r="X942" s="215">
        <f t="shared" si="1314"/>
        <v>86541.12000000001</v>
      </c>
    </row>
    <row r="943" spans="1:24" s="206" customFormat="1" ht="26.4" hidden="1">
      <c r="A943" s="216" t="s">
        <v>96</v>
      </c>
      <c r="B943" s="204" t="s">
        <v>330</v>
      </c>
      <c r="C943" s="204" t="s">
        <v>20</v>
      </c>
      <c r="D943" s="204" t="s">
        <v>18</v>
      </c>
      <c r="E943" s="204" t="s">
        <v>80</v>
      </c>
      <c r="F943" s="204" t="s">
        <v>68</v>
      </c>
      <c r="G943" s="204" t="s">
        <v>140</v>
      </c>
      <c r="H943" s="204" t="s">
        <v>368</v>
      </c>
      <c r="I943" s="214" t="s">
        <v>93</v>
      </c>
      <c r="J943" s="215">
        <v>759.71</v>
      </c>
      <c r="K943" s="215">
        <v>677.34</v>
      </c>
      <c r="L943" s="215">
        <v>677.05</v>
      </c>
      <c r="M943" s="215">
        <v>1899.13</v>
      </c>
      <c r="N943" s="215">
        <v>2082.4499999999998</v>
      </c>
      <c r="O943" s="215">
        <v>85864.07</v>
      </c>
      <c r="P943" s="215">
        <f t="shared" si="1293"/>
        <v>2658.84</v>
      </c>
      <c r="Q943" s="215">
        <f t="shared" si="1294"/>
        <v>2759.79</v>
      </c>
      <c r="R943" s="215">
        <f t="shared" si="1295"/>
        <v>86541.12000000001</v>
      </c>
      <c r="S943" s="215"/>
      <c r="T943" s="215"/>
      <c r="U943" s="215"/>
      <c r="V943" s="215">
        <f t="shared" si="1312"/>
        <v>2658.84</v>
      </c>
      <c r="W943" s="215">
        <f t="shared" si="1313"/>
        <v>2759.79</v>
      </c>
      <c r="X943" s="215">
        <f t="shared" si="1314"/>
        <v>86541.12000000001</v>
      </c>
    </row>
    <row r="944" spans="1:24" s="206" customFormat="1" hidden="1">
      <c r="A944" s="314" t="s">
        <v>409</v>
      </c>
      <c r="B944" s="209" t="s">
        <v>330</v>
      </c>
      <c r="C944" s="209" t="s">
        <v>20</v>
      </c>
      <c r="D944" s="209" t="s">
        <v>2</v>
      </c>
      <c r="E944" s="209"/>
      <c r="F944" s="209"/>
      <c r="G944" s="209"/>
      <c r="H944" s="209"/>
      <c r="I944" s="210"/>
      <c r="J944" s="211">
        <f t="shared" ref="J944:O947" si="1365">J945</f>
        <v>600000</v>
      </c>
      <c r="K944" s="211">
        <f t="shared" si="1365"/>
        <v>0</v>
      </c>
      <c r="L944" s="211">
        <f t="shared" si="1365"/>
        <v>0</v>
      </c>
      <c r="M944" s="211">
        <f t="shared" si="1365"/>
        <v>0</v>
      </c>
      <c r="N944" s="211">
        <f t="shared" si="1365"/>
        <v>0</v>
      </c>
      <c r="O944" s="211">
        <f t="shared" si="1365"/>
        <v>0</v>
      </c>
      <c r="P944" s="211">
        <f t="shared" si="1293"/>
        <v>600000</v>
      </c>
      <c r="Q944" s="211">
        <f t="shared" si="1294"/>
        <v>0</v>
      </c>
      <c r="R944" s="211">
        <f t="shared" si="1295"/>
        <v>0</v>
      </c>
      <c r="S944" s="211">
        <f t="shared" ref="S944:U947" si="1366">S945</f>
        <v>0</v>
      </c>
      <c r="T944" s="211">
        <f t="shared" si="1366"/>
        <v>0</v>
      </c>
      <c r="U944" s="211">
        <f t="shared" si="1366"/>
        <v>0</v>
      </c>
      <c r="V944" s="211">
        <f t="shared" si="1312"/>
        <v>600000</v>
      </c>
      <c r="W944" s="211">
        <f t="shared" si="1313"/>
        <v>0</v>
      </c>
      <c r="X944" s="211">
        <f t="shared" si="1314"/>
        <v>0</v>
      </c>
    </row>
    <row r="945" spans="1:24" s="206" customFormat="1" hidden="1">
      <c r="A945" s="277" t="s">
        <v>81</v>
      </c>
      <c r="B945" s="204" t="s">
        <v>330</v>
      </c>
      <c r="C945" s="204" t="s">
        <v>20</v>
      </c>
      <c r="D945" s="204" t="s">
        <v>2</v>
      </c>
      <c r="E945" s="204" t="s">
        <v>80</v>
      </c>
      <c r="F945" s="204" t="s">
        <v>68</v>
      </c>
      <c r="G945" s="204" t="s">
        <v>140</v>
      </c>
      <c r="H945" s="204" t="s">
        <v>141</v>
      </c>
      <c r="I945" s="214"/>
      <c r="J945" s="215">
        <f t="shared" si="1365"/>
        <v>600000</v>
      </c>
      <c r="K945" s="215">
        <f t="shared" si="1365"/>
        <v>0</v>
      </c>
      <c r="L945" s="215">
        <f t="shared" si="1365"/>
        <v>0</v>
      </c>
      <c r="M945" s="215">
        <f t="shared" si="1365"/>
        <v>0</v>
      </c>
      <c r="N945" s="215">
        <f t="shared" si="1365"/>
        <v>0</v>
      </c>
      <c r="O945" s="215">
        <f t="shared" si="1365"/>
        <v>0</v>
      </c>
      <c r="P945" s="215">
        <f t="shared" si="1293"/>
        <v>600000</v>
      </c>
      <c r="Q945" s="215">
        <f t="shared" si="1294"/>
        <v>0</v>
      </c>
      <c r="R945" s="215">
        <f t="shared" si="1295"/>
        <v>0</v>
      </c>
      <c r="S945" s="215">
        <f t="shared" si="1366"/>
        <v>0</v>
      </c>
      <c r="T945" s="215">
        <f t="shared" si="1366"/>
        <v>0</v>
      </c>
      <c r="U945" s="215">
        <f t="shared" si="1366"/>
        <v>0</v>
      </c>
      <c r="V945" s="215">
        <f t="shared" si="1312"/>
        <v>600000</v>
      </c>
      <c r="W945" s="215">
        <f t="shared" si="1313"/>
        <v>0</v>
      </c>
      <c r="X945" s="215">
        <f t="shared" si="1314"/>
        <v>0</v>
      </c>
    </row>
    <row r="946" spans="1:24" s="206" customFormat="1" hidden="1">
      <c r="A946" s="279" t="s">
        <v>413</v>
      </c>
      <c r="B946" s="204" t="s">
        <v>330</v>
      </c>
      <c r="C946" s="204" t="s">
        <v>20</v>
      </c>
      <c r="D946" s="204" t="s">
        <v>2</v>
      </c>
      <c r="E946" s="204" t="s">
        <v>80</v>
      </c>
      <c r="F946" s="204" t="s">
        <v>68</v>
      </c>
      <c r="G946" s="204" t="s">
        <v>140</v>
      </c>
      <c r="H946" s="204" t="s">
        <v>412</v>
      </c>
      <c r="I946" s="214"/>
      <c r="J946" s="215">
        <f t="shared" si="1365"/>
        <v>600000</v>
      </c>
      <c r="K946" s="215">
        <f t="shared" si="1365"/>
        <v>0</v>
      </c>
      <c r="L946" s="215">
        <f t="shared" si="1365"/>
        <v>0</v>
      </c>
      <c r="M946" s="215">
        <f t="shared" si="1365"/>
        <v>0</v>
      </c>
      <c r="N946" s="215">
        <f t="shared" si="1365"/>
        <v>0</v>
      </c>
      <c r="O946" s="215">
        <f t="shared" si="1365"/>
        <v>0</v>
      </c>
      <c r="P946" s="215">
        <f t="shared" si="1293"/>
        <v>600000</v>
      </c>
      <c r="Q946" s="215">
        <f t="shared" si="1294"/>
        <v>0</v>
      </c>
      <c r="R946" s="215">
        <f t="shared" si="1295"/>
        <v>0</v>
      </c>
      <c r="S946" s="215">
        <f t="shared" si="1366"/>
        <v>0</v>
      </c>
      <c r="T946" s="215">
        <f t="shared" si="1366"/>
        <v>0</v>
      </c>
      <c r="U946" s="215">
        <f t="shared" si="1366"/>
        <v>0</v>
      </c>
      <c r="V946" s="215">
        <f t="shared" si="1312"/>
        <v>600000</v>
      </c>
      <c r="W946" s="215">
        <f t="shared" si="1313"/>
        <v>0</v>
      </c>
      <c r="X946" s="215">
        <f t="shared" si="1314"/>
        <v>0</v>
      </c>
    </row>
    <row r="947" spans="1:24" s="206" customFormat="1" hidden="1">
      <c r="A947" s="315" t="s">
        <v>78</v>
      </c>
      <c r="B947" s="204" t="s">
        <v>330</v>
      </c>
      <c r="C947" s="204" t="s">
        <v>20</v>
      </c>
      <c r="D947" s="204" t="s">
        <v>2</v>
      </c>
      <c r="E947" s="204" t="s">
        <v>80</v>
      </c>
      <c r="F947" s="204" t="s">
        <v>68</v>
      </c>
      <c r="G947" s="204" t="s">
        <v>140</v>
      </c>
      <c r="H947" s="204" t="s">
        <v>412</v>
      </c>
      <c r="I947" s="214" t="s">
        <v>75</v>
      </c>
      <c r="J947" s="215">
        <f t="shared" si="1365"/>
        <v>600000</v>
      </c>
      <c r="K947" s="215">
        <f t="shared" si="1365"/>
        <v>0</v>
      </c>
      <c r="L947" s="215">
        <f t="shared" si="1365"/>
        <v>0</v>
      </c>
      <c r="M947" s="215">
        <f t="shared" si="1365"/>
        <v>0</v>
      </c>
      <c r="N947" s="215">
        <f t="shared" si="1365"/>
        <v>0</v>
      </c>
      <c r="O947" s="215">
        <f t="shared" si="1365"/>
        <v>0</v>
      </c>
      <c r="P947" s="215">
        <f t="shared" si="1293"/>
        <v>600000</v>
      </c>
      <c r="Q947" s="215">
        <f t="shared" si="1294"/>
        <v>0</v>
      </c>
      <c r="R947" s="215">
        <f t="shared" si="1295"/>
        <v>0</v>
      </c>
      <c r="S947" s="215">
        <f t="shared" si="1366"/>
        <v>0</v>
      </c>
      <c r="T947" s="215">
        <f t="shared" si="1366"/>
        <v>0</v>
      </c>
      <c r="U947" s="215">
        <f t="shared" si="1366"/>
        <v>0</v>
      </c>
      <c r="V947" s="215">
        <f t="shared" si="1312"/>
        <v>600000</v>
      </c>
      <c r="W947" s="215">
        <f t="shared" si="1313"/>
        <v>0</v>
      </c>
      <c r="X947" s="215">
        <f t="shared" si="1314"/>
        <v>0</v>
      </c>
    </row>
    <row r="948" spans="1:24" s="206" customFormat="1" hidden="1">
      <c r="A948" s="279" t="s">
        <v>410</v>
      </c>
      <c r="B948" s="204" t="s">
        <v>330</v>
      </c>
      <c r="C948" s="204" t="s">
        <v>20</v>
      </c>
      <c r="D948" s="204" t="s">
        <v>2</v>
      </c>
      <c r="E948" s="204" t="s">
        <v>80</v>
      </c>
      <c r="F948" s="204" t="s">
        <v>68</v>
      </c>
      <c r="G948" s="204" t="s">
        <v>140</v>
      </c>
      <c r="H948" s="204" t="s">
        <v>412</v>
      </c>
      <c r="I948" s="214" t="s">
        <v>411</v>
      </c>
      <c r="J948" s="215">
        <v>600000</v>
      </c>
      <c r="K948" s="215"/>
      <c r="L948" s="215"/>
      <c r="M948" s="215"/>
      <c r="N948" s="215"/>
      <c r="O948" s="215"/>
      <c r="P948" s="215">
        <f t="shared" si="1293"/>
        <v>600000</v>
      </c>
      <c r="Q948" s="215">
        <f t="shared" si="1294"/>
        <v>0</v>
      </c>
      <c r="R948" s="215">
        <f t="shared" si="1295"/>
        <v>0</v>
      </c>
      <c r="S948" s="215"/>
      <c r="T948" s="215"/>
      <c r="U948" s="215"/>
      <c r="V948" s="215">
        <f t="shared" si="1312"/>
        <v>600000</v>
      </c>
      <c r="W948" s="215">
        <f t="shared" si="1313"/>
        <v>0</v>
      </c>
      <c r="X948" s="215">
        <f t="shared" si="1314"/>
        <v>0</v>
      </c>
    </row>
    <row r="949" spans="1:24" s="206" customFormat="1" hidden="1">
      <c r="A949" s="207" t="s">
        <v>1</v>
      </c>
      <c r="B949" s="208" t="s">
        <v>330</v>
      </c>
      <c r="C949" s="208" t="s">
        <v>20</v>
      </c>
      <c r="D949" s="208" t="s">
        <v>48</v>
      </c>
      <c r="E949" s="208"/>
      <c r="F949" s="208"/>
      <c r="G949" s="208"/>
      <c r="H949" s="204"/>
      <c r="I949" s="214"/>
      <c r="J949" s="211">
        <f>J950+J954+J963</f>
        <v>1760128.21</v>
      </c>
      <c r="K949" s="211">
        <f t="shared" ref="K949:L949" si="1367">K950+K954+K963</f>
        <v>905928.21</v>
      </c>
      <c r="L949" s="211">
        <f t="shared" si="1367"/>
        <v>905928.21</v>
      </c>
      <c r="M949" s="211">
        <f t="shared" ref="M949:O949" si="1368">M950+M954+M963</f>
        <v>2308983.64</v>
      </c>
      <c r="N949" s="211">
        <f t="shared" si="1368"/>
        <v>0</v>
      </c>
      <c r="O949" s="211">
        <f t="shared" si="1368"/>
        <v>0</v>
      </c>
      <c r="P949" s="211">
        <f t="shared" ref="P949:P1021" si="1369">J949+M949</f>
        <v>4069111.85</v>
      </c>
      <c r="Q949" s="211">
        <f t="shared" ref="Q949:Q1021" si="1370">K949+N949</f>
        <v>905928.21</v>
      </c>
      <c r="R949" s="211">
        <f t="shared" ref="R949:R1021" si="1371">L949+O949</f>
        <v>905928.21</v>
      </c>
      <c r="S949" s="211">
        <f t="shared" ref="S949:U949" si="1372">S950+S954+S963</f>
        <v>-83000</v>
      </c>
      <c r="T949" s="211">
        <f t="shared" si="1372"/>
        <v>0</v>
      </c>
      <c r="U949" s="211">
        <f t="shared" si="1372"/>
        <v>0</v>
      </c>
      <c r="V949" s="211">
        <f t="shared" si="1312"/>
        <v>3986111.85</v>
      </c>
      <c r="W949" s="211">
        <f t="shared" si="1313"/>
        <v>905928.21</v>
      </c>
      <c r="X949" s="211">
        <f t="shared" si="1314"/>
        <v>905928.21</v>
      </c>
    </row>
    <row r="950" spans="1:24" s="206" customFormat="1" ht="39.6" hidden="1">
      <c r="A950" s="305" t="s">
        <v>393</v>
      </c>
      <c r="B950" s="220" t="s">
        <v>330</v>
      </c>
      <c r="C950" s="220" t="s">
        <v>20</v>
      </c>
      <c r="D950" s="204" t="s">
        <v>48</v>
      </c>
      <c r="E950" s="204" t="s">
        <v>13</v>
      </c>
      <c r="F950" s="204" t="s">
        <v>68</v>
      </c>
      <c r="G950" s="204" t="s">
        <v>140</v>
      </c>
      <c r="H950" s="204" t="s">
        <v>141</v>
      </c>
      <c r="I950" s="214"/>
      <c r="J950" s="221">
        <f>J951</f>
        <v>905128.21</v>
      </c>
      <c r="K950" s="221">
        <f t="shared" ref="K950:O952" si="1373">K951</f>
        <v>830928.21</v>
      </c>
      <c r="L950" s="221">
        <f t="shared" si="1373"/>
        <v>830928.21</v>
      </c>
      <c r="M950" s="221">
        <f t="shared" si="1373"/>
        <v>0</v>
      </c>
      <c r="N950" s="221">
        <f t="shared" si="1373"/>
        <v>0</v>
      </c>
      <c r="O950" s="221">
        <f t="shared" si="1373"/>
        <v>0</v>
      </c>
      <c r="P950" s="221">
        <f t="shared" si="1369"/>
        <v>905128.21</v>
      </c>
      <c r="Q950" s="221">
        <f t="shared" si="1370"/>
        <v>830928.21</v>
      </c>
      <c r="R950" s="221">
        <f t="shared" si="1371"/>
        <v>830928.21</v>
      </c>
      <c r="S950" s="221">
        <f t="shared" ref="S950:U952" si="1374">S951</f>
        <v>0</v>
      </c>
      <c r="T950" s="221">
        <f t="shared" si="1374"/>
        <v>0</v>
      </c>
      <c r="U950" s="221">
        <f t="shared" si="1374"/>
        <v>0</v>
      </c>
      <c r="V950" s="221">
        <f t="shared" si="1312"/>
        <v>905128.21</v>
      </c>
      <c r="W950" s="221">
        <f t="shared" si="1313"/>
        <v>830928.21</v>
      </c>
      <c r="X950" s="221">
        <f t="shared" si="1314"/>
        <v>830928.21</v>
      </c>
    </row>
    <row r="951" spans="1:24" s="206" customFormat="1" ht="26.4" hidden="1">
      <c r="A951" s="212" t="s">
        <v>77</v>
      </c>
      <c r="B951" s="220" t="s">
        <v>330</v>
      </c>
      <c r="C951" s="204" t="s">
        <v>20</v>
      </c>
      <c r="D951" s="204" t="s">
        <v>48</v>
      </c>
      <c r="E951" s="204" t="s">
        <v>13</v>
      </c>
      <c r="F951" s="204" t="s">
        <v>68</v>
      </c>
      <c r="G951" s="204" t="s">
        <v>140</v>
      </c>
      <c r="H951" s="204" t="s">
        <v>271</v>
      </c>
      <c r="I951" s="214"/>
      <c r="J951" s="215">
        <f>J952</f>
        <v>905128.21</v>
      </c>
      <c r="K951" s="215">
        <f t="shared" si="1373"/>
        <v>830928.21</v>
      </c>
      <c r="L951" s="215">
        <f t="shared" si="1373"/>
        <v>830928.21</v>
      </c>
      <c r="M951" s="215">
        <f t="shared" si="1373"/>
        <v>0</v>
      </c>
      <c r="N951" s="215">
        <f t="shared" si="1373"/>
        <v>0</v>
      </c>
      <c r="O951" s="215">
        <f t="shared" si="1373"/>
        <v>0</v>
      </c>
      <c r="P951" s="215">
        <f t="shared" si="1369"/>
        <v>905128.21</v>
      </c>
      <c r="Q951" s="215">
        <f t="shared" si="1370"/>
        <v>830928.21</v>
      </c>
      <c r="R951" s="215">
        <f t="shared" si="1371"/>
        <v>830928.21</v>
      </c>
      <c r="S951" s="215">
        <f t="shared" si="1374"/>
        <v>0</v>
      </c>
      <c r="T951" s="215">
        <f t="shared" si="1374"/>
        <v>0</v>
      </c>
      <c r="U951" s="215">
        <f t="shared" si="1374"/>
        <v>0</v>
      </c>
      <c r="V951" s="215">
        <f t="shared" si="1312"/>
        <v>905128.21</v>
      </c>
      <c r="W951" s="215">
        <f t="shared" si="1313"/>
        <v>830928.21</v>
      </c>
      <c r="X951" s="215">
        <f t="shared" si="1314"/>
        <v>830928.21</v>
      </c>
    </row>
    <row r="952" spans="1:24" s="206" customFormat="1" hidden="1">
      <c r="A952" s="222" t="s">
        <v>78</v>
      </c>
      <c r="B952" s="220" t="s">
        <v>330</v>
      </c>
      <c r="C952" s="204" t="s">
        <v>20</v>
      </c>
      <c r="D952" s="204" t="s">
        <v>48</v>
      </c>
      <c r="E952" s="204" t="s">
        <v>13</v>
      </c>
      <c r="F952" s="204" t="s">
        <v>68</v>
      </c>
      <c r="G952" s="204" t="s">
        <v>140</v>
      </c>
      <c r="H952" s="204" t="s">
        <v>271</v>
      </c>
      <c r="I952" s="214" t="s">
        <v>75</v>
      </c>
      <c r="J952" s="215">
        <f>J953</f>
        <v>905128.21</v>
      </c>
      <c r="K952" s="215">
        <f t="shared" si="1373"/>
        <v>830928.21</v>
      </c>
      <c r="L952" s="215">
        <f t="shared" si="1373"/>
        <v>830928.21</v>
      </c>
      <c r="M952" s="215">
        <f t="shared" si="1373"/>
        <v>0</v>
      </c>
      <c r="N952" s="215">
        <f t="shared" si="1373"/>
        <v>0</v>
      </c>
      <c r="O952" s="215">
        <f t="shared" si="1373"/>
        <v>0</v>
      </c>
      <c r="P952" s="215">
        <f t="shared" si="1369"/>
        <v>905128.21</v>
      </c>
      <c r="Q952" s="215">
        <f t="shared" si="1370"/>
        <v>830928.21</v>
      </c>
      <c r="R952" s="215">
        <f t="shared" si="1371"/>
        <v>830928.21</v>
      </c>
      <c r="S952" s="215">
        <f t="shared" si="1374"/>
        <v>0</v>
      </c>
      <c r="T952" s="215">
        <f t="shared" si="1374"/>
        <v>0</v>
      </c>
      <c r="U952" s="215">
        <f t="shared" si="1374"/>
        <v>0</v>
      </c>
      <c r="V952" s="215">
        <f t="shared" si="1312"/>
        <v>905128.21</v>
      </c>
      <c r="W952" s="215">
        <f t="shared" si="1313"/>
        <v>830928.21</v>
      </c>
      <c r="X952" s="215">
        <f t="shared" si="1314"/>
        <v>830928.21</v>
      </c>
    </row>
    <row r="953" spans="1:24" s="206" customFormat="1" ht="26.4" hidden="1">
      <c r="A953" s="223" t="s">
        <v>79</v>
      </c>
      <c r="B953" s="220" t="s">
        <v>330</v>
      </c>
      <c r="C953" s="204" t="s">
        <v>20</v>
      </c>
      <c r="D953" s="204" t="s">
        <v>48</v>
      </c>
      <c r="E953" s="204" t="s">
        <v>13</v>
      </c>
      <c r="F953" s="204" t="s">
        <v>68</v>
      </c>
      <c r="G953" s="204" t="s">
        <v>140</v>
      </c>
      <c r="H953" s="204" t="s">
        <v>271</v>
      </c>
      <c r="I953" s="214" t="s">
        <v>76</v>
      </c>
      <c r="J953" s="215">
        <f>706000+199128.21</f>
        <v>905128.21</v>
      </c>
      <c r="K953" s="215">
        <f>631800+199128.21</f>
        <v>830928.21</v>
      </c>
      <c r="L953" s="215">
        <f>631800+199128.21</f>
        <v>830928.21</v>
      </c>
      <c r="M953" s="215"/>
      <c r="N953" s="215"/>
      <c r="O953" s="215"/>
      <c r="P953" s="215">
        <f t="shared" si="1369"/>
        <v>905128.21</v>
      </c>
      <c r="Q953" s="215">
        <f t="shared" si="1370"/>
        <v>830928.21</v>
      </c>
      <c r="R953" s="215">
        <f t="shared" si="1371"/>
        <v>830928.21</v>
      </c>
      <c r="S953" s="215"/>
      <c r="T953" s="215"/>
      <c r="U953" s="215"/>
      <c r="V953" s="215">
        <f t="shared" si="1312"/>
        <v>905128.21</v>
      </c>
      <c r="W953" s="215">
        <f t="shared" si="1313"/>
        <v>830928.21</v>
      </c>
      <c r="X953" s="215">
        <f t="shared" si="1314"/>
        <v>830928.21</v>
      </c>
    </row>
    <row r="954" spans="1:24" s="206" customFormat="1" ht="39.6" hidden="1">
      <c r="A954" s="305" t="s">
        <v>391</v>
      </c>
      <c r="B954" s="220" t="s">
        <v>330</v>
      </c>
      <c r="C954" s="220" t="s">
        <v>20</v>
      </c>
      <c r="D954" s="220" t="s">
        <v>48</v>
      </c>
      <c r="E954" s="220" t="s">
        <v>27</v>
      </c>
      <c r="F954" s="220" t="s">
        <v>68</v>
      </c>
      <c r="G954" s="220" t="s">
        <v>140</v>
      </c>
      <c r="H954" s="204" t="s">
        <v>141</v>
      </c>
      <c r="I954" s="214"/>
      <c r="J954" s="221">
        <f>J955</f>
        <v>780000</v>
      </c>
      <c r="K954" s="221">
        <f t="shared" ref="K954:O957" si="1375">K955</f>
        <v>0</v>
      </c>
      <c r="L954" s="221">
        <f t="shared" si="1375"/>
        <v>0</v>
      </c>
      <c r="M954" s="221">
        <f t="shared" si="1375"/>
        <v>1300000</v>
      </c>
      <c r="N954" s="221">
        <f t="shared" si="1375"/>
        <v>0</v>
      </c>
      <c r="O954" s="221">
        <f t="shared" si="1375"/>
        <v>0</v>
      </c>
      <c r="P954" s="221">
        <f t="shared" si="1369"/>
        <v>2080000</v>
      </c>
      <c r="Q954" s="221">
        <f t="shared" si="1370"/>
        <v>0</v>
      </c>
      <c r="R954" s="221">
        <f t="shared" si="1371"/>
        <v>0</v>
      </c>
      <c r="S954" s="221">
        <f>S955+S959</f>
        <v>-83000</v>
      </c>
      <c r="T954" s="221">
        <f t="shared" ref="T954:U954" si="1376">T955+T959</f>
        <v>0</v>
      </c>
      <c r="U954" s="221">
        <f t="shared" si="1376"/>
        <v>0</v>
      </c>
      <c r="V954" s="221">
        <f t="shared" si="1312"/>
        <v>1997000</v>
      </c>
      <c r="W954" s="221">
        <f t="shared" si="1313"/>
        <v>0</v>
      </c>
      <c r="X954" s="221">
        <f t="shared" si="1314"/>
        <v>0</v>
      </c>
    </row>
    <row r="955" spans="1:24" s="206" customFormat="1" hidden="1">
      <c r="A955" s="212" t="s">
        <v>194</v>
      </c>
      <c r="B955" s="220" t="s">
        <v>330</v>
      </c>
      <c r="C955" s="220" t="s">
        <v>20</v>
      </c>
      <c r="D955" s="220" t="s">
        <v>48</v>
      </c>
      <c r="E955" s="220" t="s">
        <v>27</v>
      </c>
      <c r="F955" s="220" t="s">
        <v>43</v>
      </c>
      <c r="G955" s="220" t="s">
        <v>140</v>
      </c>
      <c r="H955" s="204" t="s">
        <v>141</v>
      </c>
      <c r="I955" s="214"/>
      <c r="J955" s="221">
        <f>J956</f>
        <v>780000</v>
      </c>
      <c r="K955" s="221">
        <f t="shared" si="1375"/>
        <v>0</v>
      </c>
      <c r="L955" s="221">
        <f t="shared" si="1375"/>
        <v>0</v>
      </c>
      <c r="M955" s="221">
        <f t="shared" si="1375"/>
        <v>1300000</v>
      </c>
      <c r="N955" s="221">
        <f t="shared" si="1375"/>
        <v>0</v>
      </c>
      <c r="O955" s="221">
        <f t="shared" si="1375"/>
        <v>0</v>
      </c>
      <c r="P955" s="221">
        <f t="shared" si="1369"/>
        <v>2080000</v>
      </c>
      <c r="Q955" s="221">
        <f t="shared" si="1370"/>
        <v>0</v>
      </c>
      <c r="R955" s="221">
        <f t="shared" si="1371"/>
        <v>0</v>
      </c>
      <c r="S955" s="221">
        <f t="shared" ref="S955:U957" si="1377">S956</f>
        <v>-210000</v>
      </c>
      <c r="T955" s="221">
        <f t="shared" si="1377"/>
        <v>0</v>
      </c>
      <c r="U955" s="221">
        <f t="shared" si="1377"/>
        <v>0</v>
      </c>
      <c r="V955" s="221">
        <f t="shared" si="1312"/>
        <v>1870000</v>
      </c>
      <c r="W955" s="221">
        <f t="shared" si="1313"/>
        <v>0</v>
      </c>
      <c r="X955" s="221">
        <f t="shared" si="1314"/>
        <v>0</v>
      </c>
    </row>
    <row r="956" spans="1:24" s="206" customFormat="1" ht="26.4" hidden="1">
      <c r="A956" s="212" t="s">
        <v>195</v>
      </c>
      <c r="B956" s="220" t="s">
        <v>330</v>
      </c>
      <c r="C956" s="220" t="s">
        <v>20</v>
      </c>
      <c r="D956" s="220" t="s">
        <v>48</v>
      </c>
      <c r="E956" s="220" t="s">
        <v>27</v>
      </c>
      <c r="F956" s="220" t="s">
        <v>43</v>
      </c>
      <c r="G956" s="220" t="s">
        <v>140</v>
      </c>
      <c r="H956" s="204" t="s">
        <v>196</v>
      </c>
      <c r="I956" s="214"/>
      <c r="J956" s="221">
        <f>J957</f>
        <v>780000</v>
      </c>
      <c r="K956" s="221">
        <f t="shared" si="1375"/>
        <v>0</v>
      </c>
      <c r="L956" s="221">
        <f t="shared" si="1375"/>
        <v>0</v>
      </c>
      <c r="M956" s="221">
        <f t="shared" si="1375"/>
        <v>1300000</v>
      </c>
      <c r="N956" s="221">
        <f t="shared" si="1375"/>
        <v>0</v>
      </c>
      <c r="O956" s="221">
        <f t="shared" si="1375"/>
        <v>0</v>
      </c>
      <c r="P956" s="221">
        <f t="shared" si="1369"/>
        <v>2080000</v>
      </c>
      <c r="Q956" s="221">
        <f t="shared" si="1370"/>
        <v>0</v>
      </c>
      <c r="R956" s="221">
        <f t="shared" si="1371"/>
        <v>0</v>
      </c>
      <c r="S956" s="221">
        <f t="shared" si="1377"/>
        <v>-210000</v>
      </c>
      <c r="T956" s="221">
        <f t="shared" si="1377"/>
        <v>0</v>
      </c>
      <c r="U956" s="221">
        <f t="shared" si="1377"/>
        <v>0</v>
      </c>
      <c r="V956" s="221">
        <f t="shared" si="1312"/>
        <v>1870000</v>
      </c>
      <c r="W956" s="221">
        <f t="shared" si="1313"/>
        <v>0</v>
      </c>
      <c r="X956" s="221">
        <f t="shared" si="1314"/>
        <v>0</v>
      </c>
    </row>
    <row r="957" spans="1:24" s="206" customFormat="1" ht="26.4" hidden="1">
      <c r="A957" s="217" t="s">
        <v>229</v>
      </c>
      <c r="B957" s="220" t="s">
        <v>330</v>
      </c>
      <c r="C957" s="220" t="s">
        <v>20</v>
      </c>
      <c r="D957" s="220" t="s">
        <v>48</v>
      </c>
      <c r="E957" s="220" t="s">
        <v>27</v>
      </c>
      <c r="F957" s="220" t="s">
        <v>43</v>
      </c>
      <c r="G957" s="220" t="s">
        <v>140</v>
      </c>
      <c r="H957" s="204" t="s">
        <v>196</v>
      </c>
      <c r="I957" s="214" t="s">
        <v>92</v>
      </c>
      <c r="J957" s="221">
        <f>J958</f>
        <v>780000</v>
      </c>
      <c r="K957" s="221">
        <f t="shared" si="1375"/>
        <v>0</v>
      </c>
      <c r="L957" s="221">
        <f t="shared" si="1375"/>
        <v>0</v>
      </c>
      <c r="M957" s="221">
        <f t="shared" si="1375"/>
        <v>1300000</v>
      </c>
      <c r="N957" s="221">
        <f t="shared" si="1375"/>
        <v>0</v>
      </c>
      <c r="O957" s="221">
        <f t="shared" si="1375"/>
        <v>0</v>
      </c>
      <c r="P957" s="221">
        <f t="shared" si="1369"/>
        <v>2080000</v>
      </c>
      <c r="Q957" s="221">
        <f t="shared" si="1370"/>
        <v>0</v>
      </c>
      <c r="R957" s="221">
        <f t="shared" si="1371"/>
        <v>0</v>
      </c>
      <c r="S957" s="221">
        <f t="shared" si="1377"/>
        <v>-210000</v>
      </c>
      <c r="T957" s="221">
        <f t="shared" si="1377"/>
        <v>0</v>
      </c>
      <c r="U957" s="221">
        <f t="shared" si="1377"/>
        <v>0</v>
      </c>
      <c r="V957" s="221">
        <f t="shared" si="1312"/>
        <v>1870000</v>
      </c>
      <c r="W957" s="221">
        <f t="shared" si="1313"/>
        <v>0</v>
      </c>
      <c r="X957" s="221">
        <f t="shared" si="1314"/>
        <v>0</v>
      </c>
    </row>
    <row r="958" spans="1:24" s="206" customFormat="1" ht="26.4" hidden="1">
      <c r="A958" s="216" t="s">
        <v>96</v>
      </c>
      <c r="B958" s="220" t="s">
        <v>330</v>
      </c>
      <c r="C958" s="220" t="s">
        <v>20</v>
      </c>
      <c r="D958" s="220" t="s">
        <v>48</v>
      </c>
      <c r="E958" s="220" t="s">
        <v>27</v>
      </c>
      <c r="F958" s="220" t="s">
        <v>43</v>
      </c>
      <c r="G958" s="220" t="s">
        <v>140</v>
      </c>
      <c r="H958" s="204" t="s">
        <v>196</v>
      </c>
      <c r="I958" s="214" t="s">
        <v>93</v>
      </c>
      <c r="J958" s="221">
        <v>780000</v>
      </c>
      <c r="K958" s="221"/>
      <c r="L958" s="221"/>
      <c r="M958" s="352">
        <v>1300000</v>
      </c>
      <c r="N958" s="221"/>
      <c r="O958" s="221"/>
      <c r="P958" s="221">
        <f t="shared" si="1369"/>
        <v>2080000</v>
      </c>
      <c r="Q958" s="221">
        <f t="shared" si="1370"/>
        <v>0</v>
      </c>
      <c r="R958" s="221">
        <f t="shared" si="1371"/>
        <v>0</v>
      </c>
      <c r="S958" s="352">
        <v>-210000</v>
      </c>
      <c r="T958" s="221"/>
      <c r="U958" s="221"/>
      <c r="V958" s="221">
        <f t="shared" si="1312"/>
        <v>1870000</v>
      </c>
      <c r="W958" s="221">
        <f t="shared" si="1313"/>
        <v>0</v>
      </c>
      <c r="X958" s="221">
        <f t="shared" si="1314"/>
        <v>0</v>
      </c>
    </row>
    <row r="959" spans="1:24" s="206" customFormat="1" ht="26.4" hidden="1">
      <c r="A959" s="273" t="s">
        <v>498</v>
      </c>
      <c r="B959" s="204" t="s">
        <v>330</v>
      </c>
      <c r="C959" s="220" t="s">
        <v>20</v>
      </c>
      <c r="D959" s="220" t="s">
        <v>48</v>
      </c>
      <c r="E959" s="204" t="s">
        <v>27</v>
      </c>
      <c r="F959" s="204" t="s">
        <v>112</v>
      </c>
      <c r="G959" s="204" t="s">
        <v>140</v>
      </c>
      <c r="H959" s="204" t="s">
        <v>141</v>
      </c>
      <c r="I959" s="214"/>
      <c r="J959" s="215"/>
      <c r="K959" s="215"/>
      <c r="L959" s="215"/>
      <c r="M959" s="215"/>
      <c r="N959" s="215"/>
      <c r="O959" s="215"/>
      <c r="P959" s="215"/>
      <c r="Q959" s="215"/>
      <c r="R959" s="215"/>
      <c r="S959" s="215">
        <f>S960</f>
        <v>127000</v>
      </c>
      <c r="T959" s="215">
        <f t="shared" ref="T959:T961" si="1378">T960</f>
        <v>0</v>
      </c>
      <c r="U959" s="215">
        <f t="shared" ref="U959:U961" si="1379">U960</f>
        <v>0</v>
      </c>
      <c r="V959" s="215">
        <f t="shared" si="1312"/>
        <v>127000</v>
      </c>
      <c r="W959" s="215">
        <f t="shared" si="1313"/>
        <v>0</v>
      </c>
      <c r="X959" s="215">
        <f t="shared" si="1314"/>
        <v>0</v>
      </c>
    </row>
    <row r="960" spans="1:24" s="206" customFormat="1" ht="39.6" hidden="1">
      <c r="A960" s="273" t="s">
        <v>497</v>
      </c>
      <c r="B960" s="204" t="s">
        <v>330</v>
      </c>
      <c r="C960" s="220" t="s">
        <v>20</v>
      </c>
      <c r="D960" s="220" t="s">
        <v>48</v>
      </c>
      <c r="E960" s="204" t="s">
        <v>27</v>
      </c>
      <c r="F960" s="204" t="s">
        <v>112</v>
      </c>
      <c r="G960" s="204" t="s">
        <v>140</v>
      </c>
      <c r="H960" s="204" t="s">
        <v>496</v>
      </c>
      <c r="I960" s="214"/>
      <c r="J960" s="215"/>
      <c r="K960" s="215"/>
      <c r="L960" s="215"/>
      <c r="M960" s="215"/>
      <c r="N960" s="215"/>
      <c r="O960" s="215"/>
      <c r="P960" s="215"/>
      <c r="Q960" s="215"/>
      <c r="R960" s="215"/>
      <c r="S960" s="215">
        <f>S961</f>
        <v>127000</v>
      </c>
      <c r="T960" s="215">
        <f t="shared" si="1378"/>
        <v>0</v>
      </c>
      <c r="U960" s="215">
        <f t="shared" si="1379"/>
        <v>0</v>
      </c>
      <c r="V960" s="215">
        <f t="shared" si="1312"/>
        <v>127000</v>
      </c>
      <c r="W960" s="215">
        <f t="shared" si="1313"/>
        <v>0</v>
      </c>
      <c r="X960" s="215">
        <f t="shared" si="1314"/>
        <v>0</v>
      </c>
    </row>
    <row r="961" spans="1:24" s="206" customFormat="1" ht="26.4" hidden="1">
      <c r="A961" s="217" t="s">
        <v>229</v>
      </c>
      <c r="B961" s="204" t="s">
        <v>330</v>
      </c>
      <c r="C961" s="220" t="s">
        <v>20</v>
      </c>
      <c r="D961" s="220" t="s">
        <v>48</v>
      </c>
      <c r="E961" s="204" t="s">
        <v>27</v>
      </c>
      <c r="F961" s="204" t="s">
        <v>112</v>
      </c>
      <c r="G961" s="204" t="s">
        <v>140</v>
      </c>
      <c r="H961" s="204" t="s">
        <v>496</v>
      </c>
      <c r="I961" s="214" t="s">
        <v>92</v>
      </c>
      <c r="J961" s="215"/>
      <c r="K961" s="215"/>
      <c r="L961" s="215"/>
      <c r="M961" s="215"/>
      <c r="N961" s="215"/>
      <c r="O961" s="215"/>
      <c r="P961" s="215"/>
      <c r="Q961" s="215"/>
      <c r="R961" s="215"/>
      <c r="S961" s="215">
        <f>S962</f>
        <v>127000</v>
      </c>
      <c r="T961" s="215">
        <f t="shared" si="1378"/>
        <v>0</v>
      </c>
      <c r="U961" s="215">
        <f t="shared" si="1379"/>
        <v>0</v>
      </c>
      <c r="V961" s="215">
        <f t="shared" si="1312"/>
        <v>127000</v>
      </c>
      <c r="W961" s="215">
        <f t="shared" si="1313"/>
        <v>0</v>
      </c>
      <c r="X961" s="215">
        <f t="shared" si="1314"/>
        <v>0</v>
      </c>
    </row>
    <row r="962" spans="1:24" s="206" customFormat="1" ht="26.4" hidden="1">
      <c r="A962" s="216" t="s">
        <v>96</v>
      </c>
      <c r="B962" s="204" t="s">
        <v>330</v>
      </c>
      <c r="C962" s="220" t="s">
        <v>20</v>
      </c>
      <c r="D962" s="220" t="s">
        <v>48</v>
      </c>
      <c r="E962" s="204" t="s">
        <v>27</v>
      </c>
      <c r="F962" s="204" t="s">
        <v>112</v>
      </c>
      <c r="G962" s="204" t="s">
        <v>140</v>
      </c>
      <c r="H962" s="204" t="s">
        <v>496</v>
      </c>
      <c r="I962" s="214" t="s">
        <v>93</v>
      </c>
      <c r="J962" s="215"/>
      <c r="K962" s="215"/>
      <c r="L962" s="215"/>
      <c r="M962" s="215"/>
      <c r="N962" s="215"/>
      <c r="O962" s="215"/>
      <c r="P962" s="215"/>
      <c r="Q962" s="215"/>
      <c r="R962" s="215"/>
      <c r="S962" s="351">
        <v>127000</v>
      </c>
      <c r="T962" s="215"/>
      <c r="U962" s="215"/>
      <c r="V962" s="215">
        <f t="shared" si="1312"/>
        <v>127000</v>
      </c>
      <c r="W962" s="215">
        <f t="shared" si="1313"/>
        <v>0</v>
      </c>
      <c r="X962" s="215">
        <f t="shared" si="1314"/>
        <v>0</v>
      </c>
    </row>
    <row r="963" spans="1:24" s="206" customFormat="1" hidden="1">
      <c r="A963" s="212" t="s">
        <v>81</v>
      </c>
      <c r="B963" s="220" t="s">
        <v>330</v>
      </c>
      <c r="C963" s="220" t="s">
        <v>20</v>
      </c>
      <c r="D963" s="220" t="s">
        <v>48</v>
      </c>
      <c r="E963" s="316" t="s">
        <v>80</v>
      </c>
      <c r="F963" s="316" t="s">
        <v>68</v>
      </c>
      <c r="G963" s="316" t="s">
        <v>140</v>
      </c>
      <c r="H963" s="204" t="s">
        <v>141</v>
      </c>
      <c r="I963" s="214"/>
      <c r="J963" s="221">
        <f>J964</f>
        <v>75000</v>
      </c>
      <c r="K963" s="221">
        <f t="shared" ref="K963:O964" si="1380">K964</f>
        <v>75000</v>
      </c>
      <c r="L963" s="221">
        <f t="shared" si="1380"/>
        <v>75000</v>
      </c>
      <c r="M963" s="221">
        <f t="shared" si="1380"/>
        <v>1008983.64</v>
      </c>
      <c r="N963" s="221">
        <f t="shared" si="1380"/>
        <v>0</v>
      </c>
      <c r="O963" s="221">
        <f t="shared" si="1380"/>
        <v>0</v>
      </c>
      <c r="P963" s="221">
        <f t="shared" si="1369"/>
        <v>1083983.6400000001</v>
      </c>
      <c r="Q963" s="221">
        <f t="shared" si="1370"/>
        <v>75000</v>
      </c>
      <c r="R963" s="221">
        <f t="shared" si="1371"/>
        <v>75000</v>
      </c>
      <c r="S963" s="221">
        <f t="shared" ref="S963:U964" si="1381">S964</f>
        <v>0</v>
      </c>
      <c r="T963" s="221">
        <f t="shared" si="1381"/>
        <v>0</v>
      </c>
      <c r="U963" s="221">
        <f t="shared" si="1381"/>
        <v>0</v>
      </c>
      <c r="V963" s="221">
        <f t="shared" si="1312"/>
        <v>1083983.6400000001</v>
      </c>
      <c r="W963" s="221">
        <f t="shared" si="1313"/>
        <v>75000</v>
      </c>
      <c r="X963" s="221">
        <f t="shared" si="1314"/>
        <v>75000</v>
      </c>
    </row>
    <row r="964" spans="1:24" s="206" customFormat="1" hidden="1">
      <c r="A964" s="273" t="s">
        <v>415</v>
      </c>
      <c r="B964" s="220" t="s">
        <v>330</v>
      </c>
      <c r="C964" s="220" t="s">
        <v>20</v>
      </c>
      <c r="D964" s="220" t="s">
        <v>48</v>
      </c>
      <c r="E964" s="316" t="s">
        <v>80</v>
      </c>
      <c r="F964" s="316" t="s">
        <v>68</v>
      </c>
      <c r="G964" s="316" t="s">
        <v>140</v>
      </c>
      <c r="H964" s="204" t="s">
        <v>414</v>
      </c>
      <c r="I964" s="214"/>
      <c r="J964" s="221">
        <f>J965</f>
        <v>75000</v>
      </c>
      <c r="K964" s="221">
        <f t="shared" si="1380"/>
        <v>75000</v>
      </c>
      <c r="L964" s="221">
        <f t="shared" si="1380"/>
        <v>75000</v>
      </c>
      <c r="M964" s="221">
        <f t="shared" si="1380"/>
        <v>1008983.64</v>
      </c>
      <c r="N964" s="221">
        <f t="shared" si="1380"/>
        <v>0</v>
      </c>
      <c r="O964" s="221">
        <f t="shared" si="1380"/>
        <v>0</v>
      </c>
      <c r="P964" s="221">
        <f t="shared" si="1369"/>
        <v>1083983.6400000001</v>
      </c>
      <c r="Q964" s="221">
        <f t="shared" si="1370"/>
        <v>75000</v>
      </c>
      <c r="R964" s="221">
        <f t="shared" si="1371"/>
        <v>75000</v>
      </c>
      <c r="S964" s="221">
        <f t="shared" si="1381"/>
        <v>0</v>
      </c>
      <c r="T964" s="221">
        <f t="shared" si="1381"/>
        <v>0</v>
      </c>
      <c r="U964" s="221">
        <f t="shared" si="1381"/>
        <v>0</v>
      </c>
      <c r="V964" s="221">
        <f t="shared" si="1312"/>
        <v>1083983.6400000001</v>
      </c>
      <c r="W964" s="221">
        <f t="shared" si="1313"/>
        <v>75000</v>
      </c>
      <c r="X964" s="221">
        <f t="shared" si="1314"/>
        <v>75000</v>
      </c>
    </row>
    <row r="965" spans="1:24" s="206" customFormat="1" hidden="1">
      <c r="A965" s="216" t="s">
        <v>78</v>
      </c>
      <c r="B965" s="220" t="s">
        <v>330</v>
      </c>
      <c r="C965" s="220" t="s">
        <v>20</v>
      </c>
      <c r="D965" s="220" t="s">
        <v>48</v>
      </c>
      <c r="E965" s="316" t="s">
        <v>80</v>
      </c>
      <c r="F965" s="316" t="s">
        <v>68</v>
      </c>
      <c r="G965" s="316" t="s">
        <v>140</v>
      </c>
      <c r="H965" s="204" t="s">
        <v>414</v>
      </c>
      <c r="I965" s="214" t="s">
        <v>75</v>
      </c>
      <c r="J965" s="221">
        <f>J966+J967</f>
        <v>75000</v>
      </c>
      <c r="K965" s="221">
        <f t="shared" ref="K965:O965" si="1382">K966+K967</f>
        <v>75000</v>
      </c>
      <c r="L965" s="221">
        <f t="shared" si="1382"/>
        <v>75000</v>
      </c>
      <c r="M965" s="221">
        <f t="shared" si="1382"/>
        <v>1008983.64</v>
      </c>
      <c r="N965" s="221">
        <f t="shared" si="1382"/>
        <v>0</v>
      </c>
      <c r="O965" s="221">
        <f t="shared" si="1382"/>
        <v>0</v>
      </c>
      <c r="P965" s="221">
        <f t="shared" ref="P965:P967" si="1383">J965+M965</f>
        <v>1083983.6400000001</v>
      </c>
      <c r="Q965" s="221">
        <f t="shared" ref="Q965:Q967" si="1384">K965+N965</f>
        <v>75000</v>
      </c>
      <c r="R965" s="221">
        <f t="shared" ref="R965:R967" si="1385">L965+O965</f>
        <v>75000</v>
      </c>
      <c r="S965" s="221">
        <f t="shared" ref="S965:U965" si="1386">S966+S967</f>
        <v>0</v>
      </c>
      <c r="T965" s="221">
        <f t="shared" si="1386"/>
        <v>0</v>
      </c>
      <c r="U965" s="221">
        <f t="shared" si="1386"/>
        <v>0</v>
      </c>
      <c r="V965" s="221">
        <f t="shared" si="1312"/>
        <v>1083983.6400000001</v>
      </c>
      <c r="W965" s="221">
        <f t="shared" si="1313"/>
        <v>75000</v>
      </c>
      <c r="X965" s="221">
        <f t="shared" si="1314"/>
        <v>75000</v>
      </c>
    </row>
    <row r="966" spans="1:24" s="206" customFormat="1" hidden="1">
      <c r="A966" s="307" t="s">
        <v>450</v>
      </c>
      <c r="B966" s="220" t="s">
        <v>330</v>
      </c>
      <c r="C966" s="220" t="s">
        <v>20</v>
      </c>
      <c r="D966" s="220" t="s">
        <v>48</v>
      </c>
      <c r="E966" s="316" t="s">
        <v>80</v>
      </c>
      <c r="F966" s="316" t="s">
        <v>68</v>
      </c>
      <c r="G966" s="316" t="s">
        <v>140</v>
      </c>
      <c r="H966" s="204" t="s">
        <v>414</v>
      </c>
      <c r="I966" s="214" t="s">
        <v>449</v>
      </c>
      <c r="J966" s="221"/>
      <c r="K966" s="221"/>
      <c r="L966" s="221"/>
      <c r="M966" s="352">
        <v>8983.64</v>
      </c>
      <c r="N966" s="221"/>
      <c r="O966" s="221"/>
      <c r="P966" s="221">
        <f t="shared" si="1383"/>
        <v>8983.64</v>
      </c>
      <c r="Q966" s="221">
        <f t="shared" si="1384"/>
        <v>0</v>
      </c>
      <c r="R966" s="221">
        <f t="shared" si="1385"/>
        <v>0</v>
      </c>
      <c r="S966" s="221"/>
      <c r="T966" s="221"/>
      <c r="U966" s="221"/>
      <c r="V966" s="221">
        <f t="shared" ref="V966:V1033" si="1387">P966+S966</f>
        <v>8983.64</v>
      </c>
      <c r="W966" s="221">
        <f t="shared" ref="W966:W1033" si="1388">Q966+T966</f>
        <v>0</v>
      </c>
      <c r="X966" s="221">
        <f t="shared" ref="X966:X1033" si="1389">R966+U966</f>
        <v>0</v>
      </c>
    </row>
    <row r="967" spans="1:24" s="206" customFormat="1" hidden="1">
      <c r="A967" s="218" t="s">
        <v>118</v>
      </c>
      <c r="B967" s="220" t="s">
        <v>330</v>
      </c>
      <c r="C967" s="220" t="s">
        <v>20</v>
      </c>
      <c r="D967" s="220" t="s">
        <v>48</v>
      </c>
      <c r="E967" s="316" t="s">
        <v>80</v>
      </c>
      <c r="F967" s="316" t="s">
        <v>68</v>
      </c>
      <c r="G967" s="316" t="s">
        <v>140</v>
      </c>
      <c r="H967" s="204" t="s">
        <v>414</v>
      </c>
      <c r="I967" s="214" t="s">
        <v>117</v>
      </c>
      <c r="J967" s="221">
        <v>75000</v>
      </c>
      <c r="K967" s="221">
        <v>75000</v>
      </c>
      <c r="L967" s="221">
        <v>75000</v>
      </c>
      <c r="M967" s="352">
        <v>1000000</v>
      </c>
      <c r="N967" s="221"/>
      <c r="O967" s="221"/>
      <c r="P967" s="221">
        <f t="shared" si="1383"/>
        <v>1075000</v>
      </c>
      <c r="Q967" s="221">
        <f t="shared" si="1384"/>
        <v>75000</v>
      </c>
      <c r="R967" s="221">
        <f t="shared" si="1385"/>
        <v>75000</v>
      </c>
      <c r="S967" s="221"/>
      <c r="T967" s="221"/>
      <c r="U967" s="221"/>
      <c r="V967" s="221">
        <f t="shared" si="1387"/>
        <v>1075000</v>
      </c>
      <c r="W967" s="221">
        <f t="shared" si="1388"/>
        <v>75000</v>
      </c>
      <c r="X967" s="221">
        <f t="shared" si="1389"/>
        <v>75000</v>
      </c>
    </row>
    <row r="968" spans="1:24" s="206" customFormat="1" ht="15.6" hidden="1">
      <c r="A968" s="226" t="s">
        <v>53</v>
      </c>
      <c r="B968" s="203" t="s">
        <v>330</v>
      </c>
      <c r="C968" s="203" t="s">
        <v>17</v>
      </c>
      <c r="D968" s="204"/>
      <c r="E968" s="204"/>
      <c r="F968" s="204"/>
      <c r="G968" s="204"/>
      <c r="H968" s="204"/>
      <c r="I968" s="214"/>
      <c r="J968" s="205">
        <f>J969</f>
        <v>0</v>
      </c>
      <c r="K968" s="205">
        <f t="shared" ref="K968:O970" si="1390">K969</f>
        <v>732624.31</v>
      </c>
      <c r="L968" s="205">
        <f t="shared" si="1390"/>
        <v>763720.56</v>
      </c>
      <c r="M968" s="205">
        <f t="shared" si="1390"/>
        <v>0</v>
      </c>
      <c r="N968" s="205">
        <f t="shared" si="1390"/>
        <v>64676.24</v>
      </c>
      <c r="O968" s="205">
        <f t="shared" si="1390"/>
        <v>101044.61</v>
      </c>
      <c r="P968" s="205">
        <f t="shared" si="1369"/>
        <v>0</v>
      </c>
      <c r="Q968" s="205">
        <f t="shared" si="1370"/>
        <v>797300.55</v>
      </c>
      <c r="R968" s="205">
        <f t="shared" si="1371"/>
        <v>864765.17</v>
      </c>
      <c r="S968" s="205">
        <f t="shared" ref="S968:U970" si="1391">S969</f>
        <v>0</v>
      </c>
      <c r="T968" s="205">
        <f t="shared" si="1391"/>
        <v>0</v>
      </c>
      <c r="U968" s="205">
        <f t="shared" si="1391"/>
        <v>0</v>
      </c>
      <c r="V968" s="205">
        <f t="shared" si="1387"/>
        <v>0</v>
      </c>
      <c r="W968" s="205">
        <f t="shared" si="1388"/>
        <v>797300.55</v>
      </c>
      <c r="X968" s="205">
        <f t="shared" si="1389"/>
        <v>864765.17</v>
      </c>
    </row>
    <row r="969" spans="1:24" s="206" customFormat="1" hidden="1">
      <c r="A969" s="227" t="s">
        <v>54</v>
      </c>
      <c r="B969" s="209" t="s">
        <v>330</v>
      </c>
      <c r="C969" s="209" t="s">
        <v>17</v>
      </c>
      <c r="D969" s="209" t="s">
        <v>13</v>
      </c>
      <c r="E969" s="209"/>
      <c r="F969" s="209"/>
      <c r="G969" s="209"/>
      <c r="H969" s="209"/>
      <c r="I969" s="210"/>
      <c r="J969" s="211">
        <f>J970</f>
        <v>0</v>
      </c>
      <c r="K969" s="211">
        <f t="shared" si="1390"/>
        <v>732624.31</v>
      </c>
      <c r="L969" s="211">
        <f t="shared" si="1390"/>
        <v>763720.56</v>
      </c>
      <c r="M969" s="211">
        <f t="shared" si="1390"/>
        <v>0</v>
      </c>
      <c r="N969" s="211">
        <f t="shared" si="1390"/>
        <v>64676.24</v>
      </c>
      <c r="O969" s="211">
        <f t="shared" si="1390"/>
        <v>101044.61</v>
      </c>
      <c r="P969" s="211">
        <f t="shared" si="1369"/>
        <v>0</v>
      </c>
      <c r="Q969" s="211">
        <f t="shared" si="1370"/>
        <v>797300.55</v>
      </c>
      <c r="R969" s="211">
        <f t="shared" si="1371"/>
        <v>864765.17</v>
      </c>
      <c r="S969" s="211">
        <f t="shared" si="1391"/>
        <v>0</v>
      </c>
      <c r="T969" s="211">
        <f t="shared" si="1391"/>
        <v>0</v>
      </c>
      <c r="U969" s="211">
        <f t="shared" si="1391"/>
        <v>0</v>
      </c>
      <c r="V969" s="211">
        <f t="shared" si="1387"/>
        <v>0</v>
      </c>
      <c r="W969" s="211">
        <f t="shared" si="1388"/>
        <v>797300.55</v>
      </c>
      <c r="X969" s="211">
        <f t="shared" si="1389"/>
        <v>864765.17</v>
      </c>
    </row>
    <row r="970" spans="1:24" s="206" customFormat="1" hidden="1">
      <c r="A970" s="212" t="s">
        <v>81</v>
      </c>
      <c r="B970" s="224" t="s">
        <v>330</v>
      </c>
      <c r="C970" s="204" t="s">
        <v>17</v>
      </c>
      <c r="D970" s="204" t="s">
        <v>13</v>
      </c>
      <c r="E970" s="204" t="s">
        <v>80</v>
      </c>
      <c r="F970" s="204" t="s">
        <v>68</v>
      </c>
      <c r="G970" s="204" t="s">
        <v>140</v>
      </c>
      <c r="H970" s="204" t="s">
        <v>141</v>
      </c>
      <c r="I970" s="214"/>
      <c r="J970" s="221">
        <f>J971</f>
        <v>0</v>
      </c>
      <c r="K970" s="221">
        <f t="shared" si="1390"/>
        <v>732624.31</v>
      </c>
      <c r="L970" s="221">
        <f t="shared" si="1390"/>
        <v>763720.56</v>
      </c>
      <c r="M970" s="221">
        <f t="shared" si="1390"/>
        <v>0</v>
      </c>
      <c r="N970" s="221">
        <f t="shared" si="1390"/>
        <v>64676.24</v>
      </c>
      <c r="O970" s="221">
        <f t="shared" si="1390"/>
        <v>101044.61</v>
      </c>
      <c r="P970" s="221">
        <f t="shared" si="1369"/>
        <v>0</v>
      </c>
      <c r="Q970" s="221">
        <f t="shared" si="1370"/>
        <v>797300.55</v>
      </c>
      <c r="R970" s="221">
        <f t="shared" si="1371"/>
        <v>864765.17</v>
      </c>
      <c r="S970" s="221">
        <f t="shared" si="1391"/>
        <v>0</v>
      </c>
      <c r="T970" s="221">
        <f t="shared" si="1391"/>
        <v>0</v>
      </c>
      <c r="U970" s="221">
        <f t="shared" si="1391"/>
        <v>0</v>
      </c>
      <c r="V970" s="221">
        <f t="shared" si="1387"/>
        <v>0</v>
      </c>
      <c r="W970" s="221">
        <f t="shared" si="1388"/>
        <v>797300.55</v>
      </c>
      <c r="X970" s="221">
        <f t="shared" si="1389"/>
        <v>864765.17</v>
      </c>
    </row>
    <row r="971" spans="1:24" s="206" customFormat="1" ht="26.4" hidden="1">
      <c r="A971" s="212" t="s">
        <v>251</v>
      </c>
      <c r="B971" s="224" t="s">
        <v>330</v>
      </c>
      <c r="C971" s="204" t="s">
        <v>17</v>
      </c>
      <c r="D971" s="204" t="s">
        <v>13</v>
      </c>
      <c r="E971" s="204" t="s">
        <v>80</v>
      </c>
      <c r="F971" s="204" t="s">
        <v>68</v>
      </c>
      <c r="G971" s="204" t="s">
        <v>140</v>
      </c>
      <c r="H971" s="204" t="s">
        <v>367</v>
      </c>
      <c r="I971" s="214"/>
      <c r="J971" s="221">
        <f>J972+J974</f>
        <v>0</v>
      </c>
      <c r="K971" s="221">
        <f t="shared" ref="K971:L971" si="1392">K972+K974</f>
        <v>732624.31</v>
      </c>
      <c r="L971" s="221">
        <f t="shared" si="1392"/>
        <v>763720.56</v>
      </c>
      <c r="M971" s="221">
        <f t="shared" ref="M971:O971" si="1393">M972+M974</f>
        <v>0</v>
      </c>
      <c r="N971" s="221">
        <f t="shared" si="1393"/>
        <v>64676.24</v>
      </c>
      <c r="O971" s="221">
        <f t="shared" si="1393"/>
        <v>101044.61</v>
      </c>
      <c r="P971" s="221">
        <f t="shared" si="1369"/>
        <v>0</v>
      </c>
      <c r="Q971" s="221">
        <f t="shared" si="1370"/>
        <v>797300.55</v>
      </c>
      <c r="R971" s="221">
        <f t="shared" si="1371"/>
        <v>864765.17</v>
      </c>
      <c r="S971" s="221">
        <f t="shared" ref="S971:U971" si="1394">S972+S974</f>
        <v>0</v>
      </c>
      <c r="T971" s="221">
        <f t="shared" si="1394"/>
        <v>0</v>
      </c>
      <c r="U971" s="221">
        <f t="shared" si="1394"/>
        <v>0</v>
      </c>
      <c r="V971" s="221">
        <f t="shared" si="1387"/>
        <v>0</v>
      </c>
      <c r="W971" s="221">
        <f t="shared" si="1388"/>
        <v>797300.55</v>
      </c>
      <c r="X971" s="221">
        <f t="shared" si="1389"/>
        <v>864765.17</v>
      </c>
    </row>
    <row r="972" spans="1:24" s="206" customFormat="1" ht="39.6" hidden="1">
      <c r="A972" s="216" t="s">
        <v>94</v>
      </c>
      <c r="B972" s="224" t="s">
        <v>330</v>
      </c>
      <c r="C972" s="204" t="s">
        <v>17</v>
      </c>
      <c r="D972" s="204" t="s">
        <v>13</v>
      </c>
      <c r="E972" s="204" t="s">
        <v>80</v>
      </c>
      <c r="F972" s="204" t="s">
        <v>68</v>
      </c>
      <c r="G972" s="204" t="s">
        <v>140</v>
      </c>
      <c r="H972" s="204" t="s">
        <v>367</v>
      </c>
      <c r="I972" s="214" t="s">
        <v>90</v>
      </c>
      <c r="J972" s="221">
        <f>J973</f>
        <v>0</v>
      </c>
      <c r="K972" s="221">
        <f t="shared" ref="K972:O972" si="1395">K973</f>
        <v>345290.4</v>
      </c>
      <c r="L972" s="221">
        <f t="shared" si="1395"/>
        <v>345290.4</v>
      </c>
      <c r="M972" s="221">
        <f t="shared" si="1395"/>
        <v>0</v>
      </c>
      <c r="N972" s="221">
        <f t="shared" si="1395"/>
        <v>0</v>
      </c>
      <c r="O972" s="221">
        <f t="shared" si="1395"/>
        <v>0</v>
      </c>
      <c r="P972" s="221">
        <f t="shared" si="1369"/>
        <v>0</v>
      </c>
      <c r="Q972" s="221">
        <f t="shared" si="1370"/>
        <v>345290.4</v>
      </c>
      <c r="R972" s="221">
        <f t="shared" si="1371"/>
        <v>345290.4</v>
      </c>
      <c r="S972" s="221">
        <f t="shared" ref="S972:U972" si="1396">S973</f>
        <v>0</v>
      </c>
      <c r="T972" s="221">
        <f t="shared" si="1396"/>
        <v>0</v>
      </c>
      <c r="U972" s="221">
        <f t="shared" si="1396"/>
        <v>0</v>
      </c>
      <c r="V972" s="221">
        <f t="shared" si="1387"/>
        <v>0</v>
      </c>
      <c r="W972" s="221">
        <f t="shared" si="1388"/>
        <v>345290.4</v>
      </c>
      <c r="X972" s="221">
        <f t="shared" si="1389"/>
        <v>345290.4</v>
      </c>
    </row>
    <row r="973" spans="1:24" s="206" customFormat="1" hidden="1">
      <c r="A973" s="216" t="s">
        <v>101</v>
      </c>
      <c r="B973" s="224" t="s">
        <v>330</v>
      </c>
      <c r="C973" s="204" t="s">
        <v>17</v>
      </c>
      <c r="D973" s="204" t="s">
        <v>13</v>
      </c>
      <c r="E973" s="204" t="s">
        <v>80</v>
      </c>
      <c r="F973" s="204" t="s">
        <v>68</v>
      </c>
      <c r="G973" s="204" t="s">
        <v>140</v>
      </c>
      <c r="H973" s="204" t="s">
        <v>367</v>
      </c>
      <c r="I973" s="214" t="s">
        <v>100</v>
      </c>
      <c r="J973" s="221"/>
      <c r="K973" s="221">
        <v>345290.4</v>
      </c>
      <c r="L973" s="221">
        <v>345290.4</v>
      </c>
      <c r="M973" s="221"/>
      <c r="N973" s="221"/>
      <c r="O973" s="221"/>
      <c r="P973" s="221">
        <f t="shared" si="1369"/>
        <v>0</v>
      </c>
      <c r="Q973" s="221">
        <f t="shared" si="1370"/>
        <v>345290.4</v>
      </c>
      <c r="R973" s="221">
        <f t="shared" si="1371"/>
        <v>345290.4</v>
      </c>
      <c r="S973" s="221"/>
      <c r="T973" s="221"/>
      <c r="U973" s="221"/>
      <c r="V973" s="221">
        <f t="shared" si="1387"/>
        <v>0</v>
      </c>
      <c r="W973" s="221">
        <f t="shared" si="1388"/>
        <v>345290.4</v>
      </c>
      <c r="X973" s="221">
        <f t="shared" si="1389"/>
        <v>345290.4</v>
      </c>
    </row>
    <row r="974" spans="1:24" s="206" customFormat="1" ht="26.4" hidden="1">
      <c r="A974" s="217" t="s">
        <v>229</v>
      </c>
      <c r="B974" s="224" t="s">
        <v>330</v>
      </c>
      <c r="C974" s="204" t="s">
        <v>17</v>
      </c>
      <c r="D974" s="204" t="s">
        <v>13</v>
      </c>
      <c r="E974" s="204" t="s">
        <v>80</v>
      </c>
      <c r="F974" s="204" t="s">
        <v>68</v>
      </c>
      <c r="G974" s="204" t="s">
        <v>140</v>
      </c>
      <c r="H974" s="204" t="s">
        <v>367</v>
      </c>
      <c r="I974" s="214" t="s">
        <v>92</v>
      </c>
      <c r="J974" s="221">
        <f>J975</f>
        <v>0</v>
      </c>
      <c r="K974" s="221">
        <f t="shared" ref="K974:O974" si="1397">K975</f>
        <v>387333.91</v>
      </c>
      <c r="L974" s="221">
        <f t="shared" si="1397"/>
        <v>418430.16</v>
      </c>
      <c r="M974" s="221">
        <f t="shared" si="1397"/>
        <v>0</v>
      </c>
      <c r="N974" s="221">
        <f t="shared" si="1397"/>
        <v>64676.24</v>
      </c>
      <c r="O974" s="221">
        <f t="shared" si="1397"/>
        <v>101044.61</v>
      </c>
      <c r="P974" s="221">
        <f t="shared" si="1369"/>
        <v>0</v>
      </c>
      <c r="Q974" s="221">
        <f t="shared" si="1370"/>
        <v>452010.14999999997</v>
      </c>
      <c r="R974" s="221">
        <f t="shared" si="1371"/>
        <v>519474.76999999996</v>
      </c>
      <c r="S974" s="221">
        <f t="shared" ref="S974:U974" si="1398">S975</f>
        <v>0</v>
      </c>
      <c r="T974" s="221">
        <f t="shared" si="1398"/>
        <v>0</v>
      </c>
      <c r="U974" s="221">
        <f t="shared" si="1398"/>
        <v>0</v>
      </c>
      <c r="V974" s="221">
        <f t="shared" si="1387"/>
        <v>0</v>
      </c>
      <c r="W974" s="221">
        <f t="shared" si="1388"/>
        <v>452010.14999999997</v>
      </c>
      <c r="X974" s="221">
        <f t="shared" si="1389"/>
        <v>519474.76999999996</v>
      </c>
    </row>
    <row r="975" spans="1:24" s="206" customFormat="1" ht="26.4" hidden="1">
      <c r="A975" s="216" t="s">
        <v>96</v>
      </c>
      <c r="B975" s="224" t="s">
        <v>330</v>
      </c>
      <c r="C975" s="204" t="s">
        <v>17</v>
      </c>
      <c r="D975" s="204" t="s">
        <v>13</v>
      </c>
      <c r="E975" s="204" t="s">
        <v>80</v>
      </c>
      <c r="F975" s="204" t="s">
        <v>68</v>
      </c>
      <c r="G975" s="204" t="s">
        <v>140</v>
      </c>
      <c r="H975" s="204" t="s">
        <v>367</v>
      </c>
      <c r="I975" s="214" t="s">
        <v>93</v>
      </c>
      <c r="J975" s="221"/>
      <c r="K975" s="221">
        <v>387333.91</v>
      </c>
      <c r="L975" s="221">
        <v>418430.16</v>
      </c>
      <c r="M975" s="221"/>
      <c r="N975" s="221">
        <v>64676.24</v>
      </c>
      <c r="O975" s="221">
        <v>101044.61</v>
      </c>
      <c r="P975" s="221">
        <f t="shared" si="1369"/>
        <v>0</v>
      </c>
      <c r="Q975" s="221">
        <f t="shared" si="1370"/>
        <v>452010.14999999997</v>
      </c>
      <c r="R975" s="221">
        <f t="shared" si="1371"/>
        <v>519474.76999999996</v>
      </c>
      <c r="S975" s="221"/>
      <c r="T975" s="221"/>
      <c r="U975" s="221"/>
      <c r="V975" s="221">
        <f t="shared" si="1387"/>
        <v>0</v>
      </c>
      <c r="W975" s="221">
        <f t="shared" si="1388"/>
        <v>452010.14999999997</v>
      </c>
      <c r="X975" s="221">
        <f t="shared" si="1389"/>
        <v>519474.76999999996</v>
      </c>
    </row>
    <row r="976" spans="1:24" s="232" customFormat="1" ht="31.2" hidden="1">
      <c r="A976" s="226" t="s">
        <v>26</v>
      </c>
      <c r="B976" s="228" t="s">
        <v>330</v>
      </c>
      <c r="C976" s="228" t="s">
        <v>13</v>
      </c>
      <c r="D976" s="229"/>
      <c r="E976" s="229"/>
      <c r="F976" s="229"/>
      <c r="G976" s="229"/>
      <c r="H976" s="229"/>
      <c r="I976" s="230"/>
      <c r="J976" s="231">
        <f>J977+J994</f>
        <v>2605800</v>
      </c>
      <c r="K976" s="231">
        <f t="shared" ref="K976:L976" si="1399">K977+K994</f>
        <v>3530000</v>
      </c>
      <c r="L976" s="231">
        <f t="shared" si="1399"/>
        <v>3130000</v>
      </c>
      <c r="M976" s="231">
        <f t="shared" ref="M976:O976" si="1400">M977+M994</f>
        <v>0</v>
      </c>
      <c r="N976" s="231">
        <f t="shared" si="1400"/>
        <v>0</v>
      </c>
      <c r="O976" s="231">
        <f t="shared" si="1400"/>
        <v>0</v>
      </c>
      <c r="P976" s="231">
        <f t="shared" si="1369"/>
        <v>2605800</v>
      </c>
      <c r="Q976" s="231">
        <f t="shared" si="1370"/>
        <v>3530000</v>
      </c>
      <c r="R976" s="231">
        <f t="shared" si="1371"/>
        <v>3130000</v>
      </c>
      <c r="S976" s="231">
        <f t="shared" ref="S976:U976" si="1401">S977+S994</f>
        <v>0</v>
      </c>
      <c r="T976" s="231">
        <f t="shared" si="1401"/>
        <v>0</v>
      </c>
      <c r="U976" s="231">
        <f t="shared" si="1401"/>
        <v>0</v>
      </c>
      <c r="V976" s="231">
        <f t="shared" si="1387"/>
        <v>2605800</v>
      </c>
      <c r="W976" s="231">
        <f t="shared" si="1388"/>
        <v>3530000</v>
      </c>
      <c r="X976" s="231">
        <f t="shared" si="1389"/>
        <v>3130000</v>
      </c>
    </row>
    <row r="977" spans="1:24" s="206" customFormat="1" ht="26.4" hidden="1">
      <c r="A977" s="233" t="s">
        <v>207</v>
      </c>
      <c r="B977" s="234" t="s">
        <v>330</v>
      </c>
      <c r="C977" s="234" t="s">
        <v>13</v>
      </c>
      <c r="D977" s="234" t="s">
        <v>30</v>
      </c>
      <c r="E977" s="234"/>
      <c r="F977" s="234"/>
      <c r="G977" s="234"/>
      <c r="H977" s="234"/>
      <c r="I977" s="235"/>
      <c r="J977" s="236">
        <f>J978</f>
        <v>2475800</v>
      </c>
      <c r="K977" s="236">
        <f t="shared" ref="K977:O977" si="1402">K978</f>
        <v>3400000</v>
      </c>
      <c r="L977" s="236">
        <f t="shared" si="1402"/>
        <v>3000000</v>
      </c>
      <c r="M977" s="236">
        <f t="shared" si="1402"/>
        <v>0</v>
      </c>
      <c r="N977" s="236">
        <f t="shared" si="1402"/>
        <v>0</v>
      </c>
      <c r="O977" s="236">
        <f t="shared" si="1402"/>
        <v>0</v>
      </c>
      <c r="P977" s="236">
        <f t="shared" si="1369"/>
        <v>2475800</v>
      </c>
      <c r="Q977" s="236">
        <f t="shared" si="1370"/>
        <v>3400000</v>
      </c>
      <c r="R977" s="236">
        <f t="shared" si="1371"/>
        <v>3000000</v>
      </c>
      <c r="S977" s="236">
        <f t="shared" ref="S977:U977" si="1403">S978</f>
        <v>0</v>
      </c>
      <c r="T977" s="236">
        <f t="shared" si="1403"/>
        <v>0</v>
      </c>
      <c r="U977" s="236">
        <f t="shared" si="1403"/>
        <v>0</v>
      </c>
      <c r="V977" s="236">
        <f t="shared" si="1387"/>
        <v>2475800</v>
      </c>
      <c r="W977" s="236">
        <f t="shared" si="1388"/>
        <v>3400000</v>
      </c>
      <c r="X977" s="236">
        <f t="shared" si="1389"/>
        <v>3000000</v>
      </c>
    </row>
    <row r="978" spans="1:24" s="206" customFormat="1" ht="52.8" hidden="1">
      <c r="A978" s="306" t="s">
        <v>395</v>
      </c>
      <c r="B978" s="238" t="s">
        <v>330</v>
      </c>
      <c r="C978" s="238" t="s">
        <v>13</v>
      </c>
      <c r="D978" s="238" t="s">
        <v>30</v>
      </c>
      <c r="E978" s="238" t="s">
        <v>197</v>
      </c>
      <c r="F978" s="238" t="s">
        <v>68</v>
      </c>
      <c r="G978" s="238" t="s">
        <v>140</v>
      </c>
      <c r="H978" s="238" t="s">
        <v>141</v>
      </c>
      <c r="I978" s="239"/>
      <c r="J978" s="240">
        <f>J979+J982+J985+J988+J991</f>
        <v>2475800</v>
      </c>
      <c r="K978" s="240">
        <f t="shared" ref="K978:L978" si="1404">K979+K982+K985+K988+K991</f>
        <v>3400000</v>
      </c>
      <c r="L978" s="240">
        <f t="shared" si="1404"/>
        <v>3000000</v>
      </c>
      <c r="M978" s="240">
        <f t="shared" ref="M978:O978" si="1405">M979+M982+M985+M988+M991</f>
        <v>0</v>
      </c>
      <c r="N978" s="240">
        <f t="shared" si="1405"/>
        <v>0</v>
      </c>
      <c r="O978" s="240">
        <f t="shared" si="1405"/>
        <v>0</v>
      </c>
      <c r="P978" s="240">
        <f t="shared" si="1369"/>
        <v>2475800</v>
      </c>
      <c r="Q978" s="240">
        <f t="shared" si="1370"/>
        <v>3400000</v>
      </c>
      <c r="R978" s="240">
        <f t="shared" si="1371"/>
        <v>3000000</v>
      </c>
      <c r="S978" s="240">
        <f t="shared" ref="S978:U978" si="1406">S979+S982+S985+S988+S991</f>
        <v>0</v>
      </c>
      <c r="T978" s="240">
        <f t="shared" si="1406"/>
        <v>0</v>
      </c>
      <c r="U978" s="240">
        <f t="shared" si="1406"/>
        <v>0</v>
      </c>
      <c r="V978" s="240">
        <f t="shared" si="1387"/>
        <v>2475800</v>
      </c>
      <c r="W978" s="240">
        <f t="shared" si="1388"/>
        <v>3400000</v>
      </c>
      <c r="X978" s="240">
        <f t="shared" si="1389"/>
        <v>3000000</v>
      </c>
    </row>
    <row r="979" spans="1:24" s="206" customFormat="1" ht="26.4" hidden="1">
      <c r="A979" s="237" t="s">
        <v>274</v>
      </c>
      <c r="B979" s="238" t="s">
        <v>330</v>
      </c>
      <c r="C979" s="238" t="s">
        <v>13</v>
      </c>
      <c r="D979" s="238" t="s">
        <v>30</v>
      </c>
      <c r="E979" s="238" t="s">
        <v>197</v>
      </c>
      <c r="F979" s="238" t="s">
        <v>68</v>
      </c>
      <c r="G979" s="238" t="s">
        <v>140</v>
      </c>
      <c r="H979" s="238" t="s">
        <v>273</v>
      </c>
      <c r="I979" s="239"/>
      <c r="J979" s="240">
        <f>J980</f>
        <v>150000</v>
      </c>
      <c r="K979" s="240">
        <f t="shared" ref="K979:O980" si="1407">K980</f>
        <v>150000</v>
      </c>
      <c r="L979" s="240">
        <f t="shared" si="1407"/>
        <v>0</v>
      </c>
      <c r="M979" s="240">
        <f t="shared" si="1407"/>
        <v>0</v>
      </c>
      <c r="N979" s="240">
        <f t="shared" si="1407"/>
        <v>0</v>
      </c>
      <c r="O979" s="240">
        <f t="shared" si="1407"/>
        <v>0</v>
      </c>
      <c r="P979" s="240">
        <f t="shared" si="1369"/>
        <v>150000</v>
      </c>
      <c r="Q979" s="240">
        <f t="shared" si="1370"/>
        <v>150000</v>
      </c>
      <c r="R979" s="240">
        <f t="shared" si="1371"/>
        <v>0</v>
      </c>
      <c r="S979" s="240">
        <f t="shared" ref="S979:U980" si="1408">S980</f>
        <v>0</v>
      </c>
      <c r="T979" s="240">
        <f t="shared" si="1408"/>
        <v>0</v>
      </c>
      <c r="U979" s="240">
        <f t="shared" si="1408"/>
        <v>0</v>
      </c>
      <c r="V979" s="240">
        <f t="shared" si="1387"/>
        <v>150000</v>
      </c>
      <c r="W979" s="240">
        <f t="shared" si="1388"/>
        <v>150000</v>
      </c>
      <c r="X979" s="240">
        <f t="shared" si="1389"/>
        <v>0</v>
      </c>
    </row>
    <row r="980" spans="1:24" s="206" customFormat="1" ht="26.4" hidden="1">
      <c r="A980" s="217" t="s">
        <v>229</v>
      </c>
      <c r="B980" s="238" t="s">
        <v>330</v>
      </c>
      <c r="C980" s="238" t="s">
        <v>13</v>
      </c>
      <c r="D980" s="238" t="s">
        <v>30</v>
      </c>
      <c r="E980" s="238" t="s">
        <v>197</v>
      </c>
      <c r="F980" s="238" t="s">
        <v>68</v>
      </c>
      <c r="G980" s="238" t="s">
        <v>140</v>
      </c>
      <c r="H980" s="238" t="s">
        <v>273</v>
      </c>
      <c r="I980" s="239" t="s">
        <v>92</v>
      </c>
      <c r="J980" s="240">
        <f>J981</f>
        <v>150000</v>
      </c>
      <c r="K980" s="240">
        <f t="shared" si="1407"/>
        <v>150000</v>
      </c>
      <c r="L980" s="240">
        <f t="shared" si="1407"/>
        <v>0</v>
      </c>
      <c r="M980" s="240">
        <f t="shared" si="1407"/>
        <v>0</v>
      </c>
      <c r="N980" s="240">
        <f t="shared" si="1407"/>
        <v>0</v>
      </c>
      <c r="O980" s="240">
        <f t="shared" si="1407"/>
        <v>0</v>
      </c>
      <c r="P980" s="240">
        <f t="shared" si="1369"/>
        <v>150000</v>
      </c>
      <c r="Q980" s="240">
        <f t="shared" si="1370"/>
        <v>150000</v>
      </c>
      <c r="R980" s="240">
        <f t="shared" si="1371"/>
        <v>0</v>
      </c>
      <c r="S980" s="240">
        <f t="shared" si="1408"/>
        <v>0</v>
      </c>
      <c r="T980" s="240">
        <f t="shared" si="1408"/>
        <v>0</v>
      </c>
      <c r="U980" s="240">
        <f t="shared" si="1408"/>
        <v>0</v>
      </c>
      <c r="V980" s="240">
        <f t="shared" si="1387"/>
        <v>150000</v>
      </c>
      <c r="W980" s="240">
        <f t="shared" si="1388"/>
        <v>150000</v>
      </c>
      <c r="X980" s="240">
        <f t="shared" si="1389"/>
        <v>0</v>
      </c>
    </row>
    <row r="981" spans="1:24" s="206" customFormat="1" ht="26.4" hidden="1">
      <c r="A981" s="216" t="s">
        <v>96</v>
      </c>
      <c r="B981" s="238" t="s">
        <v>330</v>
      </c>
      <c r="C981" s="238" t="s">
        <v>13</v>
      </c>
      <c r="D981" s="238" t="s">
        <v>30</v>
      </c>
      <c r="E981" s="238" t="s">
        <v>197</v>
      </c>
      <c r="F981" s="238" t="s">
        <v>68</v>
      </c>
      <c r="G981" s="238" t="s">
        <v>140</v>
      </c>
      <c r="H981" s="238" t="s">
        <v>273</v>
      </c>
      <c r="I981" s="239" t="s">
        <v>93</v>
      </c>
      <c r="J981" s="240">
        <v>150000</v>
      </c>
      <c r="K981" s="240">
        <v>150000</v>
      </c>
      <c r="L981" s="240"/>
      <c r="M981" s="240"/>
      <c r="N981" s="240"/>
      <c r="O981" s="240"/>
      <c r="P981" s="240">
        <f t="shared" si="1369"/>
        <v>150000</v>
      </c>
      <c r="Q981" s="240">
        <f t="shared" si="1370"/>
        <v>150000</v>
      </c>
      <c r="R981" s="240">
        <f t="shared" si="1371"/>
        <v>0</v>
      </c>
      <c r="S981" s="240"/>
      <c r="T981" s="240"/>
      <c r="U981" s="240"/>
      <c r="V981" s="240">
        <f t="shared" si="1387"/>
        <v>150000</v>
      </c>
      <c r="W981" s="240">
        <f t="shared" si="1388"/>
        <v>150000</v>
      </c>
      <c r="X981" s="240">
        <f t="shared" si="1389"/>
        <v>0</v>
      </c>
    </row>
    <row r="982" spans="1:24" s="206" customFormat="1" hidden="1">
      <c r="A982" s="218" t="s">
        <v>276</v>
      </c>
      <c r="B982" s="238" t="s">
        <v>330</v>
      </c>
      <c r="C982" s="238" t="s">
        <v>13</v>
      </c>
      <c r="D982" s="238" t="s">
        <v>30</v>
      </c>
      <c r="E982" s="238" t="s">
        <v>197</v>
      </c>
      <c r="F982" s="238" t="s">
        <v>68</v>
      </c>
      <c r="G982" s="238" t="s">
        <v>140</v>
      </c>
      <c r="H982" s="238" t="s">
        <v>275</v>
      </c>
      <c r="I982" s="239"/>
      <c r="J982" s="240">
        <f>J983</f>
        <v>1875800</v>
      </c>
      <c r="K982" s="240">
        <f t="shared" ref="K982:O983" si="1409">K983</f>
        <v>2800000</v>
      </c>
      <c r="L982" s="240">
        <f t="shared" si="1409"/>
        <v>2600000</v>
      </c>
      <c r="M982" s="240">
        <f t="shared" si="1409"/>
        <v>0</v>
      </c>
      <c r="N982" s="240">
        <f t="shared" si="1409"/>
        <v>0</v>
      </c>
      <c r="O982" s="240">
        <f t="shared" si="1409"/>
        <v>0</v>
      </c>
      <c r="P982" s="240">
        <f t="shared" si="1369"/>
        <v>1875800</v>
      </c>
      <c r="Q982" s="240">
        <f t="shared" si="1370"/>
        <v>2800000</v>
      </c>
      <c r="R982" s="240">
        <f t="shared" si="1371"/>
        <v>2600000</v>
      </c>
      <c r="S982" s="240">
        <f t="shared" ref="S982:U983" si="1410">S983</f>
        <v>0</v>
      </c>
      <c r="T982" s="240">
        <f t="shared" si="1410"/>
        <v>0</v>
      </c>
      <c r="U982" s="240">
        <f t="shared" si="1410"/>
        <v>0</v>
      </c>
      <c r="V982" s="240">
        <f t="shared" si="1387"/>
        <v>1875800</v>
      </c>
      <c r="W982" s="240">
        <f t="shared" si="1388"/>
        <v>2800000</v>
      </c>
      <c r="X982" s="240">
        <f t="shared" si="1389"/>
        <v>2600000</v>
      </c>
    </row>
    <row r="983" spans="1:24" s="206" customFormat="1" ht="26.4" hidden="1">
      <c r="A983" s="217" t="s">
        <v>229</v>
      </c>
      <c r="B983" s="238" t="s">
        <v>330</v>
      </c>
      <c r="C983" s="238" t="s">
        <v>13</v>
      </c>
      <c r="D983" s="238" t="s">
        <v>30</v>
      </c>
      <c r="E983" s="238" t="s">
        <v>197</v>
      </c>
      <c r="F983" s="238" t="s">
        <v>68</v>
      </c>
      <c r="G983" s="238" t="s">
        <v>140</v>
      </c>
      <c r="H983" s="238" t="s">
        <v>275</v>
      </c>
      <c r="I983" s="239" t="s">
        <v>92</v>
      </c>
      <c r="J983" s="240">
        <f>J984</f>
        <v>1875800</v>
      </c>
      <c r="K983" s="240">
        <f t="shared" si="1409"/>
        <v>2800000</v>
      </c>
      <c r="L983" s="240">
        <f t="shared" si="1409"/>
        <v>2600000</v>
      </c>
      <c r="M983" s="240">
        <f t="shared" si="1409"/>
        <v>0</v>
      </c>
      <c r="N983" s="240">
        <f t="shared" si="1409"/>
        <v>0</v>
      </c>
      <c r="O983" s="240">
        <f t="shared" si="1409"/>
        <v>0</v>
      </c>
      <c r="P983" s="240">
        <f t="shared" si="1369"/>
        <v>1875800</v>
      </c>
      <c r="Q983" s="240">
        <f t="shared" si="1370"/>
        <v>2800000</v>
      </c>
      <c r="R983" s="240">
        <f t="shared" si="1371"/>
        <v>2600000</v>
      </c>
      <c r="S983" s="240">
        <f t="shared" si="1410"/>
        <v>0</v>
      </c>
      <c r="T983" s="240">
        <f t="shared" si="1410"/>
        <v>0</v>
      </c>
      <c r="U983" s="240">
        <f t="shared" si="1410"/>
        <v>0</v>
      </c>
      <c r="V983" s="240">
        <f t="shared" si="1387"/>
        <v>1875800</v>
      </c>
      <c r="W983" s="240">
        <f t="shared" si="1388"/>
        <v>2800000</v>
      </c>
      <c r="X983" s="240">
        <f t="shared" si="1389"/>
        <v>2600000</v>
      </c>
    </row>
    <row r="984" spans="1:24" s="206" customFormat="1" ht="26.4" hidden="1">
      <c r="A984" s="216" t="s">
        <v>96</v>
      </c>
      <c r="B984" s="238" t="s">
        <v>330</v>
      </c>
      <c r="C984" s="238" t="s">
        <v>13</v>
      </c>
      <c r="D984" s="238" t="s">
        <v>30</v>
      </c>
      <c r="E984" s="238" t="s">
        <v>197</v>
      </c>
      <c r="F984" s="238" t="s">
        <v>68</v>
      </c>
      <c r="G984" s="238" t="s">
        <v>140</v>
      </c>
      <c r="H984" s="238" t="s">
        <v>275</v>
      </c>
      <c r="I984" s="239" t="s">
        <v>93</v>
      </c>
      <c r="J984" s="240">
        <f>2800000-924200</f>
        <v>1875800</v>
      </c>
      <c r="K984" s="240">
        <v>2800000</v>
      </c>
      <c r="L984" s="240">
        <f>2800000-200000</f>
        <v>2600000</v>
      </c>
      <c r="M984" s="240"/>
      <c r="N984" s="240"/>
      <c r="O984" s="240"/>
      <c r="P984" s="240">
        <f t="shared" si="1369"/>
        <v>1875800</v>
      </c>
      <c r="Q984" s="240">
        <f t="shared" si="1370"/>
        <v>2800000</v>
      </c>
      <c r="R984" s="240">
        <f t="shared" si="1371"/>
        <v>2600000</v>
      </c>
      <c r="S984" s="240"/>
      <c r="T984" s="240"/>
      <c r="U984" s="240"/>
      <c r="V984" s="240">
        <f t="shared" si="1387"/>
        <v>1875800</v>
      </c>
      <c r="W984" s="240">
        <f t="shared" si="1388"/>
        <v>2800000</v>
      </c>
      <c r="X984" s="240">
        <f t="shared" si="1389"/>
        <v>2600000</v>
      </c>
    </row>
    <row r="985" spans="1:24" s="206" customFormat="1" ht="26.4" hidden="1">
      <c r="A985" s="237" t="s">
        <v>277</v>
      </c>
      <c r="B985" s="238" t="s">
        <v>330</v>
      </c>
      <c r="C985" s="238" t="s">
        <v>13</v>
      </c>
      <c r="D985" s="238" t="s">
        <v>30</v>
      </c>
      <c r="E985" s="238" t="s">
        <v>197</v>
      </c>
      <c r="F985" s="238" t="s">
        <v>68</v>
      </c>
      <c r="G985" s="238" t="s">
        <v>140</v>
      </c>
      <c r="H985" s="238" t="s">
        <v>233</v>
      </c>
      <c r="I985" s="239"/>
      <c r="J985" s="240">
        <f>J986</f>
        <v>95000</v>
      </c>
      <c r="K985" s="240">
        <f t="shared" ref="K985:O986" si="1411">K986</f>
        <v>95000</v>
      </c>
      <c r="L985" s="240">
        <f t="shared" si="1411"/>
        <v>45000</v>
      </c>
      <c r="M985" s="240">
        <f t="shared" si="1411"/>
        <v>0</v>
      </c>
      <c r="N985" s="240">
        <f t="shared" si="1411"/>
        <v>0</v>
      </c>
      <c r="O985" s="240">
        <f t="shared" si="1411"/>
        <v>0</v>
      </c>
      <c r="P985" s="240">
        <f t="shared" si="1369"/>
        <v>95000</v>
      </c>
      <c r="Q985" s="240">
        <f t="shared" si="1370"/>
        <v>95000</v>
      </c>
      <c r="R985" s="240">
        <f t="shared" si="1371"/>
        <v>45000</v>
      </c>
      <c r="S985" s="240">
        <f t="shared" ref="S985:U986" si="1412">S986</f>
        <v>0</v>
      </c>
      <c r="T985" s="240">
        <f t="shared" si="1412"/>
        <v>0</v>
      </c>
      <c r="U985" s="240">
        <f t="shared" si="1412"/>
        <v>0</v>
      </c>
      <c r="V985" s="240">
        <f t="shared" si="1387"/>
        <v>95000</v>
      </c>
      <c r="W985" s="240">
        <f t="shared" si="1388"/>
        <v>95000</v>
      </c>
      <c r="X985" s="240">
        <f t="shared" si="1389"/>
        <v>45000</v>
      </c>
    </row>
    <row r="986" spans="1:24" s="206" customFormat="1" ht="26.4" hidden="1">
      <c r="A986" s="217" t="s">
        <v>229</v>
      </c>
      <c r="B986" s="238" t="s">
        <v>330</v>
      </c>
      <c r="C986" s="238" t="s">
        <v>13</v>
      </c>
      <c r="D986" s="238" t="s">
        <v>30</v>
      </c>
      <c r="E986" s="238" t="s">
        <v>197</v>
      </c>
      <c r="F986" s="238" t="s">
        <v>68</v>
      </c>
      <c r="G986" s="238" t="s">
        <v>140</v>
      </c>
      <c r="H986" s="238" t="s">
        <v>233</v>
      </c>
      <c r="I986" s="239" t="s">
        <v>92</v>
      </c>
      <c r="J986" s="240">
        <f>J987</f>
        <v>95000</v>
      </c>
      <c r="K986" s="240">
        <f t="shared" si="1411"/>
        <v>95000</v>
      </c>
      <c r="L986" s="240">
        <f t="shared" si="1411"/>
        <v>45000</v>
      </c>
      <c r="M986" s="240">
        <f t="shared" si="1411"/>
        <v>0</v>
      </c>
      <c r="N986" s="240">
        <f t="shared" si="1411"/>
        <v>0</v>
      </c>
      <c r="O986" s="240">
        <f t="shared" si="1411"/>
        <v>0</v>
      </c>
      <c r="P986" s="240">
        <f t="shared" si="1369"/>
        <v>95000</v>
      </c>
      <c r="Q986" s="240">
        <f t="shared" si="1370"/>
        <v>95000</v>
      </c>
      <c r="R986" s="240">
        <f t="shared" si="1371"/>
        <v>45000</v>
      </c>
      <c r="S986" s="240">
        <f t="shared" si="1412"/>
        <v>0</v>
      </c>
      <c r="T986" s="240">
        <f t="shared" si="1412"/>
        <v>0</v>
      </c>
      <c r="U986" s="240">
        <f t="shared" si="1412"/>
        <v>0</v>
      </c>
      <c r="V986" s="240">
        <f t="shared" si="1387"/>
        <v>95000</v>
      </c>
      <c r="W986" s="240">
        <f t="shared" si="1388"/>
        <v>95000</v>
      </c>
      <c r="X986" s="240">
        <f t="shared" si="1389"/>
        <v>45000</v>
      </c>
    </row>
    <row r="987" spans="1:24" s="206" customFormat="1" ht="26.4" hidden="1">
      <c r="A987" s="216" t="s">
        <v>96</v>
      </c>
      <c r="B987" s="238" t="s">
        <v>330</v>
      </c>
      <c r="C987" s="238" t="s">
        <v>13</v>
      </c>
      <c r="D987" s="238" t="s">
        <v>30</v>
      </c>
      <c r="E987" s="238" t="s">
        <v>197</v>
      </c>
      <c r="F987" s="238" t="s">
        <v>68</v>
      </c>
      <c r="G987" s="238" t="s">
        <v>140</v>
      </c>
      <c r="H987" s="238" t="s">
        <v>233</v>
      </c>
      <c r="I987" s="239" t="s">
        <v>93</v>
      </c>
      <c r="J987" s="240">
        <v>95000</v>
      </c>
      <c r="K987" s="240">
        <v>95000</v>
      </c>
      <c r="L987" s="240">
        <v>45000</v>
      </c>
      <c r="M987" s="240"/>
      <c r="N987" s="240"/>
      <c r="O987" s="240"/>
      <c r="P987" s="240">
        <f t="shared" si="1369"/>
        <v>95000</v>
      </c>
      <c r="Q987" s="240">
        <f t="shared" si="1370"/>
        <v>95000</v>
      </c>
      <c r="R987" s="240">
        <f t="shared" si="1371"/>
        <v>45000</v>
      </c>
      <c r="S987" s="240"/>
      <c r="T987" s="240"/>
      <c r="U987" s="240"/>
      <c r="V987" s="240">
        <f t="shared" si="1387"/>
        <v>95000</v>
      </c>
      <c r="W987" s="240">
        <f t="shared" si="1388"/>
        <v>95000</v>
      </c>
      <c r="X987" s="240">
        <f t="shared" si="1389"/>
        <v>45000</v>
      </c>
    </row>
    <row r="988" spans="1:24" s="206" customFormat="1" hidden="1">
      <c r="A988" s="216" t="s">
        <v>279</v>
      </c>
      <c r="B988" s="238" t="s">
        <v>330</v>
      </c>
      <c r="C988" s="238" t="s">
        <v>13</v>
      </c>
      <c r="D988" s="238" t="s">
        <v>30</v>
      </c>
      <c r="E988" s="238" t="s">
        <v>197</v>
      </c>
      <c r="F988" s="238" t="s">
        <v>68</v>
      </c>
      <c r="G988" s="238" t="s">
        <v>140</v>
      </c>
      <c r="H988" s="238" t="s">
        <v>278</v>
      </c>
      <c r="I988" s="239"/>
      <c r="J988" s="240">
        <f>J989</f>
        <v>155000</v>
      </c>
      <c r="K988" s="240">
        <f t="shared" ref="K988:O989" si="1413">K989</f>
        <v>155000</v>
      </c>
      <c r="L988" s="240">
        <f t="shared" si="1413"/>
        <v>155000</v>
      </c>
      <c r="M988" s="240">
        <f t="shared" si="1413"/>
        <v>0</v>
      </c>
      <c r="N988" s="240">
        <f t="shared" si="1413"/>
        <v>0</v>
      </c>
      <c r="O988" s="240">
        <f t="shared" si="1413"/>
        <v>0</v>
      </c>
      <c r="P988" s="240">
        <f t="shared" si="1369"/>
        <v>155000</v>
      </c>
      <c r="Q988" s="240">
        <f t="shared" si="1370"/>
        <v>155000</v>
      </c>
      <c r="R988" s="240">
        <f t="shared" si="1371"/>
        <v>155000</v>
      </c>
      <c r="S988" s="240">
        <f t="shared" ref="S988:U989" si="1414">S989</f>
        <v>0</v>
      </c>
      <c r="T988" s="240">
        <f t="shared" si="1414"/>
        <v>0</v>
      </c>
      <c r="U988" s="240">
        <f t="shared" si="1414"/>
        <v>0</v>
      </c>
      <c r="V988" s="240">
        <f t="shared" si="1387"/>
        <v>155000</v>
      </c>
      <c r="W988" s="240">
        <f t="shared" si="1388"/>
        <v>155000</v>
      </c>
      <c r="X988" s="240">
        <f t="shared" si="1389"/>
        <v>155000</v>
      </c>
    </row>
    <row r="989" spans="1:24" s="206" customFormat="1" ht="26.4" hidden="1">
      <c r="A989" s="217" t="s">
        <v>229</v>
      </c>
      <c r="B989" s="238" t="s">
        <v>330</v>
      </c>
      <c r="C989" s="238" t="s">
        <v>13</v>
      </c>
      <c r="D989" s="238" t="s">
        <v>30</v>
      </c>
      <c r="E989" s="238" t="s">
        <v>197</v>
      </c>
      <c r="F989" s="238" t="s">
        <v>68</v>
      </c>
      <c r="G989" s="238" t="s">
        <v>140</v>
      </c>
      <c r="H989" s="238" t="s">
        <v>278</v>
      </c>
      <c r="I989" s="239" t="s">
        <v>92</v>
      </c>
      <c r="J989" s="240">
        <f>J990</f>
        <v>155000</v>
      </c>
      <c r="K989" s="240">
        <f t="shared" si="1413"/>
        <v>155000</v>
      </c>
      <c r="L989" s="240">
        <f t="shared" si="1413"/>
        <v>155000</v>
      </c>
      <c r="M989" s="240">
        <f t="shared" si="1413"/>
        <v>0</v>
      </c>
      <c r="N989" s="240">
        <f t="shared" si="1413"/>
        <v>0</v>
      </c>
      <c r="O989" s="240">
        <f t="shared" si="1413"/>
        <v>0</v>
      </c>
      <c r="P989" s="240">
        <f t="shared" si="1369"/>
        <v>155000</v>
      </c>
      <c r="Q989" s="240">
        <f t="shared" si="1370"/>
        <v>155000</v>
      </c>
      <c r="R989" s="240">
        <f t="shared" si="1371"/>
        <v>155000</v>
      </c>
      <c r="S989" s="240">
        <f t="shared" si="1414"/>
        <v>0</v>
      </c>
      <c r="T989" s="240">
        <f t="shared" si="1414"/>
        <v>0</v>
      </c>
      <c r="U989" s="240">
        <f t="shared" si="1414"/>
        <v>0</v>
      </c>
      <c r="V989" s="240">
        <f t="shared" si="1387"/>
        <v>155000</v>
      </c>
      <c r="W989" s="240">
        <f t="shared" si="1388"/>
        <v>155000</v>
      </c>
      <c r="X989" s="240">
        <f t="shared" si="1389"/>
        <v>155000</v>
      </c>
    </row>
    <row r="990" spans="1:24" s="206" customFormat="1" ht="26.4" hidden="1">
      <c r="A990" s="216" t="s">
        <v>96</v>
      </c>
      <c r="B990" s="238" t="s">
        <v>330</v>
      </c>
      <c r="C990" s="238" t="s">
        <v>13</v>
      </c>
      <c r="D990" s="238" t="s">
        <v>30</v>
      </c>
      <c r="E990" s="238" t="s">
        <v>197</v>
      </c>
      <c r="F990" s="238" t="s">
        <v>68</v>
      </c>
      <c r="G990" s="238" t="s">
        <v>140</v>
      </c>
      <c r="H990" s="238" t="s">
        <v>278</v>
      </c>
      <c r="I990" s="239" t="s">
        <v>93</v>
      </c>
      <c r="J990" s="240">
        <v>155000</v>
      </c>
      <c r="K990" s="240">
        <v>155000</v>
      </c>
      <c r="L990" s="240">
        <v>155000</v>
      </c>
      <c r="M990" s="240"/>
      <c r="N990" s="240"/>
      <c r="O990" s="240"/>
      <c r="P990" s="240">
        <f t="shared" si="1369"/>
        <v>155000</v>
      </c>
      <c r="Q990" s="240">
        <f t="shared" si="1370"/>
        <v>155000</v>
      </c>
      <c r="R990" s="240">
        <f t="shared" si="1371"/>
        <v>155000</v>
      </c>
      <c r="S990" s="240"/>
      <c r="T990" s="240"/>
      <c r="U990" s="240"/>
      <c r="V990" s="240">
        <f t="shared" si="1387"/>
        <v>155000</v>
      </c>
      <c r="W990" s="240">
        <f t="shared" si="1388"/>
        <v>155000</v>
      </c>
      <c r="X990" s="240">
        <f t="shared" si="1389"/>
        <v>155000</v>
      </c>
    </row>
    <row r="991" spans="1:24" s="206" customFormat="1" hidden="1">
      <c r="A991" s="241" t="s">
        <v>272</v>
      </c>
      <c r="B991" s="238" t="s">
        <v>330</v>
      </c>
      <c r="C991" s="238" t="s">
        <v>13</v>
      </c>
      <c r="D991" s="238" t="s">
        <v>30</v>
      </c>
      <c r="E991" s="238" t="s">
        <v>197</v>
      </c>
      <c r="F991" s="238" t="s">
        <v>68</v>
      </c>
      <c r="G991" s="238" t="s">
        <v>140</v>
      </c>
      <c r="H991" s="238" t="s">
        <v>171</v>
      </c>
      <c r="I991" s="239"/>
      <c r="J991" s="240">
        <f>J992</f>
        <v>200000</v>
      </c>
      <c r="K991" s="240">
        <f t="shared" ref="K991:O992" si="1415">K992</f>
        <v>200000</v>
      </c>
      <c r="L991" s="240">
        <f t="shared" si="1415"/>
        <v>200000</v>
      </c>
      <c r="M991" s="240">
        <f t="shared" si="1415"/>
        <v>0</v>
      </c>
      <c r="N991" s="240">
        <f t="shared" si="1415"/>
        <v>0</v>
      </c>
      <c r="O991" s="240">
        <f t="shared" si="1415"/>
        <v>0</v>
      </c>
      <c r="P991" s="240">
        <f t="shared" si="1369"/>
        <v>200000</v>
      </c>
      <c r="Q991" s="240">
        <f t="shared" si="1370"/>
        <v>200000</v>
      </c>
      <c r="R991" s="240">
        <f t="shared" si="1371"/>
        <v>200000</v>
      </c>
      <c r="S991" s="240">
        <f t="shared" ref="S991:U992" si="1416">S992</f>
        <v>0</v>
      </c>
      <c r="T991" s="240">
        <f t="shared" si="1416"/>
        <v>0</v>
      </c>
      <c r="U991" s="240">
        <f t="shared" si="1416"/>
        <v>0</v>
      </c>
      <c r="V991" s="240">
        <f t="shared" si="1387"/>
        <v>200000</v>
      </c>
      <c r="W991" s="240">
        <f t="shared" si="1388"/>
        <v>200000</v>
      </c>
      <c r="X991" s="240">
        <f t="shared" si="1389"/>
        <v>200000</v>
      </c>
    </row>
    <row r="992" spans="1:24" s="206" customFormat="1" hidden="1">
      <c r="A992" s="212" t="s">
        <v>78</v>
      </c>
      <c r="B992" s="238" t="s">
        <v>330</v>
      </c>
      <c r="C992" s="238" t="s">
        <v>13</v>
      </c>
      <c r="D992" s="238" t="s">
        <v>30</v>
      </c>
      <c r="E992" s="238" t="s">
        <v>197</v>
      </c>
      <c r="F992" s="238" t="s">
        <v>68</v>
      </c>
      <c r="G992" s="238" t="s">
        <v>140</v>
      </c>
      <c r="H992" s="238" t="s">
        <v>171</v>
      </c>
      <c r="I992" s="239" t="s">
        <v>75</v>
      </c>
      <c r="J992" s="240">
        <f>J993</f>
        <v>200000</v>
      </c>
      <c r="K992" s="240">
        <f t="shared" si="1415"/>
        <v>200000</v>
      </c>
      <c r="L992" s="240">
        <f t="shared" si="1415"/>
        <v>200000</v>
      </c>
      <c r="M992" s="240">
        <f t="shared" si="1415"/>
        <v>0</v>
      </c>
      <c r="N992" s="240">
        <f t="shared" si="1415"/>
        <v>0</v>
      </c>
      <c r="O992" s="240">
        <f t="shared" si="1415"/>
        <v>0</v>
      </c>
      <c r="P992" s="240">
        <f t="shared" si="1369"/>
        <v>200000</v>
      </c>
      <c r="Q992" s="240">
        <f t="shared" si="1370"/>
        <v>200000</v>
      </c>
      <c r="R992" s="240">
        <f t="shared" si="1371"/>
        <v>200000</v>
      </c>
      <c r="S992" s="240">
        <f t="shared" si="1416"/>
        <v>0</v>
      </c>
      <c r="T992" s="240">
        <f t="shared" si="1416"/>
        <v>0</v>
      </c>
      <c r="U992" s="240">
        <f t="shared" si="1416"/>
        <v>0</v>
      </c>
      <c r="V992" s="240">
        <f t="shared" si="1387"/>
        <v>200000</v>
      </c>
      <c r="W992" s="240">
        <f t="shared" si="1388"/>
        <v>200000</v>
      </c>
      <c r="X992" s="240">
        <f t="shared" si="1389"/>
        <v>200000</v>
      </c>
    </row>
    <row r="993" spans="1:24" s="206" customFormat="1" hidden="1">
      <c r="A993" s="212" t="s">
        <v>103</v>
      </c>
      <c r="B993" s="238" t="s">
        <v>330</v>
      </c>
      <c r="C993" s="238" t="s">
        <v>13</v>
      </c>
      <c r="D993" s="238" t="s">
        <v>30</v>
      </c>
      <c r="E993" s="238" t="s">
        <v>197</v>
      </c>
      <c r="F993" s="238" t="s">
        <v>68</v>
      </c>
      <c r="G993" s="238" t="s">
        <v>140</v>
      </c>
      <c r="H993" s="238" t="s">
        <v>171</v>
      </c>
      <c r="I993" s="239" t="s">
        <v>102</v>
      </c>
      <c r="J993" s="240">
        <v>200000</v>
      </c>
      <c r="K993" s="240">
        <v>200000</v>
      </c>
      <c r="L993" s="240">
        <v>200000</v>
      </c>
      <c r="M993" s="240"/>
      <c r="N993" s="240"/>
      <c r="O993" s="240"/>
      <c r="P993" s="240">
        <f t="shared" si="1369"/>
        <v>200000</v>
      </c>
      <c r="Q993" s="240">
        <f t="shared" si="1370"/>
        <v>200000</v>
      </c>
      <c r="R993" s="240">
        <f t="shared" si="1371"/>
        <v>200000</v>
      </c>
      <c r="S993" s="240"/>
      <c r="T993" s="240"/>
      <c r="U993" s="240"/>
      <c r="V993" s="240">
        <f t="shared" si="1387"/>
        <v>200000</v>
      </c>
      <c r="W993" s="240">
        <f t="shared" si="1388"/>
        <v>200000</v>
      </c>
      <c r="X993" s="240">
        <f t="shared" si="1389"/>
        <v>200000</v>
      </c>
    </row>
    <row r="994" spans="1:24" s="206" customFormat="1" ht="26.4" hidden="1">
      <c r="A994" s="233" t="s">
        <v>177</v>
      </c>
      <c r="B994" s="234" t="s">
        <v>330</v>
      </c>
      <c r="C994" s="234" t="s">
        <v>13</v>
      </c>
      <c r="D994" s="234" t="s">
        <v>29</v>
      </c>
      <c r="E994" s="238"/>
      <c r="F994" s="238"/>
      <c r="G994" s="238"/>
      <c r="H994" s="238"/>
      <c r="I994" s="239"/>
      <c r="J994" s="236">
        <f>J995+J999</f>
        <v>130000</v>
      </c>
      <c r="K994" s="236">
        <f t="shared" ref="K994:L994" si="1417">K995+K999</f>
        <v>130000</v>
      </c>
      <c r="L994" s="236">
        <f t="shared" si="1417"/>
        <v>130000</v>
      </c>
      <c r="M994" s="236">
        <f t="shared" ref="M994:O994" si="1418">M995+M999</f>
        <v>0</v>
      </c>
      <c r="N994" s="236">
        <f t="shared" si="1418"/>
        <v>0</v>
      </c>
      <c r="O994" s="236">
        <f t="shared" si="1418"/>
        <v>0</v>
      </c>
      <c r="P994" s="236">
        <f t="shared" si="1369"/>
        <v>130000</v>
      </c>
      <c r="Q994" s="236">
        <f t="shared" si="1370"/>
        <v>130000</v>
      </c>
      <c r="R994" s="236">
        <f t="shared" si="1371"/>
        <v>130000</v>
      </c>
      <c r="S994" s="236">
        <f t="shared" ref="S994:U994" si="1419">S995+S999</f>
        <v>0</v>
      </c>
      <c r="T994" s="236">
        <f t="shared" si="1419"/>
        <v>0</v>
      </c>
      <c r="U994" s="236">
        <f t="shared" si="1419"/>
        <v>0</v>
      </c>
      <c r="V994" s="236">
        <f t="shared" si="1387"/>
        <v>130000</v>
      </c>
      <c r="W994" s="236">
        <f t="shared" si="1388"/>
        <v>130000</v>
      </c>
      <c r="X994" s="236">
        <f t="shared" si="1389"/>
        <v>130000</v>
      </c>
    </row>
    <row r="995" spans="1:24" s="206" customFormat="1" ht="39.6" hidden="1">
      <c r="A995" s="273" t="s">
        <v>396</v>
      </c>
      <c r="B995" s="224" t="s">
        <v>330</v>
      </c>
      <c r="C995" s="224" t="s">
        <v>13</v>
      </c>
      <c r="D995" s="224" t="s">
        <v>29</v>
      </c>
      <c r="E995" s="224" t="s">
        <v>29</v>
      </c>
      <c r="F995" s="224" t="s">
        <v>68</v>
      </c>
      <c r="G995" s="224" t="s">
        <v>140</v>
      </c>
      <c r="H995" s="224" t="s">
        <v>141</v>
      </c>
      <c r="I995" s="225"/>
      <c r="J995" s="242">
        <f>J996</f>
        <v>20000</v>
      </c>
      <c r="K995" s="242">
        <f t="shared" ref="K995:O997" si="1420">K996</f>
        <v>20000</v>
      </c>
      <c r="L995" s="242">
        <f t="shared" si="1420"/>
        <v>20000</v>
      </c>
      <c r="M995" s="242">
        <f t="shared" si="1420"/>
        <v>0</v>
      </c>
      <c r="N995" s="242">
        <f t="shared" si="1420"/>
        <v>0</v>
      </c>
      <c r="O995" s="242">
        <f t="shared" si="1420"/>
        <v>0</v>
      </c>
      <c r="P995" s="242">
        <f t="shared" si="1369"/>
        <v>20000</v>
      </c>
      <c r="Q995" s="242">
        <f t="shared" si="1370"/>
        <v>20000</v>
      </c>
      <c r="R995" s="242">
        <f t="shared" si="1371"/>
        <v>20000</v>
      </c>
      <c r="S995" s="242">
        <f t="shared" ref="S995:U997" si="1421">S996</f>
        <v>0</v>
      </c>
      <c r="T995" s="242">
        <f t="shared" si="1421"/>
        <v>0</v>
      </c>
      <c r="U995" s="242">
        <f t="shared" si="1421"/>
        <v>0</v>
      </c>
      <c r="V995" s="242">
        <f t="shared" si="1387"/>
        <v>20000</v>
      </c>
      <c r="W995" s="242">
        <f t="shared" si="1388"/>
        <v>20000</v>
      </c>
      <c r="X995" s="242">
        <f t="shared" si="1389"/>
        <v>20000</v>
      </c>
    </row>
    <row r="996" spans="1:24" s="206" customFormat="1" ht="26.4" hidden="1">
      <c r="A996" s="216" t="s">
        <v>282</v>
      </c>
      <c r="B996" s="224" t="s">
        <v>330</v>
      </c>
      <c r="C996" s="224" t="s">
        <v>13</v>
      </c>
      <c r="D996" s="224" t="s">
        <v>29</v>
      </c>
      <c r="E996" s="224" t="s">
        <v>29</v>
      </c>
      <c r="F996" s="224" t="s">
        <v>68</v>
      </c>
      <c r="G996" s="224" t="s">
        <v>140</v>
      </c>
      <c r="H996" s="224" t="s">
        <v>281</v>
      </c>
      <c r="I996" s="225"/>
      <c r="J996" s="242">
        <f>J997</f>
        <v>20000</v>
      </c>
      <c r="K996" s="242">
        <f t="shared" si="1420"/>
        <v>20000</v>
      </c>
      <c r="L996" s="242">
        <f t="shared" si="1420"/>
        <v>20000</v>
      </c>
      <c r="M996" s="242">
        <f t="shared" si="1420"/>
        <v>0</v>
      </c>
      <c r="N996" s="242">
        <f t="shared" si="1420"/>
        <v>0</v>
      </c>
      <c r="O996" s="242">
        <f t="shared" si="1420"/>
        <v>0</v>
      </c>
      <c r="P996" s="242">
        <f t="shared" si="1369"/>
        <v>20000</v>
      </c>
      <c r="Q996" s="242">
        <f t="shared" si="1370"/>
        <v>20000</v>
      </c>
      <c r="R996" s="242">
        <f t="shared" si="1371"/>
        <v>20000</v>
      </c>
      <c r="S996" s="242">
        <f t="shared" si="1421"/>
        <v>0</v>
      </c>
      <c r="T996" s="242">
        <f t="shared" si="1421"/>
        <v>0</v>
      </c>
      <c r="U996" s="242">
        <f t="shared" si="1421"/>
        <v>0</v>
      </c>
      <c r="V996" s="242">
        <f t="shared" si="1387"/>
        <v>20000</v>
      </c>
      <c r="W996" s="242">
        <f t="shared" si="1388"/>
        <v>20000</v>
      </c>
      <c r="X996" s="242">
        <f t="shared" si="1389"/>
        <v>20000</v>
      </c>
    </row>
    <row r="997" spans="1:24" s="206" customFormat="1" ht="26.4" hidden="1">
      <c r="A997" s="217" t="s">
        <v>229</v>
      </c>
      <c r="B997" s="224" t="s">
        <v>330</v>
      </c>
      <c r="C997" s="224" t="s">
        <v>13</v>
      </c>
      <c r="D997" s="224" t="s">
        <v>29</v>
      </c>
      <c r="E997" s="224" t="s">
        <v>29</v>
      </c>
      <c r="F997" s="224" t="s">
        <v>68</v>
      </c>
      <c r="G997" s="224" t="s">
        <v>140</v>
      </c>
      <c r="H997" s="224" t="s">
        <v>281</v>
      </c>
      <c r="I997" s="225" t="s">
        <v>92</v>
      </c>
      <c r="J997" s="242">
        <f>J998</f>
        <v>20000</v>
      </c>
      <c r="K997" s="242">
        <f t="shared" si="1420"/>
        <v>20000</v>
      </c>
      <c r="L997" s="242">
        <f t="shared" si="1420"/>
        <v>20000</v>
      </c>
      <c r="M997" s="242">
        <f t="shared" si="1420"/>
        <v>0</v>
      </c>
      <c r="N997" s="242">
        <f t="shared" si="1420"/>
        <v>0</v>
      </c>
      <c r="O997" s="242">
        <f t="shared" si="1420"/>
        <v>0</v>
      </c>
      <c r="P997" s="242">
        <f t="shared" si="1369"/>
        <v>20000</v>
      </c>
      <c r="Q997" s="242">
        <f t="shared" si="1370"/>
        <v>20000</v>
      </c>
      <c r="R997" s="242">
        <f t="shared" si="1371"/>
        <v>20000</v>
      </c>
      <c r="S997" s="242">
        <f t="shared" si="1421"/>
        <v>0</v>
      </c>
      <c r="T997" s="242">
        <f t="shared" si="1421"/>
        <v>0</v>
      </c>
      <c r="U997" s="242">
        <f t="shared" si="1421"/>
        <v>0</v>
      </c>
      <c r="V997" s="242">
        <f t="shared" si="1387"/>
        <v>20000</v>
      </c>
      <c r="W997" s="242">
        <f t="shared" si="1388"/>
        <v>20000</v>
      </c>
      <c r="X997" s="242">
        <f t="shared" si="1389"/>
        <v>20000</v>
      </c>
    </row>
    <row r="998" spans="1:24" s="206" customFormat="1" ht="26.4" hidden="1">
      <c r="A998" s="216" t="s">
        <v>96</v>
      </c>
      <c r="B998" s="224" t="s">
        <v>330</v>
      </c>
      <c r="C998" s="224" t="s">
        <v>13</v>
      </c>
      <c r="D998" s="224" t="s">
        <v>29</v>
      </c>
      <c r="E998" s="224" t="s">
        <v>29</v>
      </c>
      <c r="F998" s="224" t="s">
        <v>68</v>
      </c>
      <c r="G998" s="224" t="s">
        <v>140</v>
      </c>
      <c r="H998" s="224" t="s">
        <v>281</v>
      </c>
      <c r="I998" s="225" t="s">
        <v>93</v>
      </c>
      <c r="J998" s="242">
        <v>20000</v>
      </c>
      <c r="K998" s="242">
        <v>20000</v>
      </c>
      <c r="L998" s="242">
        <v>20000</v>
      </c>
      <c r="M998" s="242"/>
      <c r="N998" s="242"/>
      <c r="O998" s="242"/>
      <c r="P998" s="242">
        <f t="shared" si="1369"/>
        <v>20000</v>
      </c>
      <c r="Q998" s="242">
        <f t="shared" si="1370"/>
        <v>20000</v>
      </c>
      <c r="R998" s="242">
        <f t="shared" si="1371"/>
        <v>20000</v>
      </c>
      <c r="S998" s="242"/>
      <c r="T998" s="242"/>
      <c r="U998" s="242"/>
      <c r="V998" s="242">
        <f t="shared" si="1387"/>
        <v>20000</v>
      </c>
      <c r="W998" s="242">
        <f t="shared" si="1388"/>
        <v>20000</v>
      </c>
      <c r="X998" s="242">
        <f t="shared" si="1389"/>
        <v>20000</v>
      </c>
    </row>
    <row r="999" spans="1:24" s="206" customFormat="1" ht="26.4" hidden="1">
      <c r="A999" s="307" t="s">
        <v>397</v>
      </c>
      <c r="B999" s="224" t="s">
        <v>330</v>
      </c>
      <c r="C999" s="224" t="s">
        <v>13</v>
      </c>
      <c r="D999" s="224" t="s">
        <v>29</v>
      </c>
      <c r="E999" s="204" t="s">
        <v>179</v>
      </c>
      <c r="F999" s="204" t="s">
        <v>68</v>
      </c>
      <c r="G999" s="204" t="s">
        <v>140</v>
      </c>
      <c r="H999" s="224" t="s">
        <v>141</v>
      </c>
      <c r="I999" s="225"/>
      <c r="J999" s="215">
        <f>J1000</f>
        <v>110000</v>
      </c>
      <c r="K999" s="215">
        <f t="shared" ref="K999:O999" si="1422">K1000</f>
        <v>110000</v>
      </c>
      <c r="L999" s="215">
        <f t="shared" si="1422"/>
        <v>110000</v>
      </c>
      <c r="M999" s="215">
        <f t="shared" si="1422"/>
        <v>0</v>
      </c>
      <c r="N999" s="215">
        <f t="shared" si="1422"/>
        <v>0</v>
      </c>
      <c r="O999" s="215">
        <f t="shared" si="1422"/>
        <v>0</v>
      </c>
      <c r="P999" s="215">
        <f t="shared" si="1369"/>
        <v>110000</v>
      </c>
      <c r="Q999" s="215">
        <f t="shared" si="1370"/>
        <v>110000</v>
      </c>
      <c r="R999" s="215">
        <f t="shared" si="1371"/>
        <v>110000</v>
      </c>
      <c r="S999" s="215">
        <f t="shared" ref="S999:U999" si="1423">S1000</f>
        <v>0</v>
      </c>
      <c r="T999" s="215">
        <f t="shared" si="1423"/>
        <v>0</v>
      </c>
      <c r="U999" s="215">
        <f t="shared" si="1423"/>
        <v>0</v>
      </c>
      <c r="V999" s="215">
        <f t="shared" si="1387"/>
        <v>110000</v>
      </c>
      <c r="W999" s="215">
        <f t="shared" si="1388"/>
        <v>110000</v>
      </c>
      <c r="X999" s="215">
        <f t="shared" si="1389"/>
        <v>110000</v>
      </c>
    </row>
    <row r="1000" spans="1:24" s="206" customFormat="1" hidden="1">
      <c r="A1000" s="218" t="s">
        <v>280</v>
      </c>
      <c r="B1000" s="224" t="s">
        <v>330</v>
      </c>
      <c r="C1000" s="224" t="s">
        <v>13</v>
      </c>
      <c r="D1000" s="224" t="s">
        <v>29</v>
      </c>
      <c r="E1000" s="204" t="s">
        <v>179</v>
      </c>
      <c r="F1000" s="204" t="s">
        <v>68</v>
      </c>
      <c r="G1000" s="204" t="s">
        <v>140</v>
      </c>
      <c r="H1000" s="224" t="s">
        <v>180</v>
      </c>
      <c r="I1000" s="225"/>
      <c r="J1000" s="215">
        <f>J1001+J1003</f>
        <v>110000</v>
      </c>
      <c r="K1000" s="215">
        <f t="shared" ref="K1000:L1000" si="1424">K1001+K1003</f>
        <v>110000</v>
      </c>
      <c r="L1000" s="215">
        <f t="shared" si="1424"/>
        <v>110000</v>
      </c>
      <c r="M1000" s="215">
        <f t="shared" ref="M1000:O1000" si="1425">M1001+M1003</f>
        <v>0</v>
      </c>
      <c r="N1000" s="215">
        <f t="shared" si="1425"/>
        <v>0</v>
      </c>
      <c r="O1000" s="215">
        <f t="shared" si="1425"/>
        <v>0</v>
      </c>
      <c r="P1000" s="215">
        <f t="shared" si="1369"/>
        <v>110000</v>
      </c>
      <c r="Q1000" s="215">
        <f t="shared" si="1370"/>
        <v>110000</v>
      </c>
      <c r="R1000" s="215">
        <f t="shared" si="1371"/>
        <v>110000</v>
      </c>
      <c r="S1000" s="215">
        <f t="shared" ref="S1000:U1000" si="1426">S1001+S1003</f>
        <v>0</v>
      </c>
      <c r="T1000" s="215">
        <f t="shared" si="1426"/>
        <v>0</v>
      </c>
      <c r="U1000" s="215">
        <f t="shared" si="1426"/>
        <v>0</v>
      </c>
      <c r="V1000" s="215">
        <f t="shared" si="1387"/>
        <v>110000</v>
      </c>
      <c r="W1000" s="215">
        <f t="shared" si="1388"/>
        <v>110000</v>
      </c>
      <c r="X1000" s="215">
        <f t="shared" si="1389"/>
        <v>110000</v>
      </c>
    </row>
    <row r="1001" spans="1:24" s="206" customFormat="1" ht="39.6" hidden="1">
      <c r="A1001" s="216" t="s">
        <v>94</v>
      </c>
      <c r="B1001" s="224" t="s">
        <v>330</v>
      </c>
      <c r="C1001" s="224" t="s">
        <v>13</v>
      </c>
      <c r="D1001" s="224" t="s">
        <v>29</v>
      </c>
      <c r="E1001" s="204" t="s">
        <v>179</v>
      </c>
      <c r="F1001" s="204" t="s">
        <v>68</v>
      </c>
      <c r="G1001" s="204" t="s">
        <v>140</v>
      </c>
      <c r="H1001" s="224" t="s">
        <v>180</v>
      </c>
      <c r="I1001" s="214" t="s">
        <v>90</v>
      </c>
      <c r="J1001" s="215">
        <f>J1002</f>
        <v>80000</v>
      </c>
      <c r="K1001" s="215">
        <f t="shared" ref="K1001:O1001" si="1427">K1002</f>
        <v>80000</v>
      </c>
      <c r="L1001" s="215">
        <f t="shared" si="1427"/>
        <v>80000</v>
      </c>
      <c r="M1001" s="215">
        <f t="shared" si="1427"/>
        <v>0</v>
      </c>
      <c r="N1001" s="215">
        <f t="shared" si="1427"/>
        <v>0</v>
      </c>
      <c r="O1001" s="215">
        <f t="shared" si="1427"/>
        <v>0</v>
      </c>
      <c r="P1001" s="215">
        <f t="shared" si="1369"/>
        <v>80000</v>
      </c>
      <c r="Q1001" s="215">
        <f t="shared" si="1370"/>
        <v>80000</v>
      </c>
      <c r="R1001" s="215">
        <f t="shared" si="1371"/>
        <v>80000</v>
      </c>
      <c r="S1001" s="215">
        <f t="shared" ref="S1001:U1001" si="1428">S1002</f>
        <v>0</v>
      </c>
      <c r="T1001" s="215">
        <f t="shared" si="1428"/>
        <v>0</v>
      </c>
      <c r="U1001" s="215">
        <f t="shared" si="1428"/>
        <v>0</v>
      </c>
      <c r="V1001" s="215">
        <f t="shared" si="1387"/>
        <v>80000</v>
      </c>
      <c r="W1001" s="215">
        <f t="shared" si="1388"/>
        <v>80000</v>
      </c>
      <c r="X1001" s="215">
        <f t="shared" si="1389"/>
        <v>80000</v>
      </c>
    </row>
    <row r="1002" spans="1:24" s="206" customFormat="1" hidden="1">
      <c r="A1002" s="216" t="s">
        <v>101</v>
      </c>
      <c r="B1002" s="224" t="s">
        <v>330</v>
      </c>
      <c r="C1002" s="224" t="s">
        <v>13</v>
      </c>
      <c r="D1002" s="224" t="s">
        <v>29</v>
      </c>
      <c r="E1002" s="204" t="s">
        <v>179</v>
      </c>
      <c r="F1002" s="204" t="s">
        <v>68</v>
      </c>
      <c r="G1002" s="204" t="s">
        <v>140</v>
      </c>
      <c r="H1002" s="224" t="s">
        <v>180</v>
      </c>
      <c r="I1002" s="214" t="s">
        <v>100</v>
      </c>
      <c r="J1002" s="215">
        <v>80000</v>
      </c>
      <c r="K1002" s="215">
        <v>80000</v>
      </c>
      <c r="L1002" s="215">
        <v>80000</v>
      </c>
      <c r="M1002" s="215"/>
      <c r="N1002" s="215"/>
      <c r="O1002" s="215"/>
      <c r="P1002" s="215">
        <f t="shared" si="1369"/>
        <v>80000</v>
      </c>
      <c r="Q1002" s="215">
        <f t="shared" si="1370"/>
        <v>80000</v>
      </c>
      <c r="R1002" s="215">
        <f t="shared" si="1371"/>
        <v>80000</v>
      </c>
      <c r="S1002" s="215"/>
      <c r="T1002" s="215"/>
      <c r="U1002" s="215"/>
      <c r="V1002" s="215">
        <f t="shared" si="1387"/>
        <v>80000</v>
      </c>
      <c r="W1002" s="215">
        <f t="shared" si="1388"/>
        <v>80000</v>
      </c>
      <c r="X1002" s="215">
        <f t="shared" si="1389"/>
        <v>80000</v>
      </c>
    </row>
    <row r="1003" spans="1:24" s="206" customFormat="1" ht="26.4" hidden="1">
      <c r="A1003" s="217" t="s">
        <v>229</v>
      </c>
      <c r="B1003" s="224" t="s">
        <v>330</v>
      </c>
      <c r="C1003" s="224" t="s">
        <v>13</v>
      </c>
      <c r="D1003" s="224" t="s">
        <v>29</v>
      </c>
      <c r="E1003" s="204" t="s">
        <v>179</v>
      </c>
      <c r="F1003" s="204" t="s">
        <v>68</v>
      </c>
      <c r="G1003" s="204" t="s">
        <v>140</v>
      </c>
      <c r="H1003" s="224" t="s">
        <v>180</v>
      </c>
      <c r="I1003" s="225" t="s">
        <v>92</v>
      </c>
      <c r="J1003" s="215">
        <f>J1004</f>
        <v>30000</v>
      </c>
      <c r="K1003" s="215">
        <f t="shared" ref="K1003:O1003" si="1429">K1004</f>
        <v>30000</v>
      </c>
      <c r="L1003" s="215">
        <f t="shared" si="1429"/>
        <v>30000</v>
      </c>
      <c r="M1003" s="215">
        <f t="shared" si="1429"/>
        <v>0</v>
      </c>
      <c r="N1003" s="215">
        <f t="shared" si="1429"/>
        <v>0</v>
      </c>
      <c r="O1003" s="215">
        <f t="shared" si="1429"/>
        <v>0</v>
      </c>
      <c r="P1003" s="215">
        <f t="shared" si="1369"/>
        <v>30000</v>
      </c>
      <c r="Q1003" s="215">
        <f t="shared" si="1370"/>
        <v>30000</v>
      </c>
      <c r="R1003" s="215">
        <f t="shared" si="1371"/>
        <v>30000</v>
      </c>
      <c r="S1003" s="215">
        <f t="shared" ref="S1003:U1003" si="1430">S1004</f>
        <v>0</v>
      </c>
      <c r="T1003" s="215">
        <f t="shared" si="1430"/>
        <v>0</v>
      </c>
      <c r="U1003" s="215">
        <f t="shared" si="1430"/>
        <v>0</v>
      </c>
      <c r="V1003" s="215">
        <f t="shared" si="1387"/>
        <v>30000</v>
      </c>
      <c r="W1003" s="215">
        <f t="shared" si="1388"/>
        <v>30000</v>
      </c>
      <c r="X1003" s="215">
        <f t="shared" si="1389"/>
        <v>30000</v>
      </c>
    </row>
    <row r="1004" spans="1:24" s="206" customFormat="1" ht="26.4" hidden="1">
      <c r="A1004" s="216" t="s">
        <v>96</v>
      </c>
      <c r="B1004" s="224" t="s">
        <v>330</v>
      </c>
      <c r="C1004" s="224" t="s">
        <v>13</v>
      </c>
      <c r="D1004" s="224" t="s">
        <v>29</v>
      </c>
      <c r="E1004" s="204" t="s">
        <v>179</v>
      </c>
      <c r="F1004" s="204" t="s">
        <v>68</v>
      </c>
      <c r="G1004" s="204" t="s">
        <v>140</v>
      </c>
      <c r="H1004" s="224" t="s">
        <v>180</v>
      </c>
      <c r="I1004" s="225" t="s">
        <v>93</v>
      </c>
      <c r="J1004" s="215">
        <v>30000</v>
      </c>
      <c r="K1004" s="215">
        <v>30000</v>
      </c>
      <c r="L1004" s="215">
        <v>30000</v>
      </c>
      <c r="M1004" s="215"/>
      <c r="N1004" s="215"/>
      <c r="O1004" s="215"/>
      <c r="P1004" s="215">
        <f t="shared" si="1369"/>
        <v>30000</v>
      </c>
      <c r="Q1004" s="215">
        <f t="shared" si="1370"/>
        <v>30000</v>
      </c>
      <c r="R1004" s="215">
        <f t="shared" si="1371"/>
        <v>30000</v>
      </c>
      <c r="S1004" s="215"/>
      <c r="T1004" s="215"/>
      <c r="U1004" s="215"/>
      <c r="V1004" s="215">
        <f t="shared" si="1387"/>
        <v>30000</v>
      </c>
      <c r="W1004" s="215">
        <f t="shared" si="1388"/>
        <v>30000</v>
      </c>
      <c r="X1004" s="215">
        <f t="shared" si="1389"/>
        <v>30000</v>
      </c>
    </row>
    <row r="1005" spans="1:24" s="206" customFormat="1" ht="15.6" hidden="1">
      <c r="A1005" s="202" t="s">
        <v>15</v>
      </c>
      <c r="B1005" s="243" t="s">
        <v>330</v>
      </c>
      <c r="C1005" s="243" t="s">
        <v>16</v>
      </c>
      <c r="D1005" s="224"/>
      <c r="E1005" s="224"/>
      <c r="F1005" s="224"/>
      <c r="G1005" s="224"/>
      <c r="H1005" s="224"/>
      <c r="I1005" s="225"/>
      <c r="J1005" s="205">
        <f>J1006+J1020+J1034+J1039</f>
        <v>23849702.23</v>
      </c>
      <c r="K1005" s="205">
        <f>K1006+K1020+K1034+K1039</f>
        <v>30415318.23</v>
      </c>
      <c r="L1005" s="205">
        <f>L1006+L1020+L1034+L1039</f>
        <v>27719775</v>
      </c>
      <c r="M1005" s="205">
        <f t="shared" ref="M1005:O1005" si="1431">M1006+M1020+M1034+M1039</f>
        <v>6920178.6600000001</v>
      </c>
      <c r="N1005" s="205">
        <f t="shared" si="1431"/>
        <v>0</v>
      </c>
      <c r="O1005" s="205">
        <f t="shared" si="1431"/>
        <v>0</v>
      </c>
      <c r="P1005" s="205">
        <f t="shared" si="1369"/>
        <v>30769880.890000001</v>
      </c>
      <c r="Q1005" s="205">
        <f t="shared" si="1370"/>
        <v>30415318.23</v>
      </c>
      <c r="R1005" s="205">
        <f t="shared" si="1371"/>
        <v>27719775</v>
      </c>
      <c r="S1005" s="205">
        <f t="shared" ref="S1005:U1005" si="1432">S1006+S1020+S1034+S1039</f>
        <v>497000</v>
      </c>
      <c r="T1005" s="205">
        <f t="shared" si="1432"/>
        <v>2217813.31</v>
      </c>
      <c r="U1005" s="205">
        <f t="shared" si="1432"/>
        <v>2217813.31</v>
      </c>
      <c r="V1005" s="205">
        <f t="shared" si="1387"/>
        <v>31266880.890000001</v>
      </c>
      <c r="W1005" s="205">
        <f t="shared" si="1388"/>
        <v>32633131.539999999</v>
      </c>
      <c r="X1005" s="205">
        <f t="shared" si="1389"/>
        <v>29937588.309999999</v>
      </c>
    </row>
    <row r="1006" spans="1:24" s="206" customFormat="1" hidden="1">
      <c r="A1006" s="207" t="s">
        <v>36</v>
      </c>
      <c r="B1006" s="208" t="s">
        <v>330</v>
      </c>
      <c r="C1006" s="208" t="s">
        <v>16</v>
      </c>
      <c r="D1006" s="208" t="s">
        <v>18</v>
      </c>
      <c r="E1006" s="208"/>
      <c r="F1006" s="208"/>
      <c r="G1006" s="208"/>
      <c r="H1006" s="204"/>
      <c r="I1006" s="214"/>
      <c r="J1006" s="211">
        <f>J1007</f>
        <v>500000</v>
      </c>
      <c r="K1006" s="211">
        <f t="shared" ref="K1006:O1006" si="1433">K1007</f>
        <v>50000</v>
      </c>
      <c r="L1006" s="211">
        <f t="shared" si="1433"/>
        <v>50000</v>
      </c>
      <c r="M1006" s="211">
        <f t="shared" si="1433"/>
        <v>0</v>
      </c>
      <c r="N1006" s="211">
        <f t="shared" si="1433"/>
        <v>0</v>
      </c>
      <c r="O1006" s="211">
        <f t="shared" si="1433"/>
        <v>0</v>
      </c>
      <c r="P1006" s="211">
        <f t="shared" si="1369"/>
        <v>500000</v>
      </c>
      <c r="Q1006" s="211">
        <f t="shared" si="1370"/>
        <v>50000</v>
      </c>
      <c r="R1006" s="211">
        <f t="shared" si="1371"/>
        <v>50000</v>
      </c>
      <c r="S1006" s="211">
        <f>S1007+S1016</f>
        <v>497000</v>
      </c>
      <c r="T1006" s="211">
        <f t="shared" ref="T1006:U1006" si="1434">T1007+T1016</f>
        <v>0</v>
      </c>
      <c r="U1006" s="211">
        <f t="shared" si="1434"/>
        <v>0</v>
      </c>
      <c r="V1006" s="211">
        <f t="shared" si="1387"/>
        <v>997000</v>
      </c>
      <c r="W1006" s="211">
        <f t="shared" si="1388"/>
        <v>50000</v>
      </c>
      <c r="X1006" s="211">
        <f t="shared" si="1389"/>
        <v>50000</v>
      </c>
    </row>
    <row r="1007" spans="1:24" s="206" customFormat="1" ht="39.6" hidden="1">
      <c r="A1007" s="305" t="s">
        <v>393</v>
      </c>
      <c r="B1007" s="204" t="s">
        <v>330</v>
      </c>
      <c r="C1007" s="204" t="s">
        <v>16</v>
      </c>
      <c r="D1007" s="204" t="s">
        <v>18</v>
      </c>
      <c r="E1007" s="204" t="s">
        <v>13</v>
      </c>
      <c r="F1007" s="204" t="s">
        <v>68</v>
      </c>
      <c r="G1007" s="204" t="s">
        <v>140</v>
      </c>
      <c r="H1007" s="204" t="s">
        <v>141</v>
      </c>
      <c r="I1007" s="214"/>
      <c r="J1007" s="221">
        <f>J1008+J1011</f>
        <v>500000</v>
      </c>
      <c r="K1007" s="221">
        <f t="shared" ref="K1007:L1007" si="1435">K1008+K1011</f>
        <v>50000</v>
      </c>
      <c r="L1007" s="221">
        <f t="shared" si="1435"/>
        <v>50000</v>
      </c>
      <c r="M1007" s="221">
        <f t="shared" ref="M1007:O1007" si="1436">M1008+M1011</f>
        <v>0</v>
      </c>
      <c r="N1007" s="221">
        <f t="shared" si="1436"/>
        <v>0</v>
      </c>
      <c r="O1007" s="221">
        <f t="shared" si="1436"/>
        <v>0</v>
      </c>
      <c r="P1007" s="221">
        <f t="shared" si="1369"/>
        <v>500000</v>
      </c>
      <c r="Q1007" s="221">
        <f t="shared" si="1370"/>
        <v>50000</v>
      </c>
      <c r="R1007" s="221">
        <f t="shared" si="1371"/>
        <v>50000</v>
      </c>
      <c r="S1007" s="221">
        <f t="shared" ref="S1007:U1007" si="1437">S1008+S1011</f>
        <v>0</v>
      </c>
      <c r="T1007" s="221">
        <f t="shared" si="1437"/>
        <v>0</v>
      </c>
      <c r="U1007" s="221">
        <f t="shared" si="1437"/>
        <v>0</v>
      </c>
      <c r="V1007" s="221">
        <f t="shared" si="1387"/>
        <v>500000</v>
      </c>
      <c r="W1007" s="221">
        <f t="shared" si="1388"/>
        <v>50000</v>
      </c>
      <c r="X1007" s="221">
        <f t="shared" si="1389"/>
        <v>50000</v>
      </c>
    </row>
    <row r="1008" spans="1:24" s="206" customFormat="1" hidden="1">
      <c r="A1008" s="212" t="s">
        <v>283</v>
      </c>
      <c r="B1008" s="204" t="s">
        <v>330</v>
      </c>
      <c r="C1008" s="204" t="s">
        <v>16</v>
      </c>
      <c r="D1008" s="204" t="s">
        <v>18</v>
      </c>
      <c r="E1008" s="204" t="s">
        <v>13</v>
      </c>
      <c r="F1008" s="204" t="s">
        <v>68</v>
      </c>
      <c r="G1008" s="204" t="s">
        <v>140</v>
      </c>
      <c r="H1008" s="244" t="s">
        <v>164</v>
      </c>
      <c r="I1008" s="214"/>
      <c r="J1008" s="215">
        <f>J1009</f>
        <v>50000</v>
      </c>
      <c r="K1008" s="215">
        <f t="shared" ref="K1008:O1009" si="1438">K1009</f>
        <v>50000</v>
      </c>
      <c r="L1008" s="215">
        <f t="shared" si="1438"/>
        <v>50000</v>
      </c>
      <c r="M1008" s="215">
        <f t="shared" si="1438"/>
        <v>0</v>
      </c>
      <c r="N1008" s="215">
        <f t="shared" si="1438"/>
        <v>0</v>
      </c>
      <c r="O1008" s="215">
        <f t="shared" si="1438"/>
        <v>0</v>
      </c>
      <c r="P1008" s="215">
        <f t="shared" si="1369"/>
        <v>50000</v>
      </c>
      <c r="Q1008" s="215">
        <f t="shared" si="1370"/>
        <v>50000</v>
      </c>
      <c r="R1008" s="215">
        <f t="shared" si="1371"/>
        <v>50000</v>
      </c>
      <c r="S1008" s="215">
        <f t="shared" ref="S1008:U1009" si="1439">S1009</f>
        <v>0</v>
      </c>
      <c r="T1008" s="215">
        <f t="shared" si="1439"/>
        <v>0</v>
      </c>
      <c r="U1008" s="215">
        <f t="shared" si="1439"/>
        <v>0</v>
      </c>
      <c r="V1008" s="215">
        <f t="shared" si="1387"/>
        <v>50000</v>
      </c>
      <c r="W1008" s="215">
        <f t="shared" si="1388"/>
        <v>50000</v>
      </c>
      <c r="X1008" s="215">
        <f t="shared" si="1389"/>
        <v>50000</v>
      </c>
    </row>
    <row r="1009" spans="1:24" s="206" customFormat="1" ht="26.4" hidden="1">
      <c r="A1009" s="217" t="s">
        <v>229</v>
      </c>
      <c r="B1009" s="204" t="s">
        <v>330</v>
      </c>
      <c r="C1009" s="204" t="s">
        <v>16</v>
      </c>
      <c r="D1009" s="204" t="s">
        <v>18</v>
      </c>
      <c r="E1009" s="204" t="s">
        <v>13</v>
      </c>
      <c r="F1009" s="204" t="s">
        <v>68</v>
      </c>
      <c r="G1009" s="204" t="s">
        <v>140</v>
      </c>
      <c r="H1009" s="244" t="s">
        <v>164</v>
      </c>
      <c r="I1009" s="214" t="s">
        <v>92</v>
      </c>
      <c r="J1009" s="215">
        <f>J1010</f>
        <v>50000</v>
      </c>
      <c r="K1009" s="215">
        <f t="shared" si="1438"/>
        <v>50000</v>
      </c>
      <c r="L1009" s="215">
        <f t="shared" si="1438"/>
        <v>50000</v>
      </c>
      <c r="M1009" s="215">
        <f t="shared" si="1438"/>
        <v>0</v>
      </c>
      <c r="N1009" s="215">
        <f t="shared" si="1438"/>
        <v>0</v>
      </c>
      <c r="O1009" s="215">
        <f t="shared" si="1438"/>
        <v>0</v>
      </c>
      <c r="P1009" s="215">
        <f t="shared" si="1369"/>
        <v>50000</v>
      </c>
      <c r="Q1009" s="215">
        <f t="shared" si="1370"/>
        <v>50000</v>
      </c>
      <c r="R1009" s="215">
        <f t="shared" si="1371"/>
        <v>50000</v>
      </c>
      <c r="S1009" s="215">
        <f t="shared" si="1439"/>
        <v>0</v>
      </c>
      <c r="T1009" s="215">
        <f t="shared" si="1439"/>
        <v>0</v>
      </c>
      <c r="U1009" s="215">
        <f t="shared" si="1439"/>
        <v>0</v>
      </c>
      <c r="V1009" s="215">
        <f t="shared" si="1387"/>
        <v>50000</v>
      </c>
      <c r="W1009" s="215">
        <f t="shared" si="1388"/>
        <v>50000</v>
      </c>
      <c r="X1009" s="215">
        <f t="shared" si="1389"/>
        <v>50000</v>
      </c>
    </row>
    <row r="1010" spans="1:24" s="206" customFormat="1" ht="26.4" hidden="1">
      <c r="A1010" s="216" t="s">
        <v>96</v>
      </c>
      <c r="B1010" s="204" t="s">
        <v>330</v>
      </c>
      <c r="C1010" s="204" t="s">
        <v>16</v>
      </c>
      <c r="D1010" s="204" t="s">
        <v>18</v>
      </c>
      <c r="E1010" s="204" t="s">
        <v>13</v>
      </c>
      <c r="F1010" s="204" t="s">
        <v>68</v>
      </c>
      <c r="G1010" s="204" t="s">
        <v>140</v>
      </c>
      <c r="H1010" s="244" t="s">
        <v>164</v>
      </c>
      <c r="I1010" s="214" t="s">
        <v>93</v>
      </c>
      <c r="J1010" s="215">
        <v>50000</v>
      </c>
      <c r="K1010" s="215">
        <v>50000</v>
      </c>
      <c r="L1010" s="215">
        <v>50000</v>
      </c>
      <c r="M1010" s="215"/>
      <c r="N1010" s="215"/>
      <c r="O1010" s="215"/>
      <c r="P1010" s="215">
        <f t="shared" si="1369"/>
        <v>50000</v>
      </c>
      <c r="Q1010" s="215">
        <f t="shared" si="1370"/>
        <v>50000</v>
      </c>
      <c r="R1010" s="215">
        <f t="shared" si="1371"/>
        <v>50000</v>
      </c>
      <c r="S1010" s="215"/>
      <c r="T1010" s="215"/>
      <c r="U1010" s="215"/>
      <c r="V1010" s="215">
        <f t="shared" si="1387"/>
        <v>50000</v>
      </c>
      <c r="W1010" s="215">
        <f t="shared" si="1388"/>
        <v>50000</v>
      </c>
      <c r="X1010" s="215">
        <f t="shared" si="1389"/>
        <v>50000</v>
      </c>
    </row>
    <row r="1011" spans="1:24" s="206" customFormat="1" ht="26.4" hidden="1">
      <c r="A1011" s="216" t="s">
        <v>319</v>
      </c>
      <c r="B1011" s="204" t="s">
        <v>330</v>
      </c>
      <c r="C1011" s="204" t="s">
        <v>16</v>
      </c>
      <c r="D1011" s="204" t="s">
        <v>18</v>
      </c>
      <c r="E1011" s="204" t="s">
        <v>13</v>
      </c>
      <c r="F1011" s="204" t="s">
        <v>68</v>
      </c>
      <c r="G1011" s="204" t="s">
        <v>140</v>
      </c>
      <c r="H1011" s="244" t="s">
        <v>318</v>
      </c>
      <c r="I1011" s="214"/>
      <c r="J1011" s="215">
        <f>J1012+J1014</f>
        <v>450000</v>
      </c>
      <c r="K1011" s="215">
        <f t="shared" ref="K1011:L1011" si="1440">K1012+K1014</f>
        <v>0</v>
      </c>
      <c r="L1011" s="215">
        <f t="shared" si="1440"/>
        <v>0</v>
      </c>
      <c r="M1011" s="215">
        <f t="shared" ref="M1011:O1011" si="1441">M1012+M1014</f>
        <v>0</v>
      </c>
      <c r="N1011" s="215">
        <f t="shared" si="1441"/>
        <v>0</v>
      </c>
      <c r="O1011" s="215">
        <f t="shared" si="1441"/>
        <v>0</v>
      </c>
      <c r="P1011" s="215">
        <f t="shared" si="1369"/>
        <v>450000</v>
      </c>
      <c r="Q1011" s="215">
        <f t="shared" si="1370"/>
        <v>0</v>
      </c>
      <c r="R1011" s="215">
        <f t="shared" si="1371"/>
        <v>0</v>
      </c>
      <c r="S1011" s="215">
        <f t="shared" ref="S1011:U1011" si="1442">S1012+S1014</f>
        <v>0</v>
      </c>
      <c r="T1011" s="215">
        <f t="shared" si="1442"/>
        <v>0</v>
      </c>
      <c r="U1011" s="215">
        <f t="shared" si="1442"/>
        <v>0</v>
      </c>
      <c r="V1011" s="215">
        <f t="shared" si="1387"/>
        <v>450000</v>
      </c>
      <c r="W1011" s="215">
        <f t="shared" si="1388"/>
        <v>0</v>
      </c>
      <c r="X1011" s="215">
        <f t="shared" si="1389"/>
        <v>0</v>
      </c>
    </row>
    <row r="1012" spans="1:24" s="206" customFormat="1" ht="26.4" hidden="1">
      <c r="A1012" s="217" t="s">
        <v>229</v>
      </c>
      <c r="B1012" s="204" t="s">
        <v>330</v>
      </c>
      <c r="C1012" s="204" t="s">
        <v>16</v>
      </c>
      <c r="D1012" s="204" t="s">
        <v>18</v>
      </c>
      <c r="E1012" s="204" t="s">
        <v>13</v>
      </c>
      <c r="F1012" s="204" t="s">
        <v>68</v>
      </c>
      <c r="G1012" s="204" t="s">
        <v>140</v>
      </c>
      <c r="H1012" s="244" t="s">
        <v>318</v>
      </c>
      <c r="I1012" s="214" t="s">
        <v>92</v>
      </c>
      <c r="J1012" s="215">
        <f>J1013</f>
        <v>220000</v>
      </c>
      <c r="K1012" s="215">
        <f t="shared" ref="K1012:O1012" si="1443">K1013</f>
        <v>0</v>
      </c>
      <c r="L1012" s="215">
        <f t="shared" si="1443"/>
        <v>0</v>
      </c>
      <c r="M1012" s="215">
        <f t="shared" si="1443"/>
        <v>0</v>
      </c>
      <c r="N1012" s="215">
        <f t="shared" si="1443"/>
        <v>0</v>
      </c>
      <c r="O1012" s="215">
        <f t="shared" si="1443"/>
        <v>0</v>
      </c>
      <c r="P1012" s="215">
        <f t="shared" si="1369"/>
        <v>220000</v>
      </c>
      <c r="Q1012" s="215">
        <f t="shared" si="1370"/>
        <v>0</v>
      </c>
      <c r="R1012" s="215">
        <f t="shared" si="1371"/>
        <v>0</v>
      </c>
      <c r="S1012" s="215">
        <f t="shared" ref="S1012:U1012" si="1444">S1013</f>
        <v>0</v>
      </c>
      <c r="T1012" s="215">
        <f t="shared" si="1444"/>
        <v>0</v>
      </c>
      <c r="U1012" s="215">
        <f t="shared" si="1444"/>
        <v>0</v>
      </c>
      <c r="V1012" s="215">
        <f t="shared" si="1387"/>
        <v>220000</v>
      </c>
      <c r="W1012" s="215">
        <f t="shared" si="1388"/>
        <v>0</v>
      </c>
      <c r="X1012" s="215">
        <f t="shared" si="1389"/>
        <v>0</v>
      </c>
    </row>
    <row r="1013" spans="1:24" s="206" customFormat="1" ht="26.4" hidden="1">
      <c r="A1013" s="216" t="s">
        <v>96</v>
      </c>
      <c r="B1013" s="204" t="s">
        <v>330</v>
      </c>
      <c r="C1013" s="204" t="s">
        <v>16</v>
      </c>
      <c r="D1013" s="204" t="s">
        <v>18</v>
      </c>
      <c r="E1013" s="204" t="s">
        <v>13</v>
      </c>
      <c r="F1013" s="204" t="s">
        <v>68</v>
      </c>
      <c r="G1013" s="204" t="s">
        <v>140</v>
      </c>
      <c r="H1013" s="244" t="s">
        <v>318</v>
      </c>
      <c r="I1013" s="214" t="s">
        <v>93</v>
      </c>
      <c r="J1013" s="215">
        <v>220000</v>
      </c>
      <c r="K1013" s="215"/>
      <c r="L1013" s="215"/>
      <c r="M1013" s="215"/>
      <c r="N1013" s="215"/>
      <c r="O1013" s="215"/>
      <c r="P1013" s="215">
        <f t="shared" si="1369"/>
        <v>220000</v>
      </c>
      <c r="Q1013" s="215">
        <f t="shared" si="1370"/>
        <v>0</v>
      </c>
      <c r="R1013" s="215">
        <f t="shared" si="1371"/>
        <v>0</v>
      </c>
      <c r="S1013" s="215"/>
      <c r="T1013" s="215"/>
      <c r="U1013" s="215"/>
      <c r="V1013" s="215">
        <f t="shared" si="1387"/>
        <v>220000</v>
      </c>
      <c r="W1013" s="215">
        <f t="shared" si="1388"/>
        <v>0</v>
      </c>
      <c r="X1013" s="215">
        <f t="shared" si="1389"/>
        <v>0</v>
      </c>
    </row>
    <row r="1014" spans="1:24" s="206" customFormat="1" hidden="1">
      <c r="A1014" s="212" t="s">
        <v>98</v>
      </c>
      <c r="B1014" s="204" t="s">
        <v>330</v>
      </c>
      <c r="C1014" s="204" t="s">
        <v>16</v>
      </c>
      <c r="D1014" s="204" t="s">
        <v>18</v>
      </c>
      <c r="E1014" s="204" t="s">
        <v>13</v>
      </c>
      <c r="F1014" s="204" t="s">
        <v>68</v>
      </c>
      <c r="G1014" s="204" t="s">
        <v>140</v>
      </c>
      <c r="H1014" s="244" t="s">
        <v>318</v>
      </c>
      <c r="I1014" s="214" t="s">
        <v>97</v>
      </c>
      <c r="J1014" s="215">
        <f>J1015</f>
        <v>230000</v>
      </c>
      <c r="K1014" s="215">
        <f t="shared" ref="K1014:O1014" si="1445">K1015</f>
        <v>0</v>
      </c>
      <c r="L1014" s="215">
        <f t="shared" si="1445"/>
        <v>0</v>
      </c>
      <c r="M1014" s="215">
        <f t="shared" si="1445"/>
        <v>0</v>
      </c>
      <c r="N1014" s="215">
        <f t="shared" si="1445"/>
        <v>0</v>
      </c>
      <c r="O1014" s="215">
        <f t="shared" si="1445"/>
        <v>0</v>
      </c>
      <c r="P1014" s="215">
        <f t="shared" si="1369"/>
        <v>230000</v>
      </c>
      <c r="Q1014" s="215">
        <f t="shared" si="1370"/>
        <v>0</v>
      </c>
      <c r="R1014" s="215">
        <f t="shared" si="1371"/>
        <v>0</v>
      </c>
      <c r="S1014" s="215">
        <f t="shared" ref="S1014:U1014" si="1446">S1015</f>
        <v>0</v>
      </c>
      <c r="T1014" s="215">
        <f t="shared" si="1446"/>
        <v>0</v>
      </c>
      <c r="U1014" s="215">
        <f t="shared" si="1446"/>
        <v>0</v>
      </c>
      <c r="V1014" s="215">
        <f t="shared" si="1387"/>
        <v>230000</v>
      </c>
      <c r="W1014" s="215">
        <f t="shared" si="1388"/>
        <v>0</v>
      </c>
      <c r="X1014" s="215">
        <f t="shared" si="1389"/>
        <v>0</v>
      </c>
    </row>
    <row r="1015" spans="1:24" s="206" customFormat="1" hidden="1">
      <c r="A1015" s="322" t="s">
        <v>202</v>
      </c>
      <c r="B1015" s="204" t="s">
        <v>330</v>
      </c>
      <c r="C1015" s="204" t="s">
        <v>16</v>
      </c>
      <c r="D1015" s="204" t="s">
        <v>18</v>
      </c>
      <c r="E1015" s="204" t="s">
        <v>13</v>
      </c>
      <c r="F1015" s="204" t="s">
        <v>68</v>
      </c>
      <c r="G1015" s="204" t="s">
        <v>140</v>
      </c>
      <c r="H1015" s="244" t="s">
        <v>318</v>
      </c>
      <c r="I1015" s="214" t="s">
        <v>201</v>
      </c>
      <c r="J1015" s="215">
        <v>230000</v>
      </c>
      <c r="K1015" s="215"/>
      <c r="L1015" s="215"/>
      <c r="M1015" s="215"/>
      <c r="N1015" s="215"/>
      <c r="O1015" s="215"/>
      <c r="P1015" s="215">
        <f t="shared" si="1369"/>
        <v>230000</v>
      </c>
      <c r="Q1015" s="215">
        <f t="shared" si="1370"/>
        <v>0</v>
      </c>
      <c r="R1015" s="215">
        <f t="shared" si="1371"/>
        <v>0</v>
      </c>
      <c r="S1015" s="215"/>
      <c r="T1015" s="215"/>
      <c r="U1015" s="215"/>
      <c r="V1015" s="215">
        <f t="shared" si="1387"/>
        <v>230000</v>
      </c>
      <c r="W1015" s="215">
        <f t="shared" si="1388"/>
        <v>0</v>
      </c>
      <c r="X1015" s="215">
        <f t="shared" si="1389"/>
        <v>0</v>
      </c>
    </row>
    <row r="1016" spans="1:24" s="206" customFormat="1" hidden="1">
      <c r="A1016" s="212" t="s">
        <v>81</v>
      </c>
      <c r="B1016" s="204" t="s">
        <v>330</v>
      </c>
      <c r="C1016" s="204" t="s">
        <v>16</v>
      </c>
      <c r="D1016" s="204" t="s">
        <v>18</v>
      </c>
      <c r="E1016" s="204" t="s">
        <v>80</v>
      </c>
      <c r="F1016" s="204" t="s">
        <v>68</v>
      </c>
      <c r="G1016" s="204" t="s">
        <v>140</v>
      </c>
      <c r="H1016" s="244" t="s">
        <v>141</v>
      </c>
      <c r="I1016" s="214"/>
      <c r="J1016" s="215"/>
      <c r="K1016" s="215"/>
      <c r="L1016" s="215"/>
      <c r="M1016" s="215"/>
      <c r="N1016" s="215"/>
      <c r="O1016" s="215"/>
      <c r="P1016" s="215"/>
      <c r="Q1016" s="215"/>
      <c r="R1016" s="215"/>
      <c r="S1016" s="215">
        <f>S1017</f>
        <v>497000</v>
      </c>
      <c r="T1016" s="215"/>
      <c r="U1016" s="215"/>
      <c r="V1016" s="215">
        <f t="shared" ref="V1016:V1019" si="1447">P1016+S1016</f>
        <v>497000</v>
      </c>
      <c r="W1016" s="215">
        <f t="shared" ref="W1016:W1019" si="1448">Q1016+T1016</f>
        <v>0</v>
      </c>
      <c r="X1016" s="215">
        <f t="shared" ref="X1016:X1019" si="1449">R1016+U1016</f>
        <v>0</v>
      </c>
    </row>
    <row r="1017" spans="1:24" s="206" customFormat="1" hidden="1">
      <c r="A1017" s="212" t="s">
        <v>285</v>
      </c>
      <c r="B1017" s="204" t="s">
        <v>330</v>
      </c>
      <c r="C1017" s="204" t="s">
        <v>16</v>
      </c>
      <c r="D1017" s="204" t="s">
        <v>18</v>
      </c>
      <c r="E1017" s="204" t="s">
        <v>80</v>
      </c>
      <c r="F1017" s="204" t="s">
        <v>68</v>
      </c>
      <c r="G1017" s="204" t="s">
        <v>140</v>
      </c>
      <c r="H1017" s="244" t="s">
        <v>284</v>
      </c>
      <c r="I1017" s="214"/>
      <c r="J1017" s="215"/>
      <c r="K1017" s="215"/>
      <c r="L1017" s="215"/>
      <c r="M1017" s="215"/>
      <c r="N1017" s="215"/>
      <c r="O1017" s="215"/>
      <c r="P1017" s="215"/>
      <c r="Q1017" s="215"/>
      <c r="R1017" s="215"/>
      <c r="S1017" s="215">
        <f>S1018</f>
        <v>497000</v>
      </c>
      <c r="T1017" s="215">
        <f t="shared" ref="T1017:U1018" si="1450">T1018</f>
        <v>0</v>
      </c>
      <c r="U1017" s="215">
        <f t="shared" si="1450"/>
        <v>0</v>
      </c>
      <c r="V1017" s="215">
        <f t="shared" si="1447"/>
        <v>497000</v>
      </c>
      <c r="W1017" s="215">
        <f t="shared" si="1448"/>
        <v>0</v>
      </c>
      <c r="X1017" s="215">
        <f t="shared" si="1449"/>
        <v>0</v>
      </c>
    </row>
    <row r="1018" spans="1:24" s="206" customFormat="1" ht="26.4" hidden="1">
      <c r="A1018" s="245" t="s">
        <v>70</v>
      </c>
      <c r="B1018" s="204" t="s">
        <v>330</v>
      </c>
      <c r="C1018" s="204" t="s">
        <v>16</v>
      </c>
      <c r="D1018" s="204" t="s">
        <v>18</v>
      </c>
      <c r="E1018" s="204" t="s">
        <v>80</v>
      </c>
      <c r="F1018" s="204" t="s">
        <v>68</v>
      </c>
      <c r="G1018" s="204" t="s">
        <v>140</v>
      </c>
      <c r="H1018" s="244" t="s">
        <v>284</v>
      </c>
      <c r="I1018" s="214" t="s">
        <v>69</v>
      </c>
      <c r="J1018" s="215"/>
      <c r="K1018" s="215"/>
      <c r="L1018" s="215"/>
      <c r="M1018" s="215"/>
      <c r="N1018" s="215"/>
      <c r="O1018" s="215"/>
      <c r="P1018" s="215"/>
      <c r="Q1018" s="215"/>
      <c r="R1018" s="215"/>
      <c r="S1018" s="215">
        <f>S1019</f>
        <v>497000</v>
      </c>
      <c r="T1018" s="215">
        <f t="shared" si="1450"/>
        <v>0</v>
      </c>
      <c r="U1018" s="215">
        <f t="shared" si="1450"/>
        <v>0</v>
      </c>
      <c r="V1018" s="215">
        <f t="shared" si="1447"/>
        <v>497000</v>
      </c>
      <c r="W1018" s="215">
        <f t="shared" si="1448"/>
        <v>0</v>
      </c>
      <c r="X1018" s="215">
        <f t="shared" si="1449"/>
        <v>0</v>
      </c>
    </row>
    <row r="1019" spans="1:24" s="206" customFormat="1" hidden="1">
      <c r="A1019" s="212" t="s">
        <v>221</v>
      </c>
      <c r="B1019" s="204" t="s">
        <v>330</v>
      </c>
      <c r="C1019" s="204" t="s">
        <v>16</v>
      </c>
      <c r="D1019" s="204" t="s">
        <v>18</v>
      </c>
      <c r="E1019" s="204" t="s">
        <v>80</v>
      </c>
      <c r="F1019" s="204" t="s">
        <v>68</v>
      </c>
      <c r="G1019" s="204" t="s">
        <v>140</v>
      </c>
      <c r="H1019" s="244" t="s">
        <v>284</v>
      </c>
      <c r="I1019" s="214" t="s">
        <v>218</v>
      </c>
      <c r="J1019" s="215"/>
      <c r="K1019" s="215"/>
      <c r="L1019" s="215"/>
      <c r="M1019" s="215"/>
      <c r="N1019" s="215"/>
      <c r="O1019" s="215"/>
      <c r="P1019" s="215"/>
      <c r="Q1019" s="215"/>
      <c r="R1019" s="215"/>
      <c r="S1019" s="351">
        <v>497000</v>
      </c>
      <c r="T1019" s="215"/>
      <c r="U1019" s="215"/>
      <c r="V1019" s="215">
        <f t="shared" si="1447"/>
        <v>497000</v>
      </c>
      <c r="W1019" s="215">
        <f t="shared" si="1448"/>
        <v>0</v>
      </c>
      <c r="X1019" s="215">
        <f t="shared" si="1449"/>
        <v>0</v>
      </c>
    </row>
    <row r="1020" spans="1:24" s="206" customFormat="1" hidden="1">
      <c r="A1020" s="207" t="s">
        <v>23</v>
      </c>
      <c r="B1020" s="209" t="s">
        <v>330</v>
      </c>
      <c r="C1020" s="209" t="s">
        <v>16</v>
      </c>
      <c r="D1020" s="209" t="s">
        <v>27</v>
      </c>
      <c r="E1020" s="209"/>
      <c r="F1020" s="209"/>
      <c r="G1020" s="209"/>
      <c r="H1020" s="246"/>
      <c r="I1020" s="210"/>
      <c r="J1020" s="211">
        <f>J1021</f>
        <v>3485643.23</v>
      </c>
      <c r="K1020" s="211">
        <f t="shared" ref="K1020:O1020" si="1451">K1021</f>
        <v>3195243.23</v>
      </c>
      <c r="L1020" s="211">
        <f t="shared" si="1451"/>
        <v>0</v>
      </c>
      <c r="M1020" s="211">
        <f t="shared" si="1451"/>
        <v>2708593.82</v>
      </c>
      <c r="N1020" s="211">
        <f t="shared" si="1451"/>
        <v>0</v>
      </c>
      <c r="O1020" s="211">
        <f t="shared" si="1451"/>
        <v>0</v>
      </c>
      <c r="P1020" s="211">
        <f t="shared" si="1369"/>
        <v>6194237.0499999998</v>
      </c>
      <c r="Q1020" s="211">
        <f t="shared" si="1370"/>
        <v>3195243.23</v>
      </c>
      <c r="R1020" s="211">
        <f t="shared" si="1371"/>
        <v>0</v>
      </c>
      <c r="S1020" s="211">
        <f t="shared" ref="S1020:U1020" si="1452">S1021</f>
        <v>0</v>
      </c>
      <c r="T1020" s="211">
        <f t="shared" si="1452"/>
        <v>2217813.31</v>
      </c>
      <c r="U1020" s="211">
        <f t="shared" si="1452"/>
        <v>2217813.31</v>
      </c>
      <c r="V1020" s="211">
        <f t="shared" si="1387"/>
        <v>6194237.0499999998</v>
      </c>
      <c r="W1020" s="211">
        <f t="shared" si="1388"/>
        <v>5413056.54</v>
      </c>
      <c r="X1020" s="211">
        <f t="shared" si="1389"/>
        <v>2217813.31</v>
      </c>
    </row>
    <row r="1021" spans="1:24" s="206" customFormat="1" ht="26.4" hidden="1">
      <c r="A1021" s="305" t="s">
        <v>398</v>
      </c>
      <c r="B1021" s="204" t="s">
        <v>330</v>
      </c>
      <c r="C1021" s="204" t="s">
        <v>16</v>
      </c>
      <c r="D1021" s="204" t="s">
        <v>27</v>
      </c>
      <c r="E1021" s="204" t="s">
        <v>18</v>
      </c>
      <c r="F1021" s="204" t="s">
        <v>68</v>
      </c>
      <c r="G1021" s="204" t="s">
        <v>140</v>
      </c>
      <c r="H1021" s="244" t="s">
        <v>141</v>
      </c>
      <c r="I1021" s="214"/>
      <c r="J1021" s="215">
        <f>J1022+J1025+J1031+J1028</f>
        <v>3485643.23</v>
      </c>
      <c r="K1021" s="215">
        <f t="shared" ref="K1021:O1021" si="1453">K1022+K1025+K1031+K1028</f>
        <v>3195243.23</v>
      </c>
      <c r="L1021" s="215">
        <f t="shared" si="1453"/>
        <v>0</v>
      </c>
      <c r="M1021" s="215">
        <f t="shared" si="1453"/>
        <v>2708593.82</v>
      </c>
      <c r="N1021" s="215">
        <f t="shared" si="1453"/>
        <v>0</v>
      </c>
      <c r="O1021" s="215">
        <f t="shared" si="1453"/>
        <v>0</v>
      </c>
      <c r="P1021" s="215">
        <f t="shared" si="1369"/>
        <v>6194237.0499999998</v>
      </c>
      <c r="Q1021" s="215">
        <f t="shared" si="1370"/>
        <v>3195243.23</v>
      </c>
      <c r="R1021" s="215">
        <f t="shared" si="1371"/>
        <v>0</v>
      </c>
      <c r="S1021" s="215">
        <f t="shared" ref="S1021:U1021" si="1454">S1022+S1025+S1031+S1028</f>
        <v>0</v>
      </c>
      <c r="T1021" s="215">
        <f t="shared" si="1454"/>
        <v>2217813.31</v>
      </c>
      <c r="U1021" s="215">
        <f t="shared" si="1454"/>
        <v>2217813.31</v>
      </c>
      <c r="V1021" s="215">
        <f t="shared" si="1387"/>
        <v>6194237.0499999998</v>
      </c>
      <c r="W1021" s="215">
        <f t="shared" si="1388"/>
        <v>5413056.54</v>
      </c>
      <c r="X1021" s="215">
        <f t="shared" si="1389"/>
        <v>2217813.31</v>
      </c>
    </row>
    <row r="1022" spans="1:24" s="206" customFormat="1" ht="39.6" hidden="1">
      <c r="A1022" s="247" t="s">
        <v>306</v>
      </c>
      <c r="B1022" s="204" t="s">
        <v>330</v>
      </c>
      <c r="C1022" s="204" t="s">
        <v>16</v>
      </c>
      <c r="D1022" s="204" t="s">
        <v>27</v>
      </c>
      <c r="E1022" s="204" t="s">
        <v>18</v>
      </c>
      <c r="F1022" s="204" t="s">
        <v>68</v>
      </c>
      <c r="G1022" s="204" t="s">
        <v>140</v>
      </c>
      <c r="H1022" s="244" t="s">
        <v>234</v>
      </c>
      <c r="I1022" s="214"/>
      <c r="J1022" s="215">
        <f>J1023</f>
        <v>50000</v>
      </c>
      <c r="K1022" s="215">
        <f t="shared" ref="K1022:O1023" si="1455">K1023</f>
        <v>0</v>
      </c>
      <c r="L1022" s="215">
        <f t="shared" si="1455"/>
        <v>0</v>
      </c>
      <c r="M1022" s="215">
        <f t="shared" si="1455"/>
        <v>0</v>
      </c>
      <c r="N1022" s="215">
        <f t="shared" si="1455"/>
        <v>0</v>
      </c>
      <c r="O1022" s="215">
        <f t="shared" si="1455"/>
        <v>0</v>
      </c>
      <c r="P1022" s="215">
        <f t="shared" ref="P1022:P1111" si="1456">J1022+M1022</f>
        <v>50000</v>
      </c>
      <c r="Q1022" s="215">
        <f t="shared" ref="Q1022:Q1111" si="1457">K1022+N1022</f>
        <v>0</v>
      </c>
      <c r="R1022" s="215">
        <f t="shared" ref="R1022:R1111" si="1458">L1022+O1022</f>
        <v>0</v>
      </c>
      <c r="S1022" s="215">
        <f t="shared" ref="S1022:U1023" si="1459">S1023</f>
        <v>0</v>
      </c>
      <c r="T1022" s="215">
        <f t="shared" si="1459"/>
        <v>0</v>
      </c>
      <c r="U1022" s="215">
        <f t="shared" si="1459"/>
        <v>0</v>
      </c>
      <c r="V1022" s="215">
        <f t="shared" si="1387"/>
        <v>50000</v>
      </c>
      <c r="W1022" s="215">
        <f t="shared" si="1388"/>
        <v>0</v>
      </c>
      <c r="X1022" s="215">
        <f t="shared" si="1389"/>
        <v>0</v>
      </c>
    </row>
    <row r="1023" spans="1:24" s="206" customFormat="1" ht="26.4" hidden="1">
      <c r="A1023" s="223" t="s">
        <v>229</v>
      </c>
      <c r="B1023" s="204" t="s">
        <v>330</v>
      </c>
      <c r="C1023" s="204" t="s">
        <v>16</v>
      </c>
      <c r="D1023" s="204" t="s">
        <v>27</v>
      </c>
      <c r="E1023" s="204" t="s">
        <v>18</v>
      </c>
      <c r="F1023" s="204" t="s">
        <v>68</v>
      </c>
      <c r="G1023" s="204" t="s">
        <v>140</v>
      </c>
      <c r="H1023" s="244" t="s">
        <v>234</v>
      </c>
      <c r="I1023" s="214" t="s">
        <v>92</v>
      </c>
      <c r="J1023" s="215">
        <f>J1024</f>
        <v>50000</v>
      </c>
      <c r="K1023" s="215">
        <f t="shared" si="1455"/>
        <v>0</v>
      </c>
      <c r="L1023" s="215">
        <f t="shared" si="1455"/>
        <v>0</v>
      </c>
      <c r="M1023" s="215">
        <f t="shared" si="1455"/>
        <v>0</v>
      </c>
      <c r="N1023" s="215">
        <f t="shared" si="1455"/>
        <v>0</v>
      </c>
      <c r="O1023" s="215">
        <f t="shared" si="1455"/>
        <v>0</v>
      </c>
      <c r="P1023" s="215">
        <f t="shared" si="1456"/>
        <v>50000</v>
      </c>
      <c r="Q1023" s="215">
        <f t="shared" si="1457"/>
        <v>0</v>
      </c>
      <c r="R1023" s="215">
        <f t="shared" si="1458"/>
        <v>0</v>
      </c>
      <c r="S1023" s="215">
        <f t="shared" si="1459"/>
        <v>0</v>
      </c>
      <c r="T1023" s="215">
        <f t="shared" si="1459"/>
        <v>0</v>
      </c>
      <c r="U1023" s="215">
        <f t="shared" si="1459"/>
        <v>0</v>
      </c>
      <c r="V1023" s="215">
        <f t="shared" si="1387"/>
        <v>50000</v>
      </c>
      <c r="W1023" s="215">
        <f t="shared" si="1388"/>
        <v>0</v>
      </c>
      <c r="X1023" s="215">
        <f t="shared" si="1389"/>
        <v>0</v>
      </c>
    </row>
    <row r="1024" spans="1:24" s="206" customFormat="1" ht="26.4" hidden="1">
      <c r="A1024" s="216" t="s">
        <v>96</v>
      </c>
      <c r="B1024" s="204" t="s">
        <v>330</v>
      </c>
      <c r="C1024" s="204" t="s">
        <v>16</v>
      </c>
      <c r="D1024" s="204" t="s">
        <v>27</v>
      </c>
      <c r="E1024" s="204" t="s">
        <v>18</v>
      </c>
      <c r="F1024" s="204" t="s">
        <v>68</v>
      </c>
      <c r="G1024" s="204" t="s">
        <v>140</v>
      </c>
      <c r="H1024" s="244" t="s">
        <v>234</v>
      </c>
      <c r="I1024" s="214" t="s">
        <v>93</v>
      </c>
      <c r="J1024" s="215">
        <v>50000</v>
      </c>
      <c r="K1024" s="215"/>
      <c r="L1024" s="215"/>
      <c r="M1024" s="215"/>
      <c r="N1024" s="215"/>
      <c r="O1024" s="215"/>
      <c r="P1024" s="215">
        <f t="shared" si="1456"/>
        <v>50000</v>
      </c>
      <c r="Q1024" s="215">
        <f t="shared" si="1457"/>
        <v>0</v>
      </c>
      <c r="R1024" s="215">
        <f t="shared" si="1458"/>
        <v>0</v>
      </c>
      <c r="S1024" s="215"/>
      <c r="T1024" s="215"/>
      <c r="U1024" s="215"/>
      <c r="V1024" s="215">
        <f t="shared" si="1387"/>
        <v>50000</v>
      </c>
      <c r="W1024" s="215">
        <f t="shared" si="1388"/>
        <v>0</v>
      </c>
      <c r="X1024" s="215">
        <f t="shared" si="1389"/>
        <v>0</v>
      </c>
    </row>
    <row r="1025" spans="1:26" s="206" customFormat="1" ht="39.6" hidden="1">
      <c r="A1025" s="248" t="s">
        <v>307</v>
      </c>
      <c r="B1025" s="204" t="s">
        <v>330</v>
      </c>
      <c r="C1025" s="204" t="s">
        <v>16</v>
      </c>
      <c r="D1025" s="204" t="s">
        <v>27</v>
      </c>
      <c r="E1025" s="204" t="s">
        <v>18</v>
      </c>
      <c r="F1025" s="204" t="s">
        <v>68</v>
      </c>
      <c r="G1025" s="204" t="s">
        <v>140</v>
      </c>
      <c r="H1025" s="244" t="s">
        <v>286</v>
      </c>
      <c r="I1025" s="214"/>
      <c r="J1025" s="215">
        <f>J1026</f>
        <v>3328243.23</v>
      </c>
      <c r="K1025" s="215">
        <f t="shared" ref="K1025:O1025" si="1460">K1026</f>
        <v>3195243.23</v>
      </c>
      <c r="L1025" s="215">
        <f t="shared" si="1460"/>
        <v>0</v>
      </c>
      <c r="M1025" s="215">
        <f t="shared" si="1460"/>
        <v>0</v>
      </c>
      <c r="N1025" s="215">
        <f t="shared" si="1460"/>
        <v>0</v>
      </c>
      <c r="O1025" s="215">
        <f t="shared" si="1460"/>
        <v>0</v>
      </c>
      <c r="P1025" s="215">
        <f t="shared" si="1456"/>
        <v>3328243.23</v>
      </c>
      <c r="Q1025" s="215">
        <f t="shared" si="1457"/>
        <v>3195243.23</v>
      </c>
      <c r="R1025" s="215">
        <f t="shared" si="1458"/>
        <v>0</v>
      </c>
      <c r="S1025" s="215">
        <f t="shared" ref="S1025:U1026" si="1461">S1026</f>
        <v>0</v>
      </c>
      <c r="T1025" s="215">
        <f t="shared" si="1461"/>
        <v>0</v>
      </c>
      <c r="U1025" s="215">
        <f t="shared" si="1461"/>
        <v>0</v>
      </c>
      <c r="V1025" s="215">
        <f t="shared" si="1387"/>
        <v>3328243.23</v>
      </c>
      <c r="W1025" s="215">
        <f t="shared" si="1388"/>
        <v>3195243.23</v>
      </c>
      <c r="X1025" s="215">
        <f t="shared" si="1389"/>
        <v>0</v>
      </c>
    </row>
    <row r="1026" spans="1:26" s="206" customFormat="1" ht="26.4" hidden="1">
      <c r="A1026" s="217" t="s">
        <v>229</v>
      </c>
      <c r="B1026" s="204" t="s">
        <v>330</v>
      </c>
      <c r="C1026" s="204" t="s">
        <v>16</v>
      </c>
      <c r="D1026" s="204" t="s">
        <v>27</v>
      </c>
      <c r="E1026" s="204" t="s">
        <v>18</v>
      </c>
      <c r="F1026" s="204" t="s">
        <v>68</v>
      </c>
      <c r="G1026" s="204" t="s">
        <v>140</v>
      </c>
      <c r="H1026" s="244" t="s">
        <v>286</v>
      </c>
      <c r="I1026" s="214" t="s">
        <v>92</v>
      </c>
      <c r="J1026" s="215">
        <f>J1027</f>
        <v>3328243.23</v>
      </c>
      <c r="K1026" s="215">
        <f t="shared" ref="K1026:O1026" si="1462">K1027</f>
        <v>3195243.23</v>
      </c>
      <c r="L1026" s="215">
        <f t="shared" si="1462"/>
        <v>0</v>
      </c>
      <c r="M1026" s="215">
        <f t="shared" si="1462"/>
        <v>0</v>
      </c>
      <c r="N1026" s="215">
        <f t="shared" si="1462"/>
        <v>0</v>
      </c>
      <c r="O1026" s="215">
        <f t="shared" si="1462"/>
        <v>0</v>
      </c>
      <c r="P1026" s="215">
        <f t="shared" si="1456"/>
        <v>3328243.23</v>
      </c>
      <c r="Q1026" s="215">
        <f t="shared" si="1457"/>
        <v>3195243.23</v>
      </c>
      <c r="R1026" s="215">
        <f t="shared" si="1458"/>
        <v>0</v>
      </c>
      <c r="S1026" s="215">
        <f t="shared" si="1461"/>
        <v>0</v>
      </c>
      <c r="T1026" s="215">
        <f t="shared" si="1461"/>
        <v>0</v>
      </c>
      <c r="U1026" s="215">
        <f t="shared" si="1461"/>
        <v>0</v>
      </c>
      <c r="V1026" s="215">
        <f t="shared" si="1387"/>
        <v>3328243.23</v>
      </c>
      <c r="W1026" s="215">
        <f t="shared" si="1388"/>
        <v>3195243.23</v>
      </c>
      <c r="X1026" s="215">
        <f t="shared" si="1389"/>
        <v>0</v>
      </c>
    </row>
    <row r="1027" spans="1:26" s="206" customFormat="1" ht="26.4" hidden="1">
      <c r="A1027" s="216" t="s">
        <v>96</v>
      </c>
      <c r="B1027" s="204" t="s">
        <v>330</v>
      </c>
      <c r="C1027" s="204" t="s">
        <v>16</v>
      </c>
      <c r="D1027" s="204" t="s">
        <v>27</v>
      </c>
      <c r="E1027" s="204" t="s">
        <v>18</v>
      </c>
      <c r="F1027" s="204" t="s">
        <v>68</v>
      </c>
      <c r="G1027" s="204" t="s">
        <v>140</v>
      </c>
      <c r="H1027" s="244" t="s">
        <v>286</v>
      </c>
      <c r="I1027" s="214" t="s">
        <v>93</v>
      </c>
      <c r="J1027" s="215">
        <v>3328243.23</v>
      </c>
      <c r="K1027" s="215">
        <f>3328243.23-133000</f>
        <v>3195243.23</v>
      </c>
      <c r="L1027" s="215">
        <v>0</v>
      </c>
      <c r="M1027" s="215"/>
      <c r="N1027" s="215"/>
      <c r="O1027" s="215"/>
      <c r="P1027" s="215">
        <f t="shared" si="1456"/>
        <v>3328243.23</v>
      </c>
      <c r="Q1027" s="215">
        <f t="shared" si="1457"/>
        <v>3195243.23</v>
      </c>
      <c r="R1027" s="215">
        <f t="shared" si="1458"/>
        <v>0</v>
      </c>
      <c r="S1027" s="215"/>
      <c r="T1027" s="215"/>
      <c r="U1027" s="215"/>
      <c r="V1027" s="215">
        <f t="shared" si="1387"/>
        <v>3328243.23</v>
      </c>
      <c r="W1027" s="215">
        <f t="shared" si="1388"/>
        <v>3195243.23</v>
      </c>
      <c r="X1027" s="215">
        <f t="shared" si="1389"/>
        <v>0</v>
      </c>
    </row>
    <row r="1028" spans="1:26" s="206" customFormat="1" ht="26.4" hidden="1">
      <c r="A1028" s="273" t="s">
        <v>474</v>
      </c>
      <c r="B1028" s="204" t="s">
        <v>330</v>
      </c>
      <c r="C1028" s="204" t="s">
        <v>16</v>
      </c>
      <c r="D1028" s="204" t="s">
        <v>27</v>
      </c>
      <c r="E1028" s="204" t="s">
        <v>18</v>
      </c>
      <c r="F1028" s="204" t="s">
        <v>68</v>
      </c>
      <c r="G1028" s="204" t="s">
        <v>140</v>
      </c>
      <c r="H1028" s="244" t="s">
        <v>473</v>
      </c>
      <c r="I1028" s="214"/>
      <c r="J1028" s="215">
        <f>J1029</f>
        <v>0</v>
      </c>
      <c r="K1028" s="215">
        <f t="shared" ref="K1028:O1029" si="1463">K1029</f>
        <v>0</v>
      </c>
      <c r="L1028" s="215">
        <f t="shared" si="1463"/>
        <v>0</v>
      </c>
      <c r="M1028" s="215">
        <f t="shared" si="1463"/>
        <v>2815993.82</v>
      </c>
      <c r="N1028" s="215">
        <f t="shared" si="1463"/>
        <v>0</v>
      </c>
      <c r="O1028" s="215">
        <f t="shared" si="1463"/>
        <v>0</v>
      </c>
      <c r="P1028" s="215">
        <f t="shared" ref="P1028:P1030" si="1464">J1028+M1028</f>
        <v>2815993.82</v>
      </c>
      <c r="Q1028" s="215">
        <f t="shared" ref="Q1028:Q1030" si="1465">K1028+N1028</f>
        <v>0</v>
      </c>
      <c r="R1028" s="215">
        <f t="shared" ref="R1028:R1030" si="1466">L1028+O1028</f>
        <v>0</v>
      </c>
      <c r="S1028" s="215">
        <f t="shared" ref="S1028:U1029" si="1467">S1029</f>
        <v>0</v>
      </c>
      <c r="T1028" s="215">
        <f t="shared" si="1467"/>
        <v>2217813.31</v>
      </c>
      <c r="U1028" s="215">
        <f t="shared" si="1467"/>
        <v>2217813.31</v>
      </c>
      <c r="V1028" s="215">
        <f t="shared" si="1387"/>
        <v>2815993.82</v>
      </c>
      <c r="W1028" s="215">
        <f t="shared" si="1388"/>
        <v>2217813.31</v>
      </c>
      <c r="X1028" s="215">
        <f t="shared" si="1389"/>
        <v>2217813.31</v>
      </c>
    </row>
    <row r="1029" spans="1:26" s="206" customFormat="1" ht="26.4" hidden="1">
      <c r="A1029" s="217" t="s">
        <v>229</v>
      </c>
      <c r="B1029" s="204" t="s">
        <v>330</v>
      </c>
      <c r="C1029" s="204" t="s">
        <v>16</v>
      </c>
      <c r="D1029" s="204" t="s">
        <v>27</v>
      </c>
      <c r="E1029" s="204" t="s">
        <v>18</v>
      </c>
      <c r="F1029" s="204" t="s">
        <v>68</v>
      </c>
      <c r="G1029" s="204" t="s">
        <v>140</v>
      </c>
      <c r="H1029" s="244" t="s">
        <v>473</v>
      </c>
      <c r="I1029" s="214" t="s">
        <v>92</v>
      </c>
      <c r="J1029" s="215">
        <f>J1030</f>
        <v>0</v>
      </c>
      <c r="K1029" s="215">
        <f t="shared" si="1463"/>
        <v>0</v>
      </c>
      <c r="L1029" s="215">
        <f t="shared" si="1463"/>
        <v>0</v>
      </c>
      <c r="M1029" s="215">
        <f t="shared" si="1463"/>
        <v>2815993.82</v>
      </c>
      <c r="N1029" s="215">
        <f t="shared" si="1463"/>
        <v>0</v>
      </c>
      <c r="O1029" s="215">
        <f t="shared" si="1463"/>
        <v>0</v>
      </c>
      <c r="P1029" s="215">
        <f t="shared" si="1464"/>
        <v>2815993.82</v>
      </c>
      <c r="Q1029" s="215">
        <f t="shared" si="1465"/>
        <v>0</v>
      </c>
      <c r="R1029" s="215">
        <f t="shared" si="1466"/>
        <v>0</v>
      </c>
      <c r="S1029" s="215">
        <f t="shared" si="1467"/>
        <v>0</v>
      </c>
      <c r="T1029" s="215">
        <f t="shared" si="1467"/>
        <v>2217813.31</v>
      </c>
      <c r="U1029" s="215">
        <f t="shared" si="1467"/>
        <v>2217813.31</v>
      </c>
      <c r="V1029" s="215">
        <f t="shared" si="1387"/>
        <v>2815993.82</v>
      </c>
      <c r="W1029" s="215">
        <f t="shared" si="1388"/>
        <v>2217813.31</v>
      </c>
      <c r="X1029" s="215">
        <f t="shared" si="1389"/>
        <v>2217813.31</v>
      </c>
    </row>
    <row r="1030" spans="1:26" s="206" customFormat="1" ht="26.4" hidden="1">
      <c r="A1030" s="216" t="s">
        <v>96</v>
      </c>
      <c r="B1030" s="204" t="s">
        <v>330</v>
      </c>
      <c r="C1030" s="204" t="s">
        <v>16</v>
      </c>
      <c r="D1030" s="204" t="s">
        <v>27</v>
      </c>
      <c r="E1030" s="204" t="s">
        <v>18</v>
      </c>
      <c r="F1030" s="204" t="s">
        <v>68</v>
      </c>
      <c r="G1030" s="204" t="s">
        <v>140</v>
      </c>
      <c r="H1030" s="244" t="s">
        <v>473</v>
      </c>
      <c r="I1030" s="214" t="s">
        <v>93</v>
      </c>
      <c r="J1030" s="215"/>
      <c r="K1030" s="215"/>
      <c r="L1030" s="215"/>
      <c r="M1030" s="215">
        <v>2815993.82</v>
      </c>
      <c r="N1030" s="215"/>
      <c r="O1030" s="215"/>
      <c r="P1030" s="215">
        <f t="shared" si="1464"/>
        <v>2815993.82</v>
      </c>
      <c r="Q1030" s="215">
        <f t="shared" si="1465"/>
        <v>0</v>
      </c>
      <c r="R1030" s="215">
        <f t="shared" si="1466"/>
        <v>0</v>
      </c>
      <c r="S1030" s="215"/>
      <c r="T1030" s="215">
        <v>2217813.31</v>
      </c>
      <c r="U1030" s="215">
        <v>2217813.31</v>
      </c>
      <c r="V1030" s="215">
        <f t="shared" si="1387"/>
        <v>2815993.82</v>
      </c>
      <c r="W1030" s="215">
        <f t="shared" si="1388"/>
        <v>2217813.31</v>
      </c>
      <c r="X1030" s="215">
        <f t="shared" si="1389"/>
        <v>2217813.31</v>
      </c>
    </row>
    <row r="1031" spans="1:26" s="206" customFormat="1" ht="26.4" hidden="1">
      <c r="A1031" s="245" t="s">
        <v>254</v>
      </c>
      <c r="B1031" s="204" t="s">
        <v>330</v>
      </c>
      <c r="C1031" s="204" t="s">
        <v>16</v>
      </c>
      <c r="D1031" s="204" t="s">
        <v>27</v>
      </c>
      <c r="E1031" s="204" t="s">
        <v>18</v>
      </c>
      <c r="F1031" s="204" t="s">
        <v>68</v>
      </c>
      <c r="G1031" s="204" t="s">
        <v>140</v>
      </c>
      <c r="H1031" s="244" t="s">
        <v>376</v>
      </c>
      <c r="I1031" s="249"/>
      <c r="J1031" s="215">
        <f>J1032</f>
        <v>107400</v>
      </c>
      <c r="K1031" s="215">
        <f t="shared" ref="K1031:O1032" si="1468">K1032</f>
        <v>0</v>
      </c>
      <c r="L1031" s="215">
        <f t="shared" si="1468"/>
        <v>0</v>
      </c>
      <c r="M1031" s="215">
        <f t="shared" si="1468"/>
        <v>-107400</v>
      </c>
      <c r="N1031" s="215">
        <f t="shared" si="1468"/>
        <v>0</v>
      </c>
      <c r="O1031" s="215">
        <f t="shared" si="1468"/>
        <v>0</v>
      </c>
      <c r="P1031" s="215">
        <f t="shared" si="1456"/>
        <v>0</v>
      </c>
      <c r="Q1031" s="215">
        <f t="shared" si="1457"/>
        <v>0</v>
      </c>
      <c r="R1031" s="215">
        <f t="shared" si="1458"/>
        <v>0</v>
      </c>
      <c r="S1031" s="215">
        <f t="shared" ref="S1031:U1032" si="1469">S1032</f>
        <v>0</v>
      </c>
      <c r="T1031" s="215">
        <f t="shared" si="1469"/>
        <v>0</v>
      </c>
      <c r="U1031" s="215">
        <f t="shared" si="1469"/>
        <v>0</v>
      </c>
      <c r="V1031" s="215">
        <f t="shared" si="1387"/>
        <v>0</v>
      </c>
      <c r="W1031" s="215">
        <f t="shared" si="1388"/>
        <v>0</v>
      </c>
      <c r="X1031" s="215">
        <f t="shared" si="1389"/>
        <v>0</v>
      </c>
    </row>
    <row r="1032" spans="1:26" s="206" customFormat="1" ht="26.4" hidden="1">
      <c r="A1032" s="217" t="s">
        <v>229</v>
      </c>
      <c r="B1032" s="204" t="s">
        <v>330</v>
      </c>
      <c r="C1032" s="204" t="s">
        <v>16</v>
      </c>
      <c r="D1032" s="204" t="s">
        <v>27</v>
      </c>
      <c r="E1032" s="204" t="s">
        <v>18</v>
      </c>
      <c r="F1032" s="204" t="s">
        <v>68</v>
      </c>
      <c r="G1032" s="204" t="s">
        <v>140</v>
      </c>
      <c r="H1032" s="244" t="s">
        <v>376</v>
      </c>
      <c r="I1032" s="249" t="s">
        <v>92</v>
      </c>
      <c r="J1032" s="215">
        <f>J1033</f>
        <v>107400</v>
      </c>
      <c r="K1032" s="215">
        <f t="shared" si="1468"/>
        <v>0</v>
      </c>
      <c r="L1032" s="215">
        <f t="shared" si="1468"/>
        <v>0</v>
      </c>
      <c r="M1032" s="215">
        <f t="shared" si="1468"/>
        <v>-107400</v>
      </c>
      <c r="N1032" s="215">
        <f t="shared" si="1468"/>
        <v>0</v>
      </c>
      <c r="O1032" s="215">
        <f t="shared" si="1468"/>
        <v>0</v>
      </c>
      <c r="P1032" s="215">
        <f t="shared" si="1456"/>
        <v>0</v>
      </c>
      <c r="Q1032" s="215">
        <f t="shared" si="1457"/>
        <v>0</v>
      </c>
      <c r="R1032" s="215">
        <f t="shared" si="1458"/>
        <v>0</v>
      </c>
      <c r="S1032" s="215">
        <f t="shared" si="1469"/>
        <v>0</v>
      </c>
      <c r="T1032" s="215">
        <f t="shared" si="1469"/>
        <v>0</v>
      </c>
      <c r="U1032" s="215">
        <f t="shared" si="1469"/>
        <v>0</v>
      </c>
      <c r="V1032" s="215">
        <f t="shared" si="1387"/>
        <v>0</v>
      </c>
      <c r="W1032" s="215">
        <f t="shared" si="1388"/>
        <v>0</v>
      </c>
      <c r="X1032" s="215">
        <f t="shared" si="1389"/>
        <v>0</v>
      </c>
    </row>
    <row r="1033" spans="1:26" s="206" customFormat="1" ht="26.4" hidden="1">
      <c r="A1033" s="216" t="s">
        <v>96</v>
      </c>
      <c r="B1033" s="204" t="s">
        <v>330</v>
      </c>
      <c r="C1033" s="204" t="s">
        <v>16</v>
      </c>
      <c r="D1033" s="204" t="s">
        <v>27</v>
      </c>
      <c r="E1033" s="204" t="s">
        <v>18</v>
      </c>
      <c r="F1033" s="204" t="s">
        <v>68</v>
      </c>
      <c r="G1033" s="204" t="s">
        <v>140</v>
      </c>
      <c r="H1033" s="244" t="s">
        <v>376</v>
      </c>
      <c r="I1033" s="249" t="s">
        <v>93</v>
      </c>
      <c r="J1033" s="215">
        <v>107400</v>
      </c>
      <c r="K1033" s="215"/>
      <c r="L1033" s="215"/>
      <c r="M1033" s="351">
        <v>-107400</v>
      </c>
      <c r="N1033" s="215"/>
      <c r="O1033" s="215"/>
      <c r="P1033" s="215">
        <f t="shared" si="1456"/>
        <v>0</v>
      </c>
      <c r="Q1033" s="215">
        <f t="shared" si="1457"/>
        <v>0</v>
      </c>
      <c r="R1033" s="215">
        <f t="shared" si="1458"/>
        <v>0</v>
      </c>
      <c r="S1033" s="215"/>
      <c r="T1033" s="215"/>
      <c r="U1033" s="215"/>
      <c r="V1033" s="215">
        <f t="shared" si="1387"/>
        <v>0</v>
      </c>
      <c r="W1033" s="215">
        <f t="shared" si="1388"/>
        <v>0</v>
      </c>
      <c r="X1033" s="215">
        <f t="shared" si="1389"/>
        <v>0</v>
      </c>
    </row>
    <row r="1034" spans="1:26" s="206" customFormat="1" hidden="1">
      <c r="A1034" s="207" t="s">
        <v>59</v>
      </c>
      <c r="B1034" s="208" t="s">
        <v>330</v>
      </c>
      <c r="C1034" s="208" t="s">
        <v>16</v>
      </c>
      <c r="D1034" s="208" t="s">
        <v>14</v>
      </c>
      <c r="E1034" s="208"/>
      <c r="F1034" s="208"/>
      <c r="G1034" s="208"/>
      <c r="H1034" s="204"/>
      <c r="I1034" s="214"/>
      <c r="J1034" s="211">
        <f>J1035</f>
        <v>17601559</v>
      </c>
      <c r="K1034" s="211">
        <f t="shared" ref="K1034:O1034" si="1470">K1035</f>
        <v>26918300</v>
      </c>
      <c r="L1034" s="211">
        <f t="shared" si="1470"/>
        <v>27418000</v>
      </c>
      <c r="M1034" s="211">
        <f t="shared" si="1470"/>
        <v>4211584.84</v>
      </c>
      <c r="N1034" s="211">
        <f t="shared" si="1470"/>
        <v>0</v>
      </c>
      <c r="O1034" s="211">
        <f t="shared" si="1470"/>
        <v>0</v>
      </c>
      <c r="P1034" s="211">
        <f t="shared" si="1456"/>
        <v>21813143.84</v>
      </c>
      <c r="Q1034" s="211">
        <f t="shared" si="1457"/>
        <v>26918300</v>
      </c>
      <c r="R1034" s="211">
        <f t="shared" si="1458"/>
        <v>27418000</v>
      </c>
      <c r="S1034" s="211">
        <f t="shared" ref="S1034:U1037" si="1471">S1035</f>
        <v>0</v>
      </c>
      <c r="T1034" s="211">
        <f t="shared" si="1471"/>
        <v>0</v>
      </c>
      <c r="U1034" s="211">
        <f t="shared" si="1471"/>
        <v>0</v>
      </c>
      <c r="V1034" s="211">
        <f t="shared" ref="V1034:V1123" si="1472">P1034+S1034</f>
        <v>21813143.84</v>
      </c>
      <c r="W1034" s="211">
        <f t="shared" ref="W1034:W1123" si="1473">Q1034+T1034</f>
        <v>26918300</v>
      </c>
      <c r="X1034" s="211">
        <f t="shared" ref="X1034:X1123" si="1474">R1034+U1034</f>
        <v>27418000</v>
      </c>
    </row>
    <row r="1035" spans="1:26" s="206" customFormat="1" hidden="1">
      <c r="A1035" s="212" t="s">
        <v>82</v>
      </c>
      <c r="B1035" s="204" t="s">
        <v>330</v>
      </c>
      <c r="C1035" s="204" t="s">
        <v>16</v>
      </c>
      <c r="D1035" s="204" t="s">
        <v>14</v>
      </c>
      <c r="E1035" s="204" t="s">
        <v>80</v>
      </c>
      <c r="F1035" s="204" t="s">
        <v>68</v>
      </c>
      <c r="G1035" s="204" t="s">
        <v>140</v>
      </c>
      <c r="H1035" s="204" t="s">
        <v>141</v>
      </c>
      <c r="I1035" s="214"/>
      <c r="J1035" s="215">
        <f>J1036</f>
        <v>17601559</v>
      </c>
      <c r="K1035" s="215">
        <f t="shared" ref="K1035:O1037" si="1475">K1036</f>
        <v>26918300</v>
      </c>
      <c r="L1035" s="215">
        <f t="shared" si="1475"/>
        <v>27418000</v>
      </c>
      <c r="M1035" s="215">
        <f t="shared" si="1475"/>
        <v>4211584.84</v>
      </c>
      <c r="N1035" s="215">
        <f t="shared" si="1475"/>
        <v>0</v>
      </c>
      <c r="O1035" s="215">
        <f t="shared" si="1475"/>
        <v>0</v>
      </c>
      <c r="P1035" s="215">
        <f t="shared" si="1456"/>
        <v>21813143.84</v>
      </c>
      <c r="Q1035" s="215">
        <f t="shared" si="1457"/>
        <v>26918300</v>
      </c>
      <c r="R1035" s="215">
        <f t="shared" si="1458"/>
        <v>27418000</v>
      </c>
      <c r="S1035" s="215">
        <f t="shared" si="1471"/>
        <v>0</v>
      </c>
      <c r="T1035" s="215">
        <f t="shared" si="1471"/>
        <v>0</v>
      </c>
      <c r="U1035" s="215">
        <f t="shared" si="1471"/>
        <v>0</v>
      </c>
      <c r="V1035" s="215">
        <f t="shared" si="1472"/>
        <v>21813143.84</v>
      </c>
      <c r="W1035" s="215">
        <f t="shared" si="1473"/>
        <v>26918300</v>
      </c>
      <c r="X1035" s="215">
        <f t="shared" si="1474"/>
        <v>27418000</v>
      </c>
    </row>
    <row r="1036" spans="1:26" s="206" customFormat="1" ht="39.6" hidden="1">
      <c r="A1036" s="212" t="s">
        <v>289</v>
      </c>
      <c r="B1036" s="204" t="s">
        <v>330</v>
      </c>
      <c r="C1036" s="204" t="s">
        <v>16</v>
      </c>
      <c r="D1036" s="204" t="s">
        <v>14</v>
      </c>
      <c r="E1036" s="204" t="s">
        <v>80</v>
      </c>
      <c r="F1036" s="204" t="s">
        <v>68</v>
      </c>
      <c r="G1036" s="204" t="s">
        <v>140</v>
      </c>
      <c r="H1036" s="204" t="s">
        <v>165</v>
      </c>
      <c r="I1036" s="214"/>
      <c r="J1036" s="215">
        <f>J1037</f>
        <v>17601559</v>
      </c>
      <c r="K1036" s="215">
        <f t="shared" si="1475"/>
        <v>26918300</v>
      </c>
      <c r="L1036" s="215">
        <f t="shared" si="1475"/>
        <v>27418000</v>
      </c>
      <c r="M1036" s="215">
        <f t="shared" si="1475"/>
        <v>4211584.84</v>
      </c>
      <c r="N1036" s="215">
        <f t="shared" si="1475"/>
        <v>0</v>
      </c>
      <c r="O1036" s="215">
        <f t="shared" si="1475"/>
        <v>0</v>
      </c>
      <c r="P1036" s="215">
        <f t="shared" si="1456"/>
        <v>21813143.84</v>
      </c>
      <c r="Q1036" s="215">
        <f t="shared" si="1457"/>
        <v>26918300</v>
      </c>
      <c r="R1036" s="215">
        <f t="shared" si="1458"/>
        <v>27418000</v>
      </c>
      <c r="S1036" s="215">
        <f t="shared" si="1471"/>
        <v>0</v>
      </c>
      <c r="T1036" s="215">
        <f t="shared" si="1471"/>
        <v>0</v>
      </c>
      <c r="U1036" s="215">
        <f t="shared" si="1471"/>
        <v>0</v>
      </c>
      <c r="V1036" s="215">
        <f t="shared" si="1472"/>
        <v>21813143.84</v>
      </c>
      <c r="W1036" s="215">
        <f t="shared" si="1473"/>
        <v>26918300</v>
      </c>
      <c r="X1036" s="215">
        <f t="shared" si="1474"/>
        <v>27418000</v>
      </c>
    </row>
    <row r="1037" spans="1:26" s="206" customFormat="1" ht="26.4" hidden="1">
      <c r="A1037" s="217" t="s">
        <v>229</v>
      </c>
      <c r="B1037" s="204" t="s">
        <v>330</v>
      </c>
      <c r="C1037" s="204" t="s">
        <v>16</v>
      </c>
      <c r="D1037" s="204" t="s">
        <v>14</v>
      </c>
      <c r="E1037" s="204" t="s">
        <v>80</v>
      </c>
      <c r="F1037" s="204" t="s">
        <v>68</v>
      </c>
      <c r="G1037" s="204" t="s">
        <v>140</v>
      </c>
      <c r="H1037" s="204" t="s">
        <v>165</v>
      </c>
      <c r="I1037" s="214" t="s">
        <v>92</v>
      </c>
      <c r="J1037" s="215">
        <f>J1038</f>
        <v>17601559</v>
      </c>
      <c r="K1037" s="215">
        <f t="shared" si="1475"/>
        <v>26918300</v>
      </c>
      <c r="L1037" s="215">
        <f t="shared" si="1475"/>
        <v>27418000</v>
      </c>
      <c r="M1037" s="215">
        <f t="shared" si="1475"/>
        <v>4211584.84</v>
      </c>
      <c r="N1037" s="215">
        <f t="shared" si="1475"/>
        <v>0</v>
      </c>
      <c r="O1037" s="215">
        <f t="shared" si="1475"/>
        <v>0</v>
      </c>
      <c r="P1037" s="215">
        <f t="shared" si="1456"/>
        <v>21813143.84</v>
      </c>
      <c r="Q1037" s="215">
        <f t="shared" si="1457"/>
        <v>26918300</v>
      </c>
      <c r="R1037" s="215">
        <f t="shared" si="1458"/>
        <v>27418000</v>
      </c>
      <c r="S1037" s="215">
        <f t="shared" si="1471"/>
        <v>0</v>
      </c>
      <c r="T1037" s="215">
        <f t="shared" si="1471"/>
        <v>0</v>
      </c>
      <c r="U1037" s="215">
        <f t="shared" si="1471"/>
        <v>0</v>
      </c>
      <c r="V1037" s="215">
        <f t="shared" si="1472"/>
        <v>21813143.84</v>
      </c>
      <c r="W1037" s="215">
        <f t="shared" si="1473"/>
        <v>26918300</v>
      </c>
      <c r="X1037" s="215">
        <f t="shared" si="1474"/>
        <v>27418000</v>
      </c>
    </row>
    <row r="1038" spans="1:26" s="206" customFormat="1" ht="26.4" hidden="1">
      <c r="A1038" s="216" t="s">
        <v>96</v>
      </c>
      <c r="B1038" s="204" t="s">
        <v>330</v>
      </c>
      <c r="C1038" s="204" t="s">
        <v>16</v>
      </c>
      <c r="D1038" s="204" t="s">
        <v>14</v>
      </c>
      <c r="E1038" s="204" t="s">
        <v>80</v>
      </c>
      <c r="F1038" s="204" t="s">
        <v>68</v>
      </c>
      <c r="G1038" s="204" t="s">
        <v>140</v>
      </c>
      <c r="H1038" s="204" t="s">
        <v>165</v>
      </c>
      <c r="I1038" s="214" t="s">
        <v>93</v>
      </c>
      <c r="J1038" s="215">
        <f>26601559-9000000</f>
        <v>17601559</v>
      </c>
      <c r="K1038" s="215">
        <v>26918300</v>
      </c>
      <c r="L1038" s="215">
        <v>27418000</v>
      </c>
      <c r="M1038" s="215">
        <f>-18000+4229584.84</f>
        <v>4211584.84</v>
      </c>
      <c r="N1038" s="215"/>
      <c r="O1038" s="215"/>
      <c r="P1038" s="215">
        <f t="shared" si="1456"/>
        <v>21813143.84</v>
      </c>
      <c r="Q1038" s="215">
        <f t="shared" si="1457"/>
        <v>26918300</v>
      </c>
      <c r="R1038" s="215">
        <f t="shared" si="1458"/>
        <v>27418000</v>
      </c>
      <c r="S1038" s="215"/>
      <c r="T1038" s="215"/>
      <c r="U1038" s="215"/>
      <c r="V1038" s="215">
        <f t="shared" si="1472"/>
        <v>21813143.84</v>
      </c>
      <c r="W1038" s="215">
        <f t="shared" si="1473"/>
        <v>26918300</v>
      </c>
      <c r="X1038" s="215">
        <f t="shared" si="1474"/>
        <v>27418000</v>
      </c>
      <c r="Z1038" s="362"/>
    </row>
    <row r="1039" spans="1:26" s="206" customFormat="1" hidden="1">
      <c r="A1039" s="207" t="s">
        <v>37</v>
      </c>
      <c r="B1039" s="209" t="s">
        <v>330</v>
      </c>
      <c r="C1039" s="209" t="s">
        <v>16</v>
      </c>
      <c r="D1039" s="209" t="s">
        <v>31</v>
      </c>
      <c r="E1039" s="209"/>
      <c r="F1039" s="209"/>
      <c r="G1039" s="209"/>
      <c r="H1039" s="204"/>
      <c r="I1039" s="214"/>
      <c r="J1039" s="211">
        <f>J1040+J1047</f>
        <v>2262500</v>
      </c>
      <c r="K1039" s="211">
        <f>K1040+K1047</f>
        <v>251775</v>
      </c>
      <c r="L1039" s="211">
        <f>L1040+L1047</f>
        <v>251775</v>
      </c>
      <c r="M1039" s="211">
        <f t="shared" ref="M1039:O1039" si="1476">M1040+M1047</f>
        <v>0</v>
      </c>
      <c r="N1039" s="211">
        <f t="shared" si="1476"/>
        <v>0</v>
      </c>
      <c r="O1039" s="211">
        <f t="shared" si="1476"/>
        <v>0</v>
      </c>
      <c r="P1039" s="211">
        <f t="shared" si="1456"/>
        <v>2262500</v>
      </c>
      <c r="Q1039" s="211">
        <f t="shared" si="1457"/>
        <v>251775</v>
      </c>
      <c r="R1039" s="211">
        <f t="shared" si="1458"/>
        <v>251775</v>
      </c>
      <c r="S1039" s="211">
        <f>S1040+S1047</f>
        <v>0</v>
      </c>
      <c r="T1039" s="211">
        <f t="shared" ref="T1039:U1039" si="1477">T1040+T1047</f>
        <v>0</v>
      </c>
      <c r="U1039" s="211">
        <f t="shared" si="1477"/>
        <v>0</v>
      </c>
      <c r="V1039" s="211">
        <f t="shared" si="1472"/>
        <v>2262500</v>
      </c>
      <c r="W1039" s="211">
        <f t="shared" si="1473"/>
        <v>251775</v>
      </c>
      <c r="X1039" s="211">
        <f t="shared" si="1474"/>
        <v>251775</v>
      </c>
    </row>
    <row r="1040" spans="1:26" s="206" customFormat="1" ht="39.6" hidden="1">
      <c r="A1040" s="305" t="s">
        <v>393</v>
      </c>
      <c r="B1040" s="204" t="s">
        <v>330</v>
      </c>
      <c r="C1040" s="204" t="s">
        <v>16</v>
      </c>
      <c r="D1040" s="204" t="s">
        <v>31</v>
      </c>
      <c r="E1040" s="204" t="s">
        <v>13</v>
      </c>
      <c r="F1040" s="204" t="s">
        <v>68</v>
      </c>
      <c r="G1040" s="204" t="s">
        <v>140</v>
      </c>
      <c r="H1040" s="204" t="s">
        <v>141</v>
      </c>
      <c r="I1040" s="214"/>
      <c r="J1040" s="215">
        <f>+J1041+J1044</f>
        <v>262500</v>
      </c>
      <c r="K1040" s="215">
        <f t="shared" ref="K1040:L1040" si="1478">+K1041+K1044</f>
        <v>251775</v>
      </c>
      <c r="L1040" s="215">
        <f t="shared" si="1478"/>
        <v>251775</v>
      </c>
      <c r="M1040" s="215">
        <f t="shared" ref="M1040:O1040" si="1479">+M1041+M1044</f>
        <v>0</v>
      </c>
      <c r="N1040" s="215">
        <f t="shared" si="1479"/>
        <v>0</v>
      </c>
      <c r="O1040" s="215">
        <f t="shared" si="1479"/>
        <v>0</v>
      </c>
      <c r="P1040" s="215">
        <f t="shared" si="1456"/>
        <v>262500</v>
      </c>
      <c r="Q1040" s="215">
        <f t="shared" si="1457"/>
        <v>251775</v>
      </c>
      <c r="R1040" s="215">
        <f t="shared" si="1458"/>
        <v>251775</v>
      </c>
      <c r="S1040" s="215">
        <f t="shared" ref="S1040:U1040" si="1480">+S1041+S1044</f>
        <v>0</v>
      </c>
      <c r="T1040" s="215">
        <f t="shared" si="1480"/>
        <v>0</v>
      </c>
      <c r="U1040" s="215">
        <f t="shared" si="1480"/>
        <v>0</v>
      </c>
      <c r="V1040" s="215">
        <f t="shared" si="1472"/>
        <v>262500</v>
      </c>
      <c r="W1040" s="215">
        <f t="shared" si="1473"/>
        <v>251775</v>
      </c>
      <c r="X1040" s="215">
        <f t="shared" si="1474"/>
        <v>251775</v>
      </c>
    </row>
    <row r="1041" spans="1:24" s="206" customFormat="1" hidden="1">
      <c r="A1041" s="245" t="s">
        <v>205</v>
      </c>
      <c r="B1041" s="204" t="s">
        <v>330</v>
      </c>
      <c r="C1041" s="204" t="s">
        <v>16</v>
      </c>
      <c r="D1041" s="204" t="s">
        <v>31</v>
      </c>
      <c r="E1041" s="204" t="s">
        <v>13</v>
      </c>
      <c r="F1041" s="204" t="s">
        <v>68</v>
      </c>
      <c r="G1041" s="204" t="s">
        <v>140</v>
      </c>
      <c r="H1041" s="204" t="s">
        <v>204</v>
      </c>
      <c r="I1041" s="214"/>
      <c r="J1041" s="215">
        <f>J1042</f>
        <v>50000</v>
      </c>
      <c r="K1041" s="215">
        <f t="shared" ref="K1041:O1042" si="1481">K1042</f>
        <v>50000</v>
      </c>
      <c r="L1041" s="215">
        <f t="shared" si="1481"/>
        <v>50000</v>
      </c>
      <c r="M1041" s="215">
        <f t="shared" si="1481"/>
        <v>0</v>
      </c>
      <c r="N1041" s="215">
        <f t="shared" si="1481"/>
        <v>0</v>
      </c>
      <c r="O1041" s="215">
        <f t="shared" si="1481"/>
        <v>0</v>
      </c>
      <c r="P1041" s="215">
        <f t="shared" si="1456"/>
        <v>50000</v>
      </c>
      <c r="Q1041" s="215">
        <f t="shared" si="1457"/>
        <v>50000</v>
      </c>
      <c r="R1041" s="215">
        <f t="shared" si="1458"/>
        <v>50000</v>
      </c>
      <c r="S1041" s="215">
        <f t="shared" ref="S1041:U1042" si="1482">S1042</f>
        <v>0</v>
      </c>
      <c r="T1041" s="215">
        <f t="shared" si="1482"/>
        <v>0</v>
      </c>
      <c r="U1041" s="215">
        <f t="shared" si="1482"/>
        <v>0</v>
      </c>
      <c r="V1041" s="215">
        <f t="shared" si="1472"/>
        <v>50000</v>
      </c>
      <c r="W1041" s="215">
        <f t="shared" si="1473"/>
        <v>50000</v>
      </c>
      <c r="X1041" s="215">
        <f t="shared" si="1474"/>
        <v>50000</v>
      </c>
    </row>
    <row r="1042" spans="1:24" s="206" customFormat="1" hidden="1">
      <c r="A1042" s="212" t="s">
        <v>78</v>
      </c>
      <c r="B1042" s="204" t="s">
        <v>330</v>
      </c>
      <c r="C1042" s="204" t="s">
        <v>16</v>
      </c>
      <c r="D1042" s="204" t="s">
        <v>31</v>
      </c>
      <c r="E1042" s="204" t="s">
        <v>13</v>
      </c>
      <c r="F1042" s="204" t="s">
        <v>68</v>
      </c>
      <c r="G1042" s="204" t="s">
        <v>140</v>
      </c>
      <c r="H1042" s="204" t="s">
        <v>204</v>
      </c>
      <c r="I1042" s="214" t="s">
        <v>75</v>
      </c>
      <c r="J1042" s="215">
        <f>J1043</f>
        <v>50000</v>
      </c>
      <c r="K1042" s="215">
        <f t="shared" si="1481"/>
        <v>50000</v>
      </c>
      <c r="L1042" s="215">
        <f t="shared" si="1481"/>
        <v>50000</v>
      </c>
      <c r="M1042" s="215">
        <f t="shared" si="1481"/>
        <v>0</v>
      </c>
      <c r="N1042" s="215">
        <f t="shared" si="1481"/>
        <v>0</v>
      </c>
      <c r="O1042" s="215">
        <f t="shared" si="1481"/>
        <v>0</v>
      </c>
      <c r="P1042" s="215">
        <f t="shared" si="1456"/>
        <v>50000</v>
      </c>
      <c r="Q1042" s="215">
        <f t="shared" si="1457"/>
        <v>50000</v>
      </c>
      <c r="R1042" s="215">
        <f t="shared" si="1458"/>
        <v>50000</v>
      </c>
      <c r="S1042" s="215">
        <f t="shared" si="1482"/>
        <v>0</v>
      </c>
      <c r="T1042" s="215">
        <f t="shared" si="1482"/>
        <v>0</v>
      </c>
      <c r="U1042" s="215">
        <f t="shared" si="1482"/>
        <v>0</v>
      </c>
      <c r="V1042" s="215">
        <f t="shared" si="1472"/>
        <v>50000</v>
      </c>
      <c r="W1042" s="215">
        <f t="shared" si="1473"/>
        <v>50000</v>
      </c>
      <c r="X1042" s="215">
        <f t="shared" si="1474"/>
        <v>50000</v>
      </c>
    </row>
    <row r="1043" spans="1:24" s="206" customFormat="1" ht="26.4" hidden="1">
      <c r="A1043" s="245" t="s">
        <v>79</v>
      </c>
      <c r="B1043" s="204" t="s">
        <v>330</v>
      </c>
      <c r="C1043" s="204" t="s">
        <v>16</v>
      </c>
      <c r="D1043" s="204" t="s">
        <v>31</v>
      </c>
      <c r="E1043" s="204" t="s">
        <v>13</v>
      </c>
      <c r="F1043" s="204" t="s">
        <v>68</v>
      </c>
      <c r="G1043" s="204" t="s">
        <v>140</v>
      </c>
      <c r="H1043" s="204" t="s">
        <v>204</v>
      </c>
      <c r="I1043" s="214" t="s">
        <v>76</v>
      </c>
      <c r="J1043" s="215">
        <v>50000</v>
      </c>
      <c r="K1043" s="215">
        <v>50000</v>
      </c>
      <c r="L1043" s="215">
        <v>50000</v>
      </c>
      <c r="M1043" s="215"/>
      <c r="N1043" s="215"/>
      <c r="O1043" s="215"/>
      <c r="P1043" s="215">
        <f t="shared" si="1456"/>
        <v>50000</v>
      </c>
      <c r="Q1043" s="215">
        <f t="shared" si="1457"/>
        <v>50000</v>
      </c>
      <c r="R1043" s="215">
        <f t="shared" si="1458"/>
        <v>50000</v>
      </c>
      <c r="S1043" s="215"/>
      <c r="T1043" s="215"/>
      <c r="U1043" s="215"/>
      <c r="V1043" s="215">
        <f t="shared" si="1472"/>
        <v>50000</v>
      </c>
      <c r="W1043" s="215">
        <f t="shared" si="1473"/>
        <v>50000</v>
      </c>
      <c r="X1043" s="215">
        <f t="shared" si="1474"/>
        <v>50000</v>
      </c>
    </row>
    <row r="1044" spans="1:24" s="206" customFormat="1" ht="79.2" hidden="1">
      <c r="A1044" s="245" t="s">
        <v>355</v>
      </c>
      <c r="B1044" s="204" t="s">
        <v>330</v>
      </c>
      <c r="C1044" s="204" t="s">
        <v>16</v>
      </c>
      <c r="D1044" s="204" t="s">
        <v>31</v>
      </c>
      <c r="E1044" s="204" t="s">
        <v>13</v>
      </c>
      <c r="F1044" s="204" t="s">
        <v>68</v>
      </c>
      <c r="G1044" s="204" t="s">
        <v>140</v>
      </c>
      <c r="H1044" s="204" t="s">
        <v>356</v>
      </c>
      <c r="I1044" s="214"/>
      <c r="J1044" s="221">
        <f>J1045</f>
        <v>212500</v>
      </c>
      <c r="K1044" s="221">
        <f t="shared" ref="K1044:O1045" si="1483">K1045</f>
        <v>201775</v>
      </c>
      <c r="L1044" s="221">
        <f t="shared" si="1483"/>
        <v>201775</v>
      </c>
      <c r="M1044" s="221">
        <f t="shared" si="1483"/>
        <v>0</v>
      </c>
      <c r="N1044" s="221">
        <f t="shared" si="1483"/>
        <v>0</v>
      </c>
      <c r="O1044" s="221">
        <f t="shared" si="1483"/>
        <v>0</v>
      </c>
      <c r="P1044" s="221">
        <f t="shared" si="1456"/>
        <v>212500</v>
      </c>
      <c r="Q1044" s="221">
        <f t="shared" si="1457"/>
        <v>201775</v>
      </c>
      <c r="R1044" s="221">
        <f t="shared" si="1458"/>
        <v>201775</v>
      </c>
      <c r="S1044" s="221">
        <f t="shared" ref="S1044:U1045" si="1484">S1045</f>
        <v>0</v>
      </c>
      <c r="T1044" s="221">
        <f t="shared" si="1484"/>
        <v>0</v>
      </c>
      <c r="U1044" s="221">
        <f t="shared" si="1484"/>
        <v>0</v>
      </c>
      <c r="V1044" s="221">
        <f t="shared" si="1472"/>
        <v>212500</v>
      </c>
      <c r="W1044" s="221">
        <f t="shared" si="1473"/>
        <v>201775</v>
      </c>
      <c r="X1044" s="221">
        <f t="shared" si="1474"/>
        <v>201775</v>
      </c>
    </row>
    <row r="1045" spans="1:24" s="206" customFormat="1" hidden="1">
      <c r="A1045" s="212" t="s">
        <v>78</v>
      </c>
      <c r="B1045" s="204" t="s">
        <v>330</v>
      </c>
      <c r="C1045" s="204" t="s">
        <v>16</v>
      </c>
      <c r="D1045" s="204" t="s">
        <v>31</v>
      </c>
      <c r="E1045" s="204" t="s">
        <v>13</v>
      </c>
      <c r="F1045" s="204" t="s">
        <v>68</v>
      </c>
      <c r="G1045" s="204" t="s">
        <v>140</v>
      </c>
      <c r="H1045" s="204" t="s">
        <v>356</v>
      </c>
      <c r="I1045" s="214" t="s">
        <v>75</v>
      </c>
      <c r="J1045" s="221">
        <f>J1046</f>
        <v>212500</v>
      </c>
      <c r="K1045" s="221">
        <f t="shared" si="1483"/>
        <v>201775</v>
      </c>
      <c r="L1045" s="221">
        <f t="shared" si="1483"/>
        <v>201775</v>
      </c>
      <c r="M1045" s="221">
        <f t="shared" si="1483"/>
        <v>0</v>
      </c>
      <c r="N1045" s="221">
        <f t="shared" si="1483"/>
        <v>0</v>
      </c>
      <c r="O1045" s="221">
        <f t="shared" si="1483"/>
        <v>0</v>
      </c>
      <c r="P1045" s="221">
        <f t="shared" si="1456"/>
        <v>212500</v>
      </c>
      <c r="Q1045" s="221">
        <f t="shared" si="1457"/>
        <v>201775</v>
      </c>
      <c r="R1045" s="221">
        <f t="shared" si="1458"/>
        <v>201775</v>
      </c>
      <c r="S1045" s="221">
        <f t="shared" si="1484"/>
        <v>0</v>
      </c>
      <c r="T1045" s="221">
        <f t="shared" si="1484"/>
        <v>0</v>
      </c>
      <c r="U1045" s="221">
        <f t="shared" si="1484"/>
        <v>0</v>
      </c>
      <c r="V1045" s="221">
        <f t="shared" si="1472"/>
        <v>212500</v>
      </c>
      <c r="W1045" s="221">
        <f t="shared" si="1473"/>
        <v>201775</v>
      </c>
      <c r="X1045" s="221">
        <f t="shared" si="1474"/>
        <v>201775</v>
      </c>
    </row>
    <row r="1046" spans="1:24" s="206" customFormat="1" ht="26.4" hidden="1">
      <c r="A1046" s="245" t="s">
        <v>79</v>
      </c>
      <c r="B1046" s="204" t="s">
        <v>330</v>
      </c>
      <c r="C1046" s="204" t="s">
        <v>16</v>
      </c>
      <c r="D1046" s="204" t="s">
        <v>31</v>
      </c>
      <c r="E1046" s="204" t="s">
        <v>13</v>
      </c>
      <c r="F1046" s="204" t="s">
        <v>68</v>
      </c>
      <c r="G1046" s="204" t="s">
        <v>140</v>
      </c>
      <c r="H1046" s="204" t="s">
        <v>356</v>
      </c>
      <c r="I1046" s="214" t="s">
        <v>76</v>
      </c>
      <c r="J1046" s="221">
        <f>127500+85000</f>
        <v>212500</v>
      </c>
      <c r="K1046" s="221">
        <f>116775+85000</f>
        <v>201775</v>
      </c>
      <c r="L1046" s="221">
        <f>116775+85000</f>
        <v>201775</v>
      </c>
      <c r="M1046" s="221"/>
      <c r="N1046" s="221"/>
      <c r="O1046" s="221"/>
      <c r="P1046" s="221">
        <f t="shared" si="1456"/>
        <v>212500</v>
      </c>
      <c r="Q1046" s="221">
        <f t="shared" si="1457"/>
        <v>201775</v>
      </c>
      <c r="R1046" s="221">
        <f t="shared" si="1458"/>
        <v>201775</v>
      </c>
      <c r="S1046" s="221"/>
      <c r="T1046" s="221"/>
      <c r="U1046" s="221"/>
      <c r="V1046" s="221">
        <f t="shared" si="1472"/>
        <v>212500</v>
      </c>
      <c r="W1046" s="221">
        <f t="shared" si="1473"/>
        <v>201775</v>
      </c>
      <c r="X1046" s="221">
        <f t="shared" si="1474"/>
        <v>201775</v>
      </c>
    </row>
    <row r="1047" spans="1:24" s="206" customFormat="1" ht="26.4" hidden="1">
      <c r="A1047" s="305" t="s">
        <v>400</v>
      </c>
      <c r="B1047" s="204" t="s">
        <v>330</v>
      </c>
      <c r="C1047" s="204" t="s">
        <v>16</v>
      </c>
      <c r="D1047" s="204" t="s">
        <v>31</v>
      </c>
      <c r="E1047" s="204" t="s">
        <v>292</v>
      </c>
      <c r="F1047" s="204" t="s">
        <v>68</v>
      </c>
      <c r="G1047" s="204" t="s">
        <v>140</v>
      </c>
      <c r="H1047" s="204" t="s">
        <v>141</v>
      </c>
      <c r="I1047" s="214"/>
      <c r="J1047" s="221">
        <f>J1048</f>
        <v>2000000</v>
      </c>
      <c r="K1047" s="221">
        <f t="shared" ref="K1047:O1049" si="1485">K1048</f>
        <v>0</v>
      </c>
      <c r="L1047" s="221">
        <f t="shared" si="1485"/>
        <v>0</v>
      </c>
      <c r="M1047" s="221">
        <f t="shared" si="1485"/>
        <v>0</v>
      </c>
      <c r="N1047" s="221">
        <f t="shared" si="1485"/>
        <v>0</v>
      </c>
      <c r="O1047" s="221">
        <f t="shared" si="1485"/>
        <v>0</v>
      </c>
      <c r="P1047" s="221">
        <f t="shared" si="1456"/>
        <v>2000000</v>
      </c>
      <c r="Q1047" s="221">
        <f t="shared" si="1457"/>
        <v>0</v>
      </c>
      <c r="R1047" s="221">
        <f t="shared" si="1458"/>
        <v>0</v>
      </c>
      <c r="S1047" s="221">
        <f t="shared" ref="S1047:U1049" si="1486">S1048</f>
        <v>0</v>
      </c>
      <c r="T1047" s="221">
        <f t="shared" si="1486"/>
        <v>0</v>
      </c>
      <c r="U1047" s="221">
        <f t="shared" si="1486"/>
        <v>0</v>
      </c>
      <c r="V1047" s="221">
        <f t="shared" si="1472"/>
        <v>2000000</v>
      </c>
      <c r="W1047" s="221">
        <f t="shared" si="1473"/>
        <v>0</v>
      </c>
      <c r="X1047" s="221">
        <f t="shared" si="1474"/>
        <v>0</v>
      </c>
    </row>
    <row r="1048" spans="1:24" s="206" customFormat="1" ht="26.4" hidden="1">
      <c r="A1048" s="245" t="s">
        <v>291</v>
      </c>
      <c r="B1048" s="204" t="s">
        <v>330</v>
      </c>
      <c r="C1048" s="204" t="s">
        <v>16</v>
      </c>
      <c r="D1048" s="204" t="s">
        <v>31</v>
      </c>
      <c r="E1048" s="204" t="s">
        <v>292</v>
      </c>
      <c r="F1048" s="204" t="s">
        <v>68</v>
      </c>
      <c r="G1048" s="204" t="s">
        <v>140</v>
      </c>
      <c r="H1048" s="204" t="s">
        <v>290</v>
      </c>
      <c r="I1048" s="214"/>
      <c r="J1048" s="221">
        <f>J1049</f>
        <v>2000000</v>
      </c>
      <c r="K1048" s="221">
        <f t="shared" si="1485"/>
        <v>0</v>
      </c>
      <c r="L1048" s="221">
        <f t="shared" si="1485"/>
        <v>0</v>
      </c>
      <c r="M1048" s="221">
        <f t="shared" si="1485"/>
        <v>0</v>
      </c>
      <c r="N1048" s="221">
        <f t="shared" si="1485"/>
        <v>0</v>
      </c>
      <c r="O1048" s="221">
        <f t="shared" si="1485"/>
        <v>0</v>
      </c>
      <c r="P1048" s="221">
        <f t="shared" si="1456"/>
        <v>2000000</v>
      </c>
      <c r="Q1048" s="221">
        <f t="shared" si="1457"/>
        <v>0</v>
      </c>
      <c r="R1048" s="221">
        <f t="shared" si="1458"/>
        <v>0</v>
      </c>
      <c r="S1048" s="221">
        <f t="shared" si="1486"/>
        <v>0</v>
      </c>
      <c r="T1048" s="221">
        <f t="shared" si="1486"/>
        <v>0</v>
      </c>
      <c r="U1048" s="221">
        <f t="shared" si="1486"/>
        <v>0</v>
      </c>
      <c r="V1048" s="221">
        <f t="shared" si="1472"/>
        <v>2000000</v>
      </c>
      <c r="W1048" s="221">
        <f t="shared" si="1473"/>
        <v>0</v>
      </c>
      <c r="X1048" s="221">
        <f t="shared" si="1474"/>
        <v>0</v>
      </c>
    </row>
    <row r="1049" spans="1:24" s="206" customFormat="1" ht="26.4" hidden="1">
      <c r="A1049" s="217" t="s">
        <v>229</v>
      </c>
      <c r="B1049" s="204" t="s">
        <v>330</v>
      </c>
      <c r="C1049" s="204" t="s">
        <v>16</v>
      </c>
      <c r="D1049" s="204" t="s">
        <v>31</v>
      </c>
      <c r="E1049" s="204" t="s">
        <v>292</v>
      </c>
      <c r="F1049" s="204" t="s">
        <v>68</v>
      </c>
      <c r="G1049" s="204" t="s">
        <v>140</v>
      </c>
      <c r="H1049" s="204" t="s">
        <v>290</v>
      </c>
      <c r="I1049" s="214" t="s">
        <v>92</v>
      </c>
      <c r="J1049" s="221">
        <f>J1050</f>
        <v>2000000</v>
      </c>
      <c r="K1049" s="221">
        <f t="shared" si="1485"/>
        <v>0</v>
      </c>
      <c r="L1049" s="221">
        <f t="shared" si="1485"/>
        <v>0</v>
      </c>
      <c r="M1049" s="221">
        <f t="shared" si="1485"/>
        <v>0</v>
      </c>
      <c r="N1049" s="221">
        <f t="shared" si="1485"/>
        <v>0</v>
      </c>
      <c r="O1049" s="221">
        <f t="shared" si="1485"/>
        <v>0</v>
      </c>
      <c r="P1049" s="221">
        <f t="shared" si="1456"/>
        <v>2000000</v>
      </c>
      <c r="Q1049" s="221">
        <f t="shared" si="1457"/>
        <v>0</v>
      </c>
      <c r="R1049" s="221">
        <f t="shared" si="1458"/>
        <v>0</v>
      </c>
      <c r="S1049" s="221">
        <f t="shared" si="1486"/>
        <v>0</v>
      </c>
      <c r="T1049" s="221">
        <f t="shared" si="1486"/>
        <v>0</v>
      </c>
      <c r="U1049" s="221">
        <f t="shared" si="1486"/>
        <v>0</v>
      </c>
      <c r="V1049" s="221">
        <f t="shared" si="1472"/>
        <v>2000000</v>
      </c>
      <c r="W1049" s="221">
        <f t="shared" si="1473"/>
        <v>0</v>
      </c>
      <c r="X1049" s="221">
        <f t="shared" si="1474"/>
        <v>0</v>
      </c>
    </row>
    <row r="1050" spans="1:24" s="206" customFormat="1" ht="26.4" hidden="1">
      <c r="A1050" s="216" t="s">
        <v>96</v>
      </c>
      <c r="B1050" s="204" t="s">
        <v>330</v>
      </c>
      <c r="C1050" s="204" t="s">
        <v>16</v>
      </c>
      <c r="D1050" s="204" t="s">
        <v>31</v>
      </c>
      <c r="E1050" s="204" t="s">
        <v>292</v>
      </c>
      <c r="F1050" s="204" t="s">
        <v>68</v>
      </c>
      <c r="G1050" s="204" t="s">
        <v>140</v>
      </c>
      <c r="H1050" s="204" t="s">
        <v>290</v>
      </c>
      <c r="I1050" s="214" t="s">
        <v>93</v>
      </c>
      <c r="J1050" s="221">
        <v>2000000</v>
      </c>
      <c r="K1050" s="221"/>
      <c r="L1050" s="221"/>
      <c r="M1050" s="221"/>
      <c r="N1050" s="221"/>
      <c r="O1050" s="221"/>
      <c r="P1050" s="221">
        <f t="shared" si="1456"/>
        <v>2000000</v>
      </c>
      <c r="Q1050" s="221">
        <f t="shared" si="1457"/>
        <v>0</v>
      </c>
      <c r="R1050" s="221">
        <f t="shared" si="1458"/>
        <v>0</v>
      </c>
      <c r="S1050" s="221"/>
      <c r="T1050" s="221"/>
      <c r="U1050" s="221"/>
      <c r="V1050" s="221">
        <f t="shared" si="1472"/>
        <v>2000000</v>
      </c>
      <c r="W1050" s="221">
        <f t="shared" si="1473"/>
        <v>0</v>
      </c>
      <c r="X1050" s="221">
        <f t="shared" si="1474"/>
        <v>0</v>
      </c>
    </row>
    <row r="1051" spans="1:24" s="206" customFormat="1" ht="15.6" hidden="1">
      <c r="A1051" s="250" t="s">
        <v>45</v>
      </c>
      <c r="B1051" s="251" t="s">
        <v>330</v>
      </c>
      <c r="C1051" s="251" t="s">
        <v>18</v>
      </c>
      <c r="D1051" s="251"/>
      <c r="E1051" s="251"/>
      <c r="F1051" s="251"/>
      <c r="G1051" s="251"/>
      <c r="H1051" s="251"/>
      <c r="I1051" s="252"/>
      <c r="J1051" s="205">
        <f>+J1071+J1090+J1052</f>
        <v>6931574</v>
      </c>
      <c r="K1051" s="205">
        <f t="shared" ref="K1051:O1051" si="1487">+K1071+K1090+K1052</f>
        <v>5707201.6299999999</v>
      </c>
      <c r="L1051" s="205">
        <f t="shared" si="1487"/>
        <v>5836977.6600000001</v>
      </c>
      <c r="M1051" s="205">
        <f t="shared" si="1487"/>
        <v>464618.41000000003</v>
      </c>
      <c r="N1051" s="205">
        <f t="shared" si="1487"/>
        <v>0</v>
      </c>
      <c r="O1051" s="205">
        <f t="shared" si="1487"/>
        <v>0</v>
      </c>
      <c r="P1051" s="205">
        <f t="shared" si="1456"/>
        <v>7396192.4100000001</v>
      </c>
      <c r="Q1051" s="205">
        <f t="shared" si="1457"/>
        <v>5707201.6299999999</v>
      </c>
      <c r="R1051" s="205">
        <f t="shared" si="1458"/>
        <v>5836977.6600000001</v>
      </c>
      <c r="S1051" s="205">
        <f t="shared" ref="S1051:U1051" si="1488">+S1071+S1090+S1052</f>
        <v>6869942.4199999999</v>
      </c>
      <c r="T1051" s="205">
        <f t="shared" si="1488"/>
        <v>3178.51</v>
      </c>
      <c r="U1051" s="205">
        <f t="shared" si="1488"/>
        <v>3178.51</v>
      </c>
      <c r="V1051" s="205">
        <f t="shared" si="1472"/>
        <v>14266134.83</v>
      </c>
      <c r="W1051" s="205">
        <f t="shared" si="1473"/>
        <v>5710380.1399999997</v>
      </c>
      <c r="X1051" s="205">
        <f t="shared" si="1474"/>
        <v>5840156.1699999999</v>
      </c>
    </row>
    <row r="1052" spans="1:24" s="232" customFormat="1" hidden="1">
      <c r="A1052" s="253" t="s">
        <v>60</v>
      </c>
      <c r="B1052" s="208" t="s">
        <v>330</v>
      </c>
      <c r="C1052" s="208" t="s">
        <v>18</v>
      </c>
      <c r="D1052" s="208" t="s">
        <v>20</v>
      </c>
      <c r="E1052" s="208"/>
      <c r="F1052" s="208"/>
      <c r="G1052" s="208"/>
      <c r="H1052" s="208"/>
      <c r="I1052" s="219"/>
      <c r="J1052" s="211">
        <f>J1053</f>
        <v>0</v>
      </c>
      <c r="K1052" s="211">
        <f t="shared" ref="K1052:O1059" si="1489">K1053</f>
        <v>0</v>
      </c>
      <c r="L1052" s="211">
        <f t="shared" si="1489"/>
        <v>0</v>
      </c>
      <c r="M1052" s="211">
        <f t="shared" si="1489"/>
        <v>79104.41</v>
      </c>
      <c r="N1052" s="211">
        <f t="shared" si="1489"/>
        <v>0</v>
      </c>
      <c r="O1052" s="211">
        <f t="shared" si="1489"/>
        <v>0</v>
      </c>
      <c r="P1052" s="211">
        <f t="shared" ref="P1052:P1060" si="1490">J1052+M1052</f>
        <v>79104.41</v>
      </c>
      <c r="Q1052" s="211">
        <f t="shared" si="1457"/>
        <v>0</v>
      </c>
      <c r="R1052" s="211">
        <f t="shared" si="1458"/>
        <v>0</v>
      </c>
      <c r="S1052" s="211">
        <f t="shared" ref="S1052:U1059" si="1491">S1053</f>
        <v>5744351.8399999999</v>
      </c>
      <c r="T1052" s="211">
        <f t="shared" si="1491"/>
        <v>0</v>
      </c>
      <c r="U1052" s="211">
        <f t="shared" si="1491"/>
        <v>0</v>
      </c>
      <c r="V1052" s="211">
        <f t="shared" si="1472"/>
        <v>5823456.25</v>
      </c>
      <c r="W1052" s="211">
        <f t="shared" si="1473"/>
        <v>0</v>
      </c>
      <c r="X1052" s="211">
        <f t="shared" si="1474"/>
        <v>0</v>
      </c>
    </row>
    <row r="1053" spans="1:24" s="333" customFormat="1" ht="39.6" hidden="1">
      <c r="A1053" s="305" t="s">
        <v>391</v>
      </c>
      <c r="B1053" s="316" t="s">
        <v>330</v>
      </c>
      <c r="C1053" s="316" t="s">
        <v>18</v>
      </c>
      <c r="D1053" s="316" t="s">
        <v>20</v>
      </c>
      <c r="E1053" s="316" t="s">
        <v>27</v>
      </c>
      <c r="F1053" s="316" t="s">
        <v>68</v>
      </c>
      <c r="G1053" s="316" t="s">
        <v>140</v>
      </c>
      <c r="H1053" s="316" t="s">
        <v>141</v>
      </c>
      <c r="I1053" s="331"/>
      <c r="J1053" s="332">
        <f>J1054</f>
        <v>0</v>
      </c>
      <c r="K1053" s="332">
        <f t="shared" si="1489"/>
        <v>0</v>
      </c>
      <c r="L1053" s="332">
        <f t="shared" si="1489"/>
        <v>0</v>
      </c>
      <c r="M1053" s="332">
        <f t="shared" si="1489"/>
        <v>79104.41</v>
      </c>
      <c r="N1053" s="332">
        <f t="shared" si="1489"/>
        <v>0</v>
      </c>
      <c r="O1053" s="332">
        <f t="shared" si="1489"/>
        <v>0</v>
      </c>
      <c r="P1053" s="215">
        <f t="shared" si="1490"/>
        <v>79104.41</v>
      </c>
      <c r="Q1053" s="215">
        <f t="shared" si="1457"/>
        <v>0</v>
      </c>
      <c r="R1053" s="215">
        <f t="shared" si="1458"/>
        <v>0</v>
      </c>
      <c r="S1053" s="332">
        <f t="shared" si="1491"/>
        <v>5744351.8399999999</v>
      </c>
      <c r="T1053" s="332">
        <f t="shared" si="1491"/>
        <v>0</v>
      </c>
      <c r="U1053" s="332">
        <f t="shared" si="1491"/>
        <v>0</v>
      </c>
      <c r="V1053" s="215">
        <f t="shared" si="1472"/>
        <v>5823456.25</v>
      </c>
      <c r="W1053" s="215">
        <f t="shared" si="1473"/>
        <v>0</v>
      </c>
      <c r="X1053" s="215">
        <f t="shared" si="1474"/>
        <v>0</v>
      </c>
    </row>
    <row r="1054" spans="1:24" s="333" customFormat="1" hidden="1">
      <c r="A1054" s="245" t="s">
        <v>198</v>
      </c>
      <c r="B1054" s="316" t="s">
        <v>330</v>
      </c>
      <c r="C1054" s="316" t="s">
        <v>18</v>
      </c>
      <c r="D1054" s="316" t="s">
        <v>20</v>
      </c>
      <c r="E1054" s="316" t="s">
        <v>27</v>
      </c>
      <c r="F1054" s="316" t="s">
        <v>120</v>
      </c>
      <c r="G1054" s="316" t="s">
        <v>140</v>
      </c>
      <c r="H1054" s="316" t="s">
        <v>141</v>
      </c>
      <c r="I1054" s="331"/>
      <c r="J1054" s="332">
        <f t="shared" ref="J1054:O1054" si="1492">J1058</f>
        <v>0</v>
      </c>
      <c r="K1054" s="332">
        <f t="shared" si="1492"/>
        <v>0</v>
      </c>
      <c r="L1054" s="332">
        <f t="shared" si="1492"/>
        <v>0</v>
      </c>
      <c r="M1054" s="332">
        <f t="shared" si="1492"/>
        <v>79104.41</v>
      </c>
      <c r="N1054" s="332">
        <f t="shared" si="1492"/>
        <v>0</v>
      </c>
      <c r="O1054" s="332">
        <f t="shared" si="1492"/>
        <v>0</v>
      </c>
      <c r="P1054" s="215">
        <f t="shared" si="1490"/>
        <v>79104.41</v>
      </c>
      <c r="Q1054" s="215">
        <f t="shared" si="1457"/>
        <v>0</v>
      </c>
      <c r="R1054" s="215">
        <f t="shared" si="1458"/>
        <v>0</v>
      </c>
      <c r="S1054" s="332">
        <f>S1058+S1061+S1066+S1055</f>
        <v>5744351.8399999999</v>
      </c>
      <c r="T1054" s="332">
        <f t="shared" ref="T1054:U1054" si="1493">T1058+T1061+T1066+T1055</f>
        <v>0</v>
      </c>
      <c r="U1054" s="332">
        <f t="shared" si="1493"/>
        <v>0</v>
      </c>
      <c r="V1054" s="215">
        <f t="shared" si="1472"/>
        <v>5823456.25</v>
      </c>
      <c r="W1054" s="215">
        <f t="shared" si="1473"/>
        <v>0</v>
      </c>
      <c r="X1054" s="215">
        <f t="shared" si="1474"/>
        <v>0</v>
      </c>
    </row>
    <row r="1055" spans="1:24" s="333" customFormat="1" hidden="1">
      <c r="A1055" s="245" t="s">
        <v>495</v>
      </c>
      <c r="B1055" s="316" t="s">
        <v>330</v>
      </c>
      <c r="C1055" s="316" t="s">
        <v>18</v>
      </c>
      <c r="D1055" s="316" t="s">
        <v>20</v>
      </c>
      <c r="E1055" s="316" t="s">
        <v>27</v>
      </c>
      <c r="F1055" s="316" t="s">
        <v>120</v>
      </c>
      <c r="G1055" s="316" t="s">
        <v>140</v>
      </c>
      <c r="H1055" s="316" t="s">
        <v>494</v>
      </c>
      <c r="I1055" s="331"/>
      <c r="J1055" s="332"/>
      <c r="K1055" s="332"/>
      <c r="L1055" s="332"/>
      <c r="M1055" s="332"/>
      <c r="N1055" s="332"/>
      <c r="O1055" s="332"/>
      <c r="P1055" s="215"/>
      <c r="Q1055" s="215"/>
      <c r="R1055" s="215"/>
      <c r="S1055" s="332">
        <f>S1056</f>
        <v>5089351.84</v>
      </c>
      <c r="T1055" s="332">
        <f t="shared" ref="T1055:U1056" si="1494">T1056</f>
        <v>0</v>
      </c>
      <c r="U1055" s="332">
        <f t="shared" si="1494"/>
        <v>0</v>
      </c>
      <c r="V1055" s="215">
        <f t="shared" ref="V1055:V1057" si="1495">P1055+S1055</f>
        <v>5089351.84</v>
      </c>
      <c r="W1055" s="215">
        <f t="shared" ref="W1055:W1057" si="1496">Q1055+T1055</f>
        <v>0</v>
      </c>
      <c r="X1055" s="215">
        <f t="shared" ref="X1055:X1057" si="1497">R1055+U1055</f>
        <v>0</v>
      </c>
    </row>
    <row r="1056" spans="1:24" s="333" customFormat="1" ht="26.4" hidden="1">
      <c r="A1056" s="217" t="s">
        <v>229</v>
      </c>
      <c r="B1056" s="316" t="s">
        <v>330</v>
      </c>
      <c r="C1056" s="316" t="s">
        <v>18</v>
      </c>
      <c r="D1056" s="316" t="s">
        <v>20</v>
      </c>
      <c r="E1056" s="316" t="s">
        <v>27</v>
      </c>
      <c r="F1056" s="316" t="s">
        <v>120</v>
      </c>
      <c r="G1056" s="316" t="s">
        <v>140</v>
      </c>
      <c r="H1056" s="316" t="s">
        <v>494</v>
      </c>
      <c r="I1056" s="331" t="s">
        <v>92</v>
      </c>
      <c r="J1056" s="332"/>
      <c r="K1056" s="332"/>
      <c r="L1056" s="332"/>
      <c r="M1056" s="332"/>
      <c r="N1056" s="332"/>
      <c r="O1056" s="332"/>
      <c r="P1056" s="215"/>
      <c r="Q1056" s="215"/>
      <c r="R1056" s="215"/>
      <c r="S1056" s="332">
        <f>S1057</f>
        <v>5089351.84</v>
      </c>
      <c r="T1056" s="332">
        <f t="shared" si="1494"/>
        <v>0</v>
      </c>
      <c r="U1056" s="332">
        <f t="shared" si="1494"/>
        <v>0</v>
      </c>
      <c r="V1056" s="215">
        <f t="shared" si="1495"/>
        <v>5089351.84</v>
      </c>
      <c r="W1056" s="215">
        <f t="shared" si="1496"/>
        <v>0</v>
      </c>
      <c r="X1056" s="215">
        <f t="shared" si="1497"/>
        <v>0</v>
      </c>
    </row>
    <row r="1057" spans="1:24" s="333" customFormat="1" ht="26.4" hidden="1">
      <c r="A1057" s="216" t="s">
        <v>96</v>
      </c>
      <c r="B1057" s="316" t="s">
        <v>330</v>
      </c>
      <c r="C1057" s="316" t="s">
        <v>18</v>
      </c>
      <c r="D1057" s="316" t="s">
        <v>20</v>
      </c>
      <c r="E1057" s="316" t="s">
        <v>27</v>
      </c>
      <c r="F1057" s="316" t="s">
        <v>120</v>
      </c>
      <c r="G1057" s="316" t="s">
        <v>140</v>
      </c>
      <c r="H1057" s="316" t="s">
        <v>494</v>
      </c>
      <c r="I1057" s="331" t="s">
        <v>93</v>
      </c>
      <c r="J1057" s="332"/>
      <c r="K1057" s="332"/>
      <c r="L1057" s="332"/>
      <c r="M1057" s="332"/>
      <c r="N1057" s="332"/>
      <c r="O1057" s="332"/>
      <c r="P1057" s="215"/>
      <c r="Q1057" s="215"/>
      <c r="R1057" s="215"/>
      <c r="S1057" s="353">
        <f>1985551.84+10000+2793800+300000</f>
        <v>5089351.84</v>
      </c>
      <c r="T1057" s="332"/>
      <c r="U1057" s="332"/>
      <c r="V1057" s="215">
        <f t="shared" si="1495"/>
        <v>5089351.84</v>
      </c>
      <c r="W1057" s="215">
        <f t="shared" si="1496"/>
        <v>0</v>
      </c>
      <c r="X1057" s="215">
        <f t="shared" si="1497"/>
        <v>0</v>
      </c>
    </row>
    <row r="1058" spans="1:24" s="333" customFormat="1" hidden="1">
      <c r="A1058" s="347" t="s">
        <v>214</v>
      </c>
      <c r="B1058" s="316" t="s">
        <v>330</v>
      </c>
      <c r="C1058" s="316" t="s">
        <v>18</v>
      </c>
      <c r="D1058" s="316" t="s">
        <v>20</v>
      </c>
      <c r="E1058" s="316" t="s">
        <v>27</v>
      </c>
      <c r="F1058" s="316" t="s">
        <v>120</v>
      </c>
      <c r="G1058" s="316" t="s">
        <v>140</v>
      </c>
      <c r="H1058" s="316" t="s">
        <v>215</v>
      </c>
      <c r="I1058" s="331"/>
      <c r="J1058" s="332">
        <f>J1059</f>
        <v>0</v>
      </c>
      <c r="K1058" s="332">
        <f t="shared" si="1489"/>
        <v>0</v>
      </c>
      <c r="L1058" s="332">
        <f t="shared" si="1489"/>
        <v>0</v>
      </c>
      <c r="M1058" s="332">
        <f t="shared" si="1489"/>
        <v>79104.41</v>
      </c>
      <c r="N1058" s="332">
        <f t="shared" si="1489"/>
        <v>0</v>
      </c>
      <c r="O1058" s="332">
        <f t="shared" si="1489"/>
        <v>0</v>
      </c>
      <c r="P1058" s="215">
        <f t="shared" si="1490"/>
        <v>79104.41</v>
      </c>
      <c r="Q1058" s="215">
        <f t="shared" si="1457"/>
        <v>0</v>
      </c>
      <c r="R1058" s="215">
        <f t="shared" si="1458"/>
        <v>0</v>
      </c>
      <c r="S1058" s="332">
        <f t="shared" si="1491"/>
        <v>0</v>
      </c>
      <c r="T1058" s="332">
        <f t="shared" si="1491"/>
        <v>0</v>
      </c>
      <c r="U1058" s="332">
        <f t="shared" si="1491"/>
        <v>0</v>
      </c>
      <c r="V1058" s="215">
        <f t="shared" si="1472"/>
        <v>79104.41</v>
      </c>
      <c r="W1058" s="215">
        <f t="shared" si="1473"/>
        <v>0</v>
      </c>
      <c r="X1058" s="215">
        <f t="shared" si="1474"/>
        <v>0</v>
      </c>
    </row>
    <row r="1059" spans="1:24" s="333" customFormat="1" ht="26.4" hidden="1">
      <c r="A1059" s="217" t="s">
        <v>229</v>
      </c>
      <c r="B1059" s="316" t="s">
        <v>330</v>
      </c>
      <c r="C1059" s="316" t="s">
        <v>18</v>
      </c>
      <c r="D1059" s="316" t="s">
        <v>20</v>
      </c>
      <c r="E1059" s="316" t="s">
        <v>27</v>
      </c>
      <c r="F1059" s="316" t="s">
        <v>120</v>
      </c>
      <c r="G1059" s="316" t="s">
        <v>140</v>
      </c>
      <c r="H1059" s="316" t="s">
        <v>215</v>
      </c>
      <c r="I1059" s="331" t="s">
        <v>92</v>
      </c>
      <c r="J1059" s="332">
        <f>J1060</f>
        <v>0</v>
      </c>
      <c r="K1059" s="332">
        <f t="shared" si="1489"/>
        <v>0</v>
      </c>
      <c r="L1059" s="332">
        <f t="shared" si="1489"/>
        <v>0</v>
      </c>
      <c r="M1059" s="332">
        <f t="shared" si="1489"/>
        <v>79104.41</v>
      </c>
      <c r="N1059" s="332">
        <f t="shared" si="1489"/>
        <v>0</v>
      </c>
      <c r="O1059" s="332">
        <f t="shared" si="1489"/>
        <v>0</v>
      </c>
      <c r="P1059" s="215">
        <f t="shared" si="1490"/>
        <v>79104.41</v>
      </c>
      <c r="Q1059" s="215">
        <f t="shared" si="1457"/>
        <v>0</v>
      </c>
      <c r="R1059" s="215">
        <f t="shared" si="1458"/>
        <v>0</v>
      </c>
      <c r="S1059" s="332">
        <f t="shared" si="1491"/>
        <v>0</v>
      </c>
      <c r="T1059" s="332">
        <f t="shared" si="1491"/>
        <v>0</v>
      </c>
      <c r="U1059" s="332">
        <f t="shared" si="1491"/>
        <v>0</v>
      </c>
      <c r="V1059" s="215">
        <f t="shared" si="1472"/>
        <v>79104.41</v>
      </c>
      <c r="W1059" s="215">
        <f t="shared" si="1473"/>
        <v>0</v>
      </c>
      <c r="X1059" s="215">
        <f t="shared" si="1474"/>
        <v>0</v>
      </c>
    </row>
    <row r="1060" spans="1:24" s="333" customFormat="1" ht="26.4" hidden="1">
      <c r="A1060" s="216" t="s">
        <v>96</v>
      </c>
      <c r="B1060" s="316" t="s">
        <v>330</v>
      </c>
      <c r="C1060" s="316" t="s">
        <v>18</v>
      </c>
      <c r="D1060" s="316" t="s">
        <v>20</v>
      </c>
      <c r="E1060" s="316" t="s">
        <v>27</v>
      </c>
      <c r="F1060" s="316" t="s">
        <v>120</v>
      </c>
      <c r="G1060" s="316" t="s">
        <v>140</v>
      </c>
      <c r="H1060" s="316" t="s">
        <v>215</v>
      </c>
      <c r="I1060" s="331" t="s">
        <v>93</v>
      </c>
      <c r="J1060" s="332"/>
      <c r="K1060" s="332"/>
      <c r="L1060" s="332"/>
      <c r="M1060" s="353">
        <v>79104.41</v>
      </c>
      <c r="N1060" s="332"/>
      <c r="O1060" s="332"/>
      <c r="P1060" s="215">
        <f t="shared" si="1490"/>
        <v>79104.41</v>
      </c>
      <c r="Q1060" s="215">
        <f t="shared" si="1457"/>
        <v>0</v>
      </c>
      <c r="R1060" s="215">
        <f t="shared" si="1458"/>
        <v>0</v>
      </c>
      <c r="S1060" s="332"/>
      <c r="T1060" s="332"/>
      <c r="U1060" s="332"/>
      <c r="V1060" s="215">
        <f t="shared" si="1472"/>
        <v>79104.41</v>
      </c>
      <c r="W1060" s="215">
        <f t="shared" si="1473"/>
        <v>0</v>
      </c>
      <c r="X1060" s="215">
        <f t="shared" si="1474"/>
        <v>0</v>
      </c>
    </row>
    <row r="1061" spans="1:24" s="333" customFormat="1" ht="66" hidden="1">
      <c r="A1061" s="266" t="s">
        <v>483</v>
      </c>
      <c r="B1061" s="204" t="s">
        <v>330</v>
      </c>
      <c r="C1061" s="213" t="s">
        <v>18</v>
      </c>
      <c r="D1061" s="213" t="s">
        <v>20</v>
      </c>
      <c r="E1061" s="213" t="s">
        <v>27</v>
      </c>
      <c r="F1061" s="213" t="s">
        <v>120</v>
      </c>
      <c r="G1061" s="213" t="s">
        <v>226</v>
      </c>
      <c r="H1061" s="213" t="s">
        <v>227</v>
      </c>
      <c r="I1061" s="254"/>
      <c r="J1061" s="332"/>
      <c r="K1061" s="332"/>
      <c r="L1061" s="332"/>
      <c r="M1061" s="353"/>
      <c r="N1061" s="332"/>
      <c r="O1061" s="332"/>
      <c r="P1061" s="215"/>
      <c r="Q1061" s="215"/>
      <c r="R1061" s="215"/>
      <c r="S1061" s="332">
        <f>S1062+S1064</f>
        <v>641900</v>
      </c>
      <c r="T1061" s="332">
        <f t="shared" ref="T1061:U1061" si="1498">T1062+T1064</f>
        <v>0</v>
      </c>
      <c r="U1061" s="332">
        <f t="shared" si="1498"/>
        <v>0</v>
      </c>
      <c r="V1061" s="215">
        <f t="shared" ref="V1061:V1070" si="1499">P1061+S1061</f>
        <v>641900</v>
      </c>
      <c r="W1061" s="215">
        <f t="shared" ref="W1061:W1070" si="1500">Q1061+T1061</f>
        <v>0</v>
      </c>
      <c r="X1061" s="215">
        <f t="shared" ref="X1061:X1070" si="1501">R1061+U1061</f>
        <v>0</v>
      </c>
    </row>
    <row r="1062" spans="1:24" s="333" customFormat="1" ht="26.4" hidden="1">
      <c r="A1062" s="245" t="s">
        <v>454</v>
      </c>
      <c r="B1062" s="204" t="s">
        <v>330</v>
      </c>
      <c r="C1062" s="213" t="s">
        <v>18</v>
      </c>
      <c r="D1062" s="213" t="s">
        <v>20</v>
      </c>
      <c r="E1062" s="213" t="s">
        <v>27</v>
      </c>
      <c r="F1062" s="213" t="s">
        <v>120</v>
      </c>
      <c r="G1062" s="213" t="s">
        <v>226</v>
      </c>
      <c r="H1062" s="213" t="s">
        <v>227</v>
      </c>
      <c r="I1062" s="254" t="s">
        <v>455</v>
      </c>
      <c r="J1062" s="332"/>
      <c r="K1062" s="332"/>
      <c r="L1062" s="332"/>
      <c r="M1062" s="353"/>
      <c r="N1062" s="332"/>
      <c r="O1062" s="332"/>
      <c r="P1062" s="215"/>
      <c r="Q1062" s="215"/>
      <c r="R1062" s="215"/>
      <c r="S1062" s="332">
        <f>S1063</f>
        <v>546350</v>
      </c>
      <c r="T1062" s="332">
        <f t="shared" ref="T1062:U1062" si="1502">T1063</f>
        <v>0</v>
      </c>
      <c r="U1062" s="332">
        <f t="shared" si="1502"/>
        <v>0</v>
      </c>
      <c r="V1062" s="215">
        <f t="shared" si="1499"/>
        <v>546350</v>
      </c>
      <c r="W1062" s="215">
        <f t="shared" si="1500"/>
        <v>0</v>
      </c>
      <c r="X1062" s="215">
        <f t="shared" si="1501"/>
        <v>0</v>
      </c>
    </row>
    <row r="1063" spans="1:24" s="333" customFormat="1" hidden="1">
      <c r="A1063" s="245" t="s">
        <v>456</v>
      </c>
      <c r="B1063" s="204" t="s">
        <v>330</v>
      </c>
      <c r="C1063" s="213" t="s">
        <v>18</v>
      </c>
      <c r="D1063" s="213" t="s">
        <v>20</v>
      </c>
      <c r="E1063" s="213" t="s">
        <v>27</v>
      </c>
      <c r="F1063" s="213" t="s">
        <v>120</v>
      </c>
      <c r="G1063" s="213" t="s">
        <v>226</v>
      </c>
      <c r="H1063" s="213" t="s">
        <v>227</v>
      </c>
      <c r="I1063" s="254" t="s">
        <v>457</v>
      </c>
      <c r="J1063" s="332"/>
      <c r="K1063" s="332"/>
      <c r="L1063" s="332"/>
      <c r="M1063" s="353"/>
      <c r="N1063" s="332"/>
      <c r="O1063" s="332"/>
      <c r="P1063" s="215"/>
      <c r="Q1063" s="215"/>
      <c r="R1063" s="215"/>
      <c r="S1063" s="332">
        <v>546350</v>
      </c>
      <c r="T1063" s="332"/>
      <c r="U1063" s="332"/>
      <c r="V1063" s="215">
        <f t="shared" si="1499"/>
        <v>546350</v>
      </c>
      <c r="W1063" s="215">
        <f t="shared" si="1500"/>
        <v>0</v>
      </c>
      <c r="X1063" s="215">
        <f t="shared" si="1501"/>
        <v>0</v>
      </c>
    </row>
    <row r="1064" spans="1:24" s="333" customFormat="1" hidden="1">
      <c r="A1064" s="216" t="s">
        <v>78</v>
      </c>
      <c r="B1064" s="204" t="s">
        <v>330</v>
      </c>
      <c r="C1064" s="213" t="s">
        <v>18</v>
      </c>
      <c r="D1064" s="213" t="s">
        <v>20</v>
      </c>
      <c r="E1064" s="213" t="s">
        <v>27</v>
      </c>
      <c r="F1064" s="213" t="s">
        <v>120</v>
      </c>
      <c r="G1064" s="213" t="s">
        <v>226</v>
      </c>
      <c r="H1064" s="213" t="s">
        <v>227</v>
      </c>
      <c r="I1064" s="254" t="s">
        <v>75</v>
      </c>
      <c r="J1064" s="332"/>
      <c r="K1064" s="332"/>
      <c r="L1064" s="332"/>
      <c r="M1064" s="353"/>
      <c r="N1064" s="332"/>
      <c r="O1064" s="332"/>
      <c r="P1064" s="215"/>
      <c r="Q1064" s="215"/>
      <c r="R1064" s="215"/>
      <c r="S1064" s="332">
        <f>S1065</f>
        <v>95550</v>
      </c>
      <c r="T1064" s="332">
        <f t="shared" ref="T1064:U1064" si="1503">T1065</f>
        <v>0</v>
      </c>
      <c r="U1064" s="332">
        <f t="shared" si="1503"/>
        <v>0</v>
      </c>
      <c r="V1064" s="215">
        <f t="shared" si="1499"/>
        <v>95550</v>
      </c>
      <c r="W1064" s="215">
        <f t="shared" si="1500"/>
        <v>0</v>
      </c>
      <c r="X1064" s="215">
        <f t="shared" si="1501"/>
        <v>0</v>
      </c>
    </row>
    <row r="1065" spans="1:24" s="333" customFormat="1" hidden="1">
      <c r="A1065" s="218" t="s">
        <v>118</v>
      </c>
      <c r="B1065" s="204" t="s">
        <v>330</v>
      </c>
      <c r="C1065" s="213" t="s">
        <v>18</v>
      </c>
      <c r="D1065" s="213" t="s">
        <v>20</v>
      </c>
      <c r="E1065" s="213" t="s">
        <v>27</v>
      </c>
      <c r="F1065" s="213" t="s">
        <v>120</v>
      </c>
      <c r="G1065" s="213" t="s">
        <v>226</v>
      </c>
      <c r="H1065" s="213" t="s">
        <v>227</v>
      </c>
      <c r="I1065" s="254" t="s">
        <v>117</v>
      </c>
      <c r="J1065" s="332"/>
      <c r="K1065" s="332"/>
      <c r="L1065" s="332"/>
      <c r="M1065" s="353"/>
      <c r="N1065" s="332"/>
      <c r="O1065" s="332"/>
      <c r="P1065" s="215"/>
      <c r="Q1065" s="215"/>
      <c r="R1065" s="215"/>
      <c r="S1065" s="332">
        <v>95550</v>
      </c>
      <c r="T1065" s="332"/>
      <c r="U1065" s="332"/>
      <c r="V1065" s="215">
        <f t="shared" si="1499"/>
        <v>95550</v>
      </c>
      <c r="W1065" s="215">
        <f t="shared" si="1500"/>
        <v>0</v>
      </c>
      <c r="X1065" s="215">
        <f t="shared" si="1501"/>
        <v>0</v>
      </c>
    </row>
    <row r="1066" spans="1:24" s="333" customFormat="1" ht="53.25" hidden="1" customHeight="1">
      <c r="A1066" s="266" t="s">
        <v>484</v>
      </c>
      <c r="B1066" s="204" t="s">
        <v>330</v>
      </c>
      <c r="C1066" s="213" t="s">
        <v>18</v>
      </c>
      <c r="D1066" s="213" t="s">
        <v>20</v>
      </c>
      <c r="E1066" s="213" t="s">
        <v>27</v>
      </c>
      <c r="F1066" s="213" t="s">
        <v>120</v>
      </c>
      <c r="G1066" s="213" t="s">
        <v>226</v>
      </c>
      <c r="H1066" s="213" t="s">
        <v>228</v>
      </c>
      <c r="I1066" s="254"/>
      <c r="J1066" s="332"/>
      <c r="K1066" s="332"/>
      <c r="L1066" s="332"/>
      <c r="M1066" s="353"/>
      <c r="N1066" s="332"/>
      <c r="O1066" s="332"/>
      <c r="P1066" s="215"/>
      <c r="Q1066" s="215"/>
      <c r="R1066" s="215"/>
      <c r="S1066" s="332">
        <f>S1067+S1069</f>
        <v>13100</v>
      </c>
      <c r="T1066" s="332">
        <f t="shared" ref="T1066:U1066" si="1504">T1067+T1069</f>
        <v>0</v>
      </c>
      <c r="U1066" s="332">
        <f t="shared" si="1504"/>
        <v>0</v>
      </c>
      <c r="V1066" s="215">
        <f t="shared" si="1499"/>
        <v>13100</v>
      </c>
      <c r="W1066" s="215">
        <f t="shared" si="1500"/>
        <v>0</v>
      </c>
      <c r="X1066" s="215">
        <f t="shared" si="1501"/>
        <v>0</v>
      </c>
    </row>
    <row r="1067" spans="1:24" s="333" customFormat="1" ht="26.4" hidden="1">
      <c r="A1067" s="245" t="s">
        <v>454</v>
      </c>
      <c r="B1067" s="204" t="s">
        <v>330</v>
      </c>
      <c r="C1067" s="213" t="s">
        <v>18</v>
      </c>
      <c r="D1067" s="213" t="s">
        <v>20</v>
      </c>
      <c r="E1067" s="213" t="s">
        <v>27</v>
      </c>
      <c r="F1067" s="213" t="s">
        <v>120</v>
      </c>
      <c r="G1067" s="213" t="s">
        <v>226</v>
      </c>
      <c r="H1067" s="213" t="s">
        <v>228</v>
      </c>
      <c r="I1067" s="254" t="s">
        <v>455</v>
      </c>
      <c r="J1067" s="332"/>
      <c r="K1067" s="332"/>
      <c r="L1067" s="332"/>
      <c r="M1067" s="353"/>
      <c r="N1067" s="332"/>
      <c r="O1067" s="332"/>
      <c r="P1067" s="215"/>
      <c r="Q1067" s="215"/>
      <c r="R1067" s="215"/>
      <c r="S1067" s="332">
        <f>S1068</f>
        <v>11150</v>
      </c>
      <c r="T1067" s="332">
        <f t="shared" ref="T1067:U1067" si="1505">T1068</f>
        <v>0</v>
      </c>
      <c r="U1067" s="332">
        <f t="shared" si="1505"/>
        <v>0</v>
      </c>
      <c r="V1067" s="215">
        <f t="shared" si="1499"/>
        <v>11150</v>
      </c>
      <c r="W1067" s="215">
        <f t="shared" si="1500"/>
        <v>0</v>
      </c>
      <c r="X1067" s="215">
        <f t="shared" si="1501"/>
        <v>0</v>
      </c>
    </row>
    <row r="1068" spans="1:24" s="333" customFormat="1" hidden="1">
      <c r="A1068" s="245" t="s">
        <v>456</v>
      </c>
      <c r="B1068" s="204" t="s">
        <v>330</v>
      </c>
      <c r="C1068" s="213" t="s">
        <v>18</v>
      </c>
      <c r="D1068" s="213" t="s">
        <v>20</v>
      </c>
      <c r="E1068" s="213" t="s">
        <v>27</v>
      </c>
      <c r="F1068" s="213" t="s">
        <v>120</v>
      </c>
      <c r="G1068" s="213" t="s">
        <v>226</v>
      </c>
      <c r="H1068" s="213" t="s">
        <v>228</v>
      </c>
      <c r="I1068" s="254" t="s">
        <v>457</v>
      </c>
      <c r="J1068" s="332"/>
      <c r="K1068" s="332"/>
      <c r="L1068" s="332"/>
      <c r="M1068" s="353"/>
      <c r="N1068" s="332"/>
      <c r="O1068" s="332"/>
      <c r="P1068" s="215"/>
      <c r="Q1068" s="215"/>
      <c r="R1068" s="215"/>
      <c r="S1068" s="332">
        <f>10592.5+557.5</f>
        <v>11150</v>
      </c>
      <c r="T1068" s="332"/>
      <c r="U1068" s="332"/>
      <c r="V1068" s="215">
        <f t="shared" si="1499"/>
        <v>11150</v>
      </c>
      <c r="W1068" s="215">
        <f t="shared" si="1500"/>
        <v>0</v>
      </c>
      <c r="X1068" s="215">
        <f t="shared" si="1501"/>
        <v>0</v>
      </c>
    </row>
    <row r="1069" spans="1:24" s="333" customFormat="1" hidden="1">
      <c r="A1069" s="216" t="s">
        <v>78</v>
      </c>
      <c r="B1069" s="204" t="s">
        <v>330</v>
      </c>
      <c r="C1069" s="213" t="s">
        <v>18</v>
      </c>
      <c r="D1069" s="213" t="s">
        <v>20</v>
      </c>
      <c r="E1069" s="213" t="s">
        <v>27</v>
      </c>
      <c r="F1069" s="213" t="s">
        <v>120</v>
      </c>
      <c r="G1069" s="213" t="s">
        <v>226</v>
      </c>
      <c r="H1069" s="213" t="s">
        <v>228</v>
      </c>
      <c r="I1069" s="254" t="s">
        <v>75</v>
      </c>
      <c r="J1069" s="332"/>
      <c r="K1069" s="332"/>
      <c r="L1069" s="332"/>
      <c r="M1069" s="353"/>
      <c r="N1069" s="332"/>
      <c r="O1069" s="332"/>
      <c r="P1069" s="215"/>
      <c r="Q1069" s="215"/>
      <c r="R1069" s="215"/>
      <c r="S1069" s="332">
        <f>S1070</f>
        <v>1950</v>
      </c>
      <c r="T1069" s="332">
        <f t="shared" ref="T1069:U1069" si="1506">T1070</f>
        <v>0</v>
      </c>
      <c r="U1069" s="332">
        <f t="shared" si="1506"/>
        <v>0</v>
      </c>
      <c r="V1069" s="215">
        <f t="shared" si="1499"/>
        <v>1950</v>
      </c>
      <c r="W1069" s="215">
        <f t="shared" si="1500"/>
        <v>0</v>
      </c>
      <c r="X1069" s="215">
        <f t="shared" si="1501"/>
        <v>0</v>
      </c>
    </row>
    <row r="1070" spans="1:24" s="333" customFormat="1" hidden="1">
      <c r="A1070" s="218" t="s">
        <v>118</v>
      </c>
      <c r="B1070" s="204" t="s">
        <v>330</v>
      </c>
      <c r="C1070" s="213" t="s">
        <v>18</v>
      </c>
      <c r="D1070" s="213" t="s">
        <v>20</v>
      </c>
      <c r="E1070" s="213" t="s">
        <v>27</v>
      </c>
      <c r="F1070" s="213" t="s">
        <v>120</v>
      </c>
      <c r="G1070" s="213" t="s">
        <v>226</v>
      </c>
      <c r="H1070" s="213" t="s">
        <v>228</v>
      </c>
      <c r="I1070" s="254" t="s">
        <v>117</v>
      </c>
      <c r="J1070" s="332"/>
      <c r="K1070" s="332"/>
      <c r="L1070" s="332"/>
      <c r="M1070" s="353"/>
      <c r="N1070" s="332"/>
      <c r="O1070" s="332"/>
      <c r="P1070" s="215"/>
      <c r="Q1070" s="215"/>
      <c r="R1070" s="215"/>
      <c r="S1070" s="332">
        <f>1852.5+97.5</f>
        <v>1950</v>
      </c>
      <c r="T1070" s="332"/>
      <c r="U1070" s="332"/>
      <c r="V1070" s="215">
        <f t="shared" si="1499"/>
        <v>1950</v>
      </c>
      <c r="W1070" s="215">
        <f t="shared" si="1500"/>
        <v>0</v>
      </c>
      <c r="X1070" s="215">
        <f t="shared" si="1501"/>
        <v>0</v>
      </c>
    </row>
    <row r="1071" spans="1:24" s="206" customFormat="1" hidden="1">
      <c r="A1071" s="255" t="s">
        <v>46</v>
      </c>
      <c r="B1071" s="209" t="s">
        <v>330</v>
      </c>
      <c r="C1071" s="209" t="s">
        <v>18</v>
      </c>
      <c r="D1071" s="209" t="s">
        <v>17</v>
      </c>
      <c r="E1071" s="209"/>
      <c r="F1071" s="209"/>
      <c r="G1071" s="209"/>
      <c r="H1071" s="209"/>
      <c r="I1071" s="210"/>
      <c r="J1071" s="211">
        <f>+J1083+J1076</f>
        <v>6581574</v>
      </c>
      <c r="K1071" s="211">
        <f t="shared" ref="K1071:L1071" si="1507">+K1083+K1076</f>
        <v>5457201.6299999999</v>
      </c>
      <c r="L1071" s="211">
        <f t="shared" si="1507"/>
        <v>5586977.6600000001</v>
      </c>
      <c r="M1071" s="211">
        <f t="shared" ref="M1071:O1071" si="1508">+M1083+M1076</f>
        <v>0</v>
      </c>
      <c r="N1071" s="211">
        <f t="shared" si="1508"/>
        <v>0</v>
      </c>
      <c r="O1071" s="211">
        <f t="shared" si="1508"/>
        <v>0</v>
      </c>
      <c r="P1071" s="211">
        <f t="shared" si="1456"/>
        <v>6581574</v>
      </c>
      <c r="Q1071" s="211">
        <f t="shared" si="1457"/>
        <v>5457201.6299999999</v>
      </c>
      <c r="R1071" s="211">
        <f t="shared" si="1458"/>
        <v>5586977.6600000001</v>
      </c>
      <c r="S1071" s="211">
        <f>+S1083+S1076+S1072</f>
        <v>500000</v>
      </c>
      <c r="T1071" s="211">
        <f t="shared" ref="T1071:U1071" si="1509">+T1083+T1076+T1072</f>
        <v>0</v>
      </c>
      <c r="U1071" s="211">
        <f t="shared" si="1509"/>
        <v>0</v>
      </c>
      <c r="V1071" s="211">
        <f t="shared" si="1472"/>
        <v>7081574</v>
      </c>
      <c r="W1071" s="211">
        <f t="shared" si="1473"/>
        <v>5457201.6299999999</v>
      </c>
      <c r="X1071" s="211">
        <f t="shared" si="1474"/>
        <v>5586977.6600000001</v>
      </c>
    </row>
    <row r="1072" spans="1:24" s="206" customFormat="1" ht="26.4" hidden="1">
      <c r="A1072" s="305" t="s">
        <v>400</v>
      </c>
      <c r="B1072" s="204" t="s">
        <v>330</v>
      </c>
      <c r="C1072" s="204" t="s">
        <v>18</v>
      </c>
      <c r="D1072" s="204" t="s">
        <v>17</v>
      </c>
      <c r="E1072" s="204" t="s">
        <v>292</v>
      </c>
      <c r="F1072" s="204" t="s">
        <v>68</v>
      </c>
      <c r="G1072" s="204" t="s">
        <v>140</v>
      </c>
      <c r="H1072" s="204" t="s">
        <v>141</v>
      </c>
      <c r="I1072" s="214"/>
      <c r="J1072" s="221"/>
      <c r="K1072" s="221"/>
      <c r="L1072" s="221"/>
      <c r="M1072" s="221"/>
      <c r="N1072" s="221"/>
      <c r="O1072" s="221"/>
      <c r="P1072" s="221"/>
      <c r="Q1072" s="221"/>
      <c r="R1072" s="221"/>
      <c r="S1072" s="221">
        <f t="shared" ref="S1072:U1074" si="1510">S1073</f>
        <v>500000</v>
      </c>
      <c r="T1072" s="221">
        <f t="shared" si="1510"/>
        <v>0</v>
      </c>
      <c r="U1072" s="221">
        <f t="shared" si="1510"/>
        <v>0</v>
      </c>
      <c r="V1072" s="221">
        <f t="shared" ref="V1072:X1075" si="1511">P1072+S1072</f>
        <v>500000</v>
      </c>
      <c r="W1072" s="221">
        <f t="shared" si="1511"/>
        <v>0</v>
      </c>
      <c r="X1072" s="221">
        <f t="shared" si="1511"/>
        <v>0</v>
      </c>
    </row>
    <row r="1073" spans="1:24" s="206" customFormat="1" hidden="1">
      <c r="A1073" s="245" t="s">
        <v>493</v>
      </c>
      <c r="B1073" s="204" t="s">
        <v>330</v>
      </c>
      <c r="C1073" s="204" t="s">
        <v>18</v>
      </c>
      <c r="D1073" s="204" t="s">
        <v>17</v>
      </c>
      <c r="E1073" s="204" t="s">
        <v>292</v>
      </c>
      <c r="F1073" s="204" t="s">
        <v>68</v>
      </c>
      <c r="G1073" s="204" t="s">
        <v>140</v>
      </c>
      <c r="H1073" s="204" t="s">
        <v>492</v>
      </c>
      <c r="I1073" s="214"/>
      <c r="J1073" s="221"/>
      <c r="K1073" s="221"/>
      <c r="L1073" s="221"/>
      <c r="M1073" s="221"/>
      <c r="N1073" s="221"/>
      <c r="O1073" s="221"/>
      <c r="P1073" s="221"/>
      <c r="Q1073" s="221"/>
      <c r="R1073" s="221"/>
      <c r="S1073" s="221">
        <f t="shared" si="1510"/>
        <v>500000</v>
      </c>
      <c r="T1073" s="221">
        <f t="shared" si="1510"/>
        <v>0</v>
      </c>
      <c r="U1073" s="221">
        <f t="shared" si="1510"/>
        <v>0</v>
      </c>
      <c r="V1073" s="221">
        <f t="shared" si="1511"/>
        <v>500000</v>
      </c>
      <c r="W1073" s="221">
        <f t="shared" si="1511"/>
        <v>0</v>
      </c>
      <c r="X1073" s="221">
        <f t="shared" si="1511"/>
        <v>0</v>
      </c>
    </row>
    <row r="1074" spans="1:24" s="206" customFormat="1" ht="26.4" hidden="1">
      <c r="A1074" s="217" t="s">
        <v>229</v>
      </c>
      <c r="B1074" s="204" t="s">
        <v>330</v>
      </c>
      <c r="C1074" s="204" t="s">
        <v>18</v>
      </c>
      <c r="D1074" s="204" t="s">
        <v>17</v>
      </c>
      <c r="E1074" s="204" t="s">
        <v>292</v>
      </c>
      <c r="F1074" s="204" t="s">
        <v>68</v>
      </c>
      <c r="G1074" s="204" t="s">
        <v>140</v>
      </c>
      <c r="H1074" s="204" t="s">
        <v>492</v>
      </c>
      <c r="I1074" s="214" t="s">
        <v>92</v>
      </c>
      <c r="J1074" s="221"/>
      <c r="K1074" s="221"/>
      <c r="L1074" s="221"/>
      <c r="M1074" s="221"/>
      <c r="N1074" s="221"/>
      <c r="O1074" s="221"/>
      <c r="P1074" s="221"/>
      <c r="Q1074" s="221"/>
      <c r="R1074" s="221"/>
      <c r="S1074" s="221">
        <f t="shared" si="1510"/>
        <v>500000</v>
      </c>
      <c r="T1074" s="221">
        <f t="shared" si="1510"/>
        <v>0</v>
      </c>
      <c r="U1074" s="221">
        <f t="shared" si="1510"/>
        <v>0</v>
      </c>
      <c r="V1074" s="221">
        <f t="shared" si="1511"/>
        <v>500000</v>
      </c>
      <c r="W1074" s="221">
        <f t="shared" si="1511"/>
        <v>0</v>
      </c>
      <c r="X1074" s="221">
        <f t="shared" si="1511"/>
        <v>0</v>
      </c>
    </row>
    <row r="1075" spans="1:24" s="206" customFormat="1" ht="26.4" hidden="1">
      <c r="A1075" s="216" t="s">
        <v>96</v>
      </c>
      <c r="B1075" s="204" t="s">
        <v>330</v>
      </c>
      <c r="C1075" s="204" t="s">
        <v>18</v>
      </c>
      <c r="D1075" s="204" t="s">
        <v>17</v>
      </c>
      <c r="E1075" s="204" t="s">
        <v>292</v>
      </c>
      <c r="F1075" s="204" t="s">
        <v>68</v>
      </c>
      <c r="G1075" s="204" t="s">
        <v>140</v>
      </c>
      <c r="H1075" s="204" t="s">
        <v>492</v>
      </c>
      <c r="I1075" s="214" t="s">
        <v>93</v>
      </c>
      <c r="J1075" s="221"/>
      <c r="K1075" s="221"/>
      <c r="L1075" s="221"/>
      <c r="M1075" s="221"/>
      <c r="N1075" s="221"/>
      <c r="O1075" s="221"/>
      <c r="P1075" s="221"/>
      <c r="Q1075" s="221"/>
      <c r="R1075" s="221"/>
      <c r="S1075" s="352">
        <v>500000</v>
      </c>
      <c r="T1075" s="221"/>
      <c r="U1075" s="221"/>
      <c r="V1075" s="221">
        <f t="shared" si="1511"/>
        <v>500000</v>
      </c>
      <c r="W1075" s="221">
        <f t="shared" si="1511"/>
        <v>0</v>
      </c>
      <c r="X1075" s="221">
        <f t="shared" si="1511"/>
        <v>0</v>
      </c>
    </row>
    <row r="1076" spans="1:24" s="206" customFormat="1" ht="26.4" hidden="1">
      <c r="A1076" s="245" t="s">
        <v>421</v>
      </c>
      <c r="B1076" s="204" t="s">
        <v>330</v>
      </c>
      <c r="C1076" s="204" t="s">
        <v>18</v>
      </c>
      <c r="D1076" s="204" t="s">
        <v>17</v>
      </c>
      <c r="E1076" s="204" t="s">
        <v>416</v>
      </c>
      <c r="F1076" s="204" t="s">
        <v>68</v>
      </c>
      <c r="G1076" s="204" t="s">
        <v>140</v>
      </c>
      <c r="H1076" s="204" t="s">
        <v>141</v>
      </c>
      <c r="I1076" s="214"/>
      <c r="J1076" s="215">
        <f>J1077+J1080</f>
        <v>1250000</v>
      </c>
      <c r="K1076" s="215">
        <f t="shared" ref="K1076:L1076" si="1512">K1077+K1080</f>
        <v>0</v>
      </c>
      <c r="L1076" s="215">
        <f t="shared" si="1512"/>
        <v>0</v>
      </c>
      <c r="M1076" s="215">
        <f t="shared" ref="M1076:O1076" si="1513">M1077+M1080</f>
        <v>0</v>
      </c>
      <c r="N1076" s="215">
        <f t="shared" si="1513"/>
        <v>0</v>
      </c>
      <c r="O1076" s="215">
        <f t="shared" si="1513"/>
        <v>0</v>
      </c>
      <c r="P1076" s="215">
        <f t="shared" si="1456"/>
        <v>1250000</v>
      </c>
      <c r="Q1076" s="215">
        <f t="shared" si="1457"/>
        <v>0</v>
      </c>
      <c r="R1076" s="215">
        <f t="shared" si="1458"/>
        <v>0</v>
      </c>
      <c r="S1076" s="215">
        <f t="shared" ref="S1076:U1076" si="1514">S1077+S1080</f>
        <v>0</v>
      </c>
      <c r="T1076" s="215">
        <f t="shared" si="1514"/>
        <v>0</v>
      </c>
      <c r="U1076" s="215">
        <f t="shared" si="1514"/>
        <v>0</v>
      </c>
      <c r="V1076" s="215">
        <f t="shared" si="1472"/>
        <v>1250000</v>
      </c>
      <c r="W1076" s="215">
        <f t="shared" si="1473"/>
        <v>0</v>
      </c>
      <c r="X1076" s="215">
        <f t="shared" si="1474"/>
        <v>0</v>
      </c>
    </row>
    <row r="1077" spans="1:24" s="206" customFormat="1" hidden="1">
      <c r="A1077" s="245" t="s">
        <v>419</v>
      </c>
      <c r="B1077" s="204" t="s">
        <v>330</v>
      </c>
      <c r="C1077" s="204" t="s">
        <v>18</v>
      </c>
      <c r="D1077" s="204" t="s">
        <v>17</v>
      </c>
      <c r="E1077" s="204" t="s">
        <v>416</v>
      </c>
      <c r="F1077" s="204" t="s">
        <v>68</v>
      </c>
      <c r="G1077" s="204" t="s">
        <v>140</v>
      </c>
      <c r="H1077" s="204" t="s">
        <v>418</v>
      </c>
      <c r="I1077" s="214"/>
      <c r="J1077" s="215">
        <f>J1078</f>
        <v>250000</v>
      </c>
      <c r="K1077" s="215">
        <f t="shared" ref="K1077:O1078" si="1515">K1078</f>
        <v>0</v>
      </c>
      <c r="L1077" s="215">
        <f t="shared" si="1515"/>
        <v>0</v>
      </c>
      <c r="M1077" s="215">
        <f t="shared" si="1515"/>
        <v>0</v>
      </c>
      <c r="N1077" s="215">
        <f t="shared" si="1515"/>
        <v>0</v>
      </c>
      <c r="O1077" s="215">
        <f t="shared" si="1515"/>
        <v>0</v>
      </c>
      <c r="P1077" s="215">
        <f t="shared" si="1456"/>
        <v>250000</v>
      </c>
      <c r="Q1077" s="215">
        <f t="shared" si="1457"/>
        <v>0</v>
      </c>
      <c r="R1077" s="215">
        <f t="shared" si="1458"/>
        <v>0</v>
      </c>
      <c r="S1077" s="215">
        <f t="shared" ref="S1077:U1078" si="1516">S1078</f>
        <v>0</v>
      </c>
      <c r="T1077" s="215">
        <f t="shared" si="1516"/>
        <v>0</v>
      </c>
      <c r="U1077" s="215">
        <f t="shared" si="1516"/>
        <v>0</v>
      </c>
      <c r="V1077" s="215">
        <f t="shared" si="1472"/>
        <v>250000</v>
      </c>
      <c r="W1077" s="215">
        <f t="shared" si="1473"/>
        <v>0</v>
      </c>
      <c r="X1077" s="215">
        <f t="shared" si="1474"/>
        <v>0</v>
      </c>
    </row>
    <row r="1078" spans="1:24" s="206" customFormat="1" ht="26.4" hidden="1">
      <c r="A1078" s="217" t="s">
        <v>229</v>
      </c>
      <c r="B1078" s="204" t="s">
        <v>330</v>
      </c>
      <c r="C1078" s="204" t="s">
        <v>18</v>
      </c>
      <c r="D1078" s="204" t="s">
        <v>17</v>
      </c>
      <c r="E1078" s="204" t="s">
        <v>416</v>
      </c>
      <c r="F1078" s="204" t="s">
        <v>68</v>
      </c>
      <c r="G1078" s="204" t="s">
        <v>140</v>
      </c>
      <c r="H1078" s="204" t="s">
        <v>418</v>
      </c>
      <c r="I1078" s="214" t="s">
        <v>92</v>
      </c>
      <c r="J1078" s="215">
        <f>J1079</f>
        <v>250000</v>
      </c>
      <c r="K1078" s="215">
        <f t="shared" si="1515"/>
        <v>0</v>
      </c>
      <c r="L1078" s="215">
        <f t="shared" si="1515"/>
        <v>0</v>
      </c>
      <c r="M1078" s="215">
        <f t="shared" si="1515"/>
        <v>0</v>
      </c>
      <c r="N1078" s="215">
        <f t="shared" si="1515"/>
        <v>0</v>
      </c>
      <c r="O1078" s="215">
        <f t="shared" si="1515"/>
        <v>0</v>
      </c>
      <c r="P1078" s="215">
        <f t="shared" si="1456"/>
        <v>250000</v>
      </c>
      <c r="Q1078" s="215">
        <f t="shared" si="1457"/>
        <v>0</v>
      </c>
      <c r="R1078" s="215">
        <f t="shared" si="1458"/>
        <v>0</v>
      </c>
      <c r="S1078" s="215">
        <f t="shared" si="1516"/>
        <v>0</v>
      </c>
      <c r="T1078" s="215">
        <f t="shared" si="1516"/>
        <v>0</v>
      </c>
      <c r="U1078" s="215">
        <f t="shared" si="1516"/>
        <v>0</v>
      </c>
      <c r="V1078" s="215">
        <f t="shared" si="1472"/>
        <v>250000</v>
      </c>
      <c r="W1078" s="215">
        <f t="shared" si="1473"/>
        <v>0</v>
      </c>
      <c r="X1078" s="215">
        <f t="shared" si="1474"/>
        <v>0</v>
      </c>
    </row>
    <row r="1079" spans="1:24" s="206" customFormat="1" ht="26.4" hidden="1">
      <c r="A1079" s="216" t="s">
        <v>96</v>
      </c>
      <c r="B1079" s="204" t="s">
        <v>330</v>
      </c>
      <c r="C1079" s="204" t="s">
        <v>18</v>
      </c>
      <c r="D1079" s="204" t="s">
        <v>17</v>
      </c>
      <c r="E1079" s="204" t="s">
        <v>416</v>
      </c>
      <c r="F1079" s="204" t="s">
        <v>68</v>
      </c>
      <c r="G1079" s="204" t="s">
        <v>140</v>
      </c>
      <c r="H1079" s="204" t="s">
        <v>418</v>
      </c>
      <c r="I1079" s="214" t="s">
        <v>93</v>
      </c>
      <c r="J1079" s="215">
        <v>250000</v>
      </c>
      <c r="K1079" s="215"/>
      <c r="L1079" s="215"/>
      <c r="M1079" s="215"/>
      <c r="N1079" s="215"/>
      <c r="O1079" s="215"/>
      <c r="P1079" s="215">
        <f t="shared" si="1456"/>
        <v>250000</v>
      </c>
      <c r="Q1079" s="215">
        <f t="shared" si="1457"/>
        <v>0</v>
      </c>
      <c r="R1079" s="215">
        <f t="shared" si="1458"/>
        <v>0</v>
      </c>
      <c r="S1079" s="215"/>
      <c r="T1079" s="215"/>
      <c r="U1079" s="215"/>
      <c r="V1079" s="215">
        <f t="shared" si="1472"/>
        <v>250000</v>
      </c>
      <c r="W1079" s="215">
        <f t="shared" si="1473"/>
        <v>0</v>
      </c>
      <c r="X1079" s="215">
        <f t="shared" si="1474"/>
        <v>0</v>
      </c>
    </row>
    <row r="1080" spans="1:24" s="206" customFormat="1" ht="26.4" hidden="1">
      <c r="A1080" s="245" t="s">
        <v>420</v>
      </c>
      <c r="B1080" s="204" t="s">
        <v>330</v>
      </c>
      <c r="C1080" s="204" t="s">
        <v>18</v>
      </c>
      <c r="D1080" s="204" t="s">
        <v>17</v>
      </c>
      <c r="E1080" s="204" t="s">
        <v>416</v>
      </c>
      <c r="F1080" s="204" t="s">
        <v>68</v>
      </c>
      <c r="G1080" s="204" t="s">
        <v>140</v>
      </c>
      <c r="H1080" s="204" t="s">
        <v>417</v>
      </c>
      <c r="I1080" s="214"/>
      <c r="J1080" s="215">
        <f>J1081</f>
        <v>1000000</v>
      </c>
      <c r="K1080" s="215">
        <f t="shared" ref="K1080:O1081" si="1517">K1081</f>
        <v>0</v>
      </c>
      <c r="L1080" s="215">
        <f t="shared" si="1517"/>
        <v>0</v>
      </c>
      <c r="M1080" s="215">
        <f t="shared" si="1517"/>
        <v>0</v>
      </c>
      <c r="N1080" s="215">
        <f t="shared" si="1517"/>
        <v>0</v>
      </c>
      <c r="O1080" s="215">
        <f t="shared" si="1517"/>
        <v>0</v>
      </c>
      <c r="P1080" s="215">
        <f t="shared" si="1456"/>
        <v>1000000</v>
      </c>
      <c r="Q1080" s="215">
        <f t="shared" si="1457"/>
        <v>0</v>
      </c>
      <c r="R1080" s="215">
        <f t="shared" si="1458"/>
        <v>0</v>
      </c>
      <c r="S1080" s="215">
        <f t="shared" ref="S1080:U1081" si="1518">S1081</f>
        <v>0</v>
      </c>
      <c r="T1080" s="215">
        <f t="shared" si="1518"/>
        <v>0</v>
      </c>
      <c r="U1080" s="215">
        <f t="shared" si="1518"/>
        <v>0</v>
      </c>
      <c r="V1080" s="215">
        <f t="shared" si="1472"/>
        <v>1000000</v>
      </c>
      <c r="W1080" s="215">
        <f t="shared" si="1473"/>
        <v>0</v>
      </c>
      <c r="X1080" s="215">
        <f t="shared" si="1474"/>
        <v>0</v>
      </c>
    </row>
    <row r="1081" spans="1:24" s="206" customFormat="1" ht="26.4" hidden="1">
      <c r="A1081" s="217" t="s">
        <v>229</v>
      </c>
      <c r="B1081" s="204" t="s">
        <v>330</v>
      </c>
      <c r="C1081" s="204" t="s">
        <v>18</v>
      </c>
      <c r="D1081" s="204" t="s">
        <v>17</v>
      </c>
      <c r="E1081" s="204" t="s">
        <v>416</v>
      </c>
      <c r="F1081" s="204" t="s">
        <v>68</v>
      </c>
      <c r="G1081" s="204" t="s">
        <v>140</v>
      </c>
      <c r="H1081" s="204" t="s">
        <v>417</v>
      </c>
      <c r="I1081" s="214" t="s">
        <v>92</v>
      </c>
      <c r="J1081" s="215">
        <f>J1082</f>
        <v>1000000</v>
      </c>
      <c r="K1081" s="215">
        <f t="shared" si="1517"/>
        <v>0</v>
      </c>
      <c r="L1081" s="215">
        <f t="shared" si="1517"/>
        <v>0</v>
      </c>
      <c r="M1081" s="215">
        <f t="shared" si="1517"/>
        <v>0</v>
      </c>
      <c r="N1081" s="215">
        <f t="shared" si="1517"/>
        <v>0</v>
      </c>
      <c r="O1081" s="215">
        <f t="shared" si="1517"/>
        <v>0</v>
      </c>
      <c r="P1081" s="215">
        <f t="shared" si="1456"/>
        <v>1000000</v>
      </c>
      <c r="Q1081" s="215">
        <f t="shared" si="1457"/>
        <v>0</v>
      </c>
      <c r="R1081" s="215">
        <f t="shared" si="1458"/>
        <v>0</v>
      </c>
      <c r="S1081" s="215">
        <f t="shared" si="1518"/>
        <v>0</v>
      </c>
      <c r="T1081" s="215">
        <f t="shared" si="1518"/>
        <v>0</v>
      </c>
      <c r="U1081" s="215">
        <f t="shared" si="1518"/>
        <v>0</v>
      </c>
      <c r="V1081" s="215">
        <f t="shared" si="1472"/>
        <v>1000000</v>
      </c>
      <c r="W1081" s="215">
        <f t="shared" si="1473"/>
        <v>0</v>
      </c>
      <c r="X1081" s="215">
        <f t="shared" si="1474"/>
        <v>0</v>
      </c>
    </row>
    <row r="1082" spans="1:24" s="206" customFormat="1" ht="26.4" hidden="1">
      <c r="A1082" s="216" t="s">
        <v>96</v>
      </c>
      <c r="B1082" s="204" t="s">
        <v>330</v>
      </c>
      <c r="C1082" s="204" t="s">
        <v>18</v>
      </c>
      <c r="D1082" s="204" t="s">
        <v>17</v>
      </c>
      <c r="E1082" s="204" t="s">
        <v>416</v>
      </c>
      <c r="F1082" s="204" t="s">
        <v>68</v>
      </c>
      <c r="G1082" s="204" t="s">
        <v>140</v>
      </c>
      <c r="H1082" s="204" t="s">
        <v>417</v>
      </c>
      <c r="I1082" s="214" t="s">
        <v>93</v>
      </c>
      <c r="J1082" s="215">
        <v>1000000</v>
      </c>
      <c r="K1082" s="215"/>
      <c r="L1082" s="215"/>
      <c r="M1082" s="215"/>
      <c r="N1082" s="215"/>
      <c r="O1082" s="215"/>
      <c r="P1082" s="215">
        <f t="shared" si="1456"/>
        <v>1000000</v>
      </c>
      <c r="Q1082" s="215">
        <f t="shared" si="1457"/>
        <v>0</v>
      </c>
      <c r="R1082" s="215">
        <f t="shared" si="1458"/>
        <v>0</v>
      </c>
      <c r="S1082" s="215"/>
      <c r="T1082" s="215"/>
      <c r="U1082" s="215"/>
      <c r="V1082" s="215">
        <f t="shared" si="1472"/>
        <v>1000000</v>
      </c>
      <c r="W1082" s="215">
        <f t="shared" si="1473"/>
        <v>0</v>
      </c>
      <c r="X1082" s="215">
        <f t="shared" si="1474"/>
        <v>0</v>
      </c>
    </row>
    <row r="1083" spans="1:24" s="206" customFormat="1" hidden="1">
      <c r="A1083" s="212" t="s">
        <v>81</v>
      </c>
      <c r="B1083" s="204" t="s">
        <v>330</v>
      </c>
      <c r="C1083" s="204" t="s">
        <v>18</v>
      </c>
      <c r="D1083" s="204" t="s">
        <v>17</v>
      </c>
      <c r="E1083" s="204" t="s">
        <v>80</v>
      </c>
      <c r="F1083" s="204" t="s">
        <v>68</v>
      </c>
      <c r="G1083" s="204" t="s">
        <v>140</v>
      </c>
      <c r="H1083" s="204" t="s">
        <v>141</v>
      </c>
      <c r="I1083" s="214"/>
      <c r="J1083" s="215">
        <f>J1084+J1087</f>
        <v>5331574</v>
      </c>
      <c r="K1083" s="215">
        <f t="shared" ref="K1083:L1083" si="1519">K1084+K1087</f>
        <v>5457201.6299999999</v>
      </c>
      <c r="L1083" s="215">
        <f t="shared" si="1519"/>
        <v>5586977.6600000001</v>
      </c>
      <c r="M1083" s="215">
        <f t="shared" ref="M1083:O1083" si="1520">M1084+M1087</f>
        <v>0</v>
      </c>
      <c r="N1083" s="215">
        <f t="shared" si="1520"/>
        <v>0</v>
      </c>
      <c r="O1083" s="215">
        <f t="shared" si="1520"/>
        <v>0</v>
      </c>
      <c r="P1083" s="215">
        <f t="shared" si="1456"/>
        <v>5331574</v>
      </c>
      <c r="Q1083" s="215">
        <f t="shared" si="1457"/>
        <v>5457201.6299999999</v>
      </c>
      <c r="R1083" s="215">
        <f t="shared" si="1458"/>
        <v>5586977.6600000001</v>
      </c>
      <c r="S1083" s="215">
        <f t="shared" ref="S1083:U1083" si="1521">S1084+S1087</f>
        <v>0</v>
      </c>
      <c r="T1083" s="215">
        <f t="shared" si="1521"/>
        <v>0</v>
      </c>
      <c r="U1083" s="215">
        <f t="shared" si="1521"/>
        <v>0</v>
      </c>
      <c r="V1083" s="215">
        <f t="shared" si="1472"/>
        <v>5331574</v>
      </c>
      <c r="W1083" s="215">
        <f t="shared" si="1473"/>
        <v>5457201.6299999999</v>
      </c>
      <c r="X1083" s="215">
        <f t="shared" si="1474"/>
        <v>5586977.6600000001</v>
      </c>
    </row>
    <row r="1084" spans="1:24" s="206" customFormat="1" hidden="1">
      <c r="A1084" s="212" t="s">
        <v>285</v>
      </c>
      <c r="B1084" s="204" t="s">
        <v>330</v>
      </c>
      <c r="C1084" s="204" t="s">
        <v>18</v>
      </c>
      <c r="D1084" s="204" t="s">
        <v>17</v>
      </c>
      <c r="E1084" s="204" t="s">
        <v>80</v>
      </c>
      <c r="F1084" s="204" t="s">
        <v>68</v>
      </c>
      <c r="G1084" s="204" t="s">
        <v>140</v>
      </c>
      <c r="H1084" s="204" t="s">
        <v>284</v>
      </c>
      <c r="I1084" s="214"/>
      <c r="J1084" s="215">
        <f>J1085</f>
        <v>4616574</v>
      </c>
      <c r="K1084" s="215">
        <f t="shared" ref="K1084:O1085" si="1522">K1085</f>
        <v>4713601.63</v>
      </c>
      <c r="L1084" s="215">
        <f t="shared" si="1522"/>
        <v>4813633.66</v>
      </c>
      <c r="M1084" s="215">
        <f t="shared" si="1522"/>
        <v>0</v>
      </c>
      <c r="N1084" s="215">
        <f t="shared" si="1522"/>
        <v>0</v>
      </c>
      <c r="O1084" s="215">
        <f t="shared" si="1522"/>
        <v>0</v>
      </c>
      <c r="P1084" s="215">
        <f t="shared" si="1456"/>
        <v>4616574</v>
      </c>
      <c r="Q1084" s="215">
        <f t="shared" si="1457"/>
        <v>4713601.63</v>
      </c>
      <c r="R1084" s="215">
        <f t="shared" si="1458"/>
        <v>4813633.66</v>
      </c>
      <c r="S1084" s="215">
        <f t="shared" ref="S1084:U1085" si="1523">S1085</f>
        <v>0</v>
      </c>
      <c r="T1084" s="215">
        <f t="shared" si="1523"/>
        <v>0</v>
      </c>
      <c r="U1084" s="215">
        <f t="shared" si="1523"/>
        <v>0</v>
      </c>
      <c r="V1084" s="215">
        <f t="shared" si="1472"/>
        <v>4616574</v>
      </c>
      <c r="W1084" s="215">
        <f t="shared" si="1473"/>
        <v>4713601.63</v>
      </c>
      <c r="X1084" s="215">
        <f t="shared" si="1474"/>
        <v>4813633.66</v>
      </c>
    </row>
    <row r="1085" spans="1:24" s="206" customFormat="1" ht="26.4" hidden="1">
      <c r="A1085" s="245" t="s">
        <v>70</v>
      </c>
      <c r="B1085" s="204" t="s">
        <v>330</v>
      </c>
      <c r="C1085" s="204" t="s">
        <v>18</v>
      </c>
      <c r="D1085" s="204" t="s">
        <v>17</v>
      </c>
      <c r="E1085" s="204" t="s">
        <v>80</v>
      </c>
      <c r="F1085" s="204" t="s">
        <v>68</v>
      </c>
      <c r="G1085" s="204" t="s">
        <v>140</v>
      </c>
      <c r="H1085" s="204" t="s">
        <v>284</v>
      </c>
      <c r="I1085" s="214" t="s">
        <v>69</v>
      </c>
      <c r="J1085" s="215">
        <f>J1086</f>
        <v>4616574</v>
      </c>
      <c r="K1085" s="215">
        <f t="shared" si="1522"/>
        <v>4713601.63</v>
      </c>
      <c r="L1085" s="215">
        <f t="shared" si="1522"/>
        <v>4813633.66</v>
      </c>
      <c r="M1085" s="215">
        <f t="shared" si="1522"/>
        <v>0</v>
      </c>
      <c r="N1085" s="215">
        <f t="shared" si="1522"/>
        <v>0</v>
      </c>
      <c r="O1085" s="215">
        <f t="shared" si="1522"/>
        <v>0</v>
      </c>
      <c r="P1085" s="215">
        <f t="shared" si="1456"/>
        <v>4616574</v>
      </c>
      <c r="Q1085" s="215">
        <f t="shared" si="1457"/>
        <v>4713601.63</v>
      </c>
      <c r="R1085" s="215">
        <f t="shared" si="1458"/>
        <v>4813633.66</v>
      </c>
      <c r="S1085" s="215">
        <f t="shared" si="1523"/>
        <v>0</v>
      </c>
      <c r="T1085" s="215">
        <f t="shared" si="1523"/>
        <v>0</v>
      </c>
      <c r="U1085" s="215">
        <f t="shared" si="1523"/>
        <v>0</v>
      </c>
      <c r="V1085" s="215">
        <f t="shared" si="1472"/>
        <v>4616574</v>
      </c>
      <c r="W1085" s="215">
        <f t="shared" si="1473"/>
        <v>4713601.63</v>
      </c>
      <c r="X1085" s="215">
        <f t="shared" si="1474"/>
        <v>4813633.66</v>
      </c>
    </row>
    <row r="1086" spans="1:24" s="206" customFormat="1" hidden="1">
      <c r="A1086" s="212" t="s">
        <v>221</v>
      </c>
      <c r="B1086" s="204" t="s">
        <v>330</v>
      </c>
      <c r="C1086" s="204" t="s">
        <v>18</v>
      </c>
      <c r="D1086" s="204" t="s">
        <v>17</v>
      </c>
      <c r="E1086" s="204" t="s">
        <v>80</v>
      </c>
      <c r="F1086" s="204" t="s">
        <v>68</v>
      </c>
      <c r="G1086" s="204" t="s">
        <v>140</v>
      </c>
      <c r="H1086" s="204" t="s">
        <v>284</v>
      </c>
      <c r="I1086" s="214" t="s">
        <v>218</v>
      </c>
      <c r="J1086" s="215">
        <v>4616574</v>
      </c>
      <c r="K1086" s="215">
        <v>4713601.63</v>
      </c>
      <c r="L1086" s="215">
        <v>4813633.66</v>
      </c>
      <c r="M1086" s="215"/>
      <c r="N1086" s="215"/>
      <c r="O1086" s="215"/>
      <c r="P1086" s="215">
        <f t="shared" si="1456"/>
        <v>4616574</v>
      </c>
      <c r="Q1086" s="215">
        <f t="shared" si="1457"/>
        <v>4713601.63</v>
      </c>
      <c r="R1086" s="215">
        <f t="shared" si="1458"/>
        <v>4813633.66</v>
      </c>
      <c r="S1086" s="215"/>
      <c r="T1086" s="215"/>
      <c r="U1086" s="215"/>
      <c r="V1086" s="215">
        <f t="shared" si="1472"/>
        <v>4616574</v>
      </c>
      <c r="W1086" s="215">
        <f t="shared" si="1473"/>
        <v>4713601.63</v>
      </c>
      <c r="X1086" s="215">
        <f t="shared" si="1474"/>
        <v>4813633.66</v>
      </c>
    </row>
    <row r="1087" spans="1:24" s="206" customFormat="1" hidden="1">
      <c r="A1087" s="245" t="s">
        <v>294</v>
      </c>
      <c r="B1087" s="204" t="s">
        <v>330</v>
      </c>
      <c r="C1087" s="204" t="s">
        <v>18</v>
      </c>
      <c r="D1087" s="204" t="s">
        <v>17</v>
      </c>
      <c r="E1087" s="204" t="s">
        <v>80</v>
      </c>
      <c r="F1087" s="204" t="s">
        <v>68</v>
      </c>
      <c r="G1087" s="204" t="s">
        <v>140</v>
      </c>
      <c r="H1087" s="204" t="s">
        <v>293</v>
      </c>
      <c r="I1087" s="214"/>
      <c r="J1087" s="215">
        <f>J1088</f>
        <v>715000</v>
      </c>
      <c r="K1087" s="215">
        <f t="shared" ref="K1087:O1088" si="1524">K1088</f>
        <v>743600</v>
      </c>
      <c r="L1087" s="215">
        <f t="shared" si="1524"/>
        <v>773344</v>
      </c>
      <c r="M1087" s="215">
        <f t="shared" si="1524"/>
        <v>0</v>
      </c>
      <c r="N1087" s="215">
        <f t="shared" si="1524"/>
        <v>0</v>
      </c>
      <c r="O1087" s="215">
        <f t="shared" si="1524"/>
        <v>0</v>
      </c>
      <c r="P1087" s="215">
        <f t="shared" si="1456"/>
        <v>715000</v>
      </c>
      <c r="Q1087" s="215">
        <f t="shared" si="1457"/>
        <v>743600</v>
      </c>
      <c r="R1087" s="215">
        <f t="shared" si="1458"/>
        <v>773344</v>
      </c>
      <c r="S1087" s="215">
        <f t="shared" ref="S1087:U1088" si="1525">S1088</f>
        <v>0</v>
      </c>
      <c r="T1087" s="215">
        <f t="shared" si="1525"/>
        <v>0</v>
      </c>
      <c r="U1087" s="215">
        <f t="shared" si="1525"/>
        <v>0</v>
      </c>
      <c r="V1087" s="215">
        <f t="shared" si="1472"/>
        <v>715000</v>
      </c>
      <c r="W1087" s="215">
        <f t="shared" si="1473"/>
        <v>743600</v>
      </c>
      <c r="X1087" s="215">
        <f t="shared" si="1474"/>
        <v>773344</v>
      </c>
    </row>
    <row r="1088" spans="1:24" s="206" customFormat="1" ht="26.4" hidden="1">
      <c r="A1088" s="217" t="s">
        <v>229</v>
      </c>
      <c r="B1088" s="204" t="s">
        <v>330</v>
      </c>
      <c r="C1088" s="204" t="s">
        <v>18</v>
      </c>
      <c r="D1088" s="204" t="s">
        <v>17</v>
      </c>
      <c r="E1088" s="204" t="s">
        <v>80</v>
      </c>
      <c r="F1088" s="204" t="s">
        <v>68</v>
      </c>
      <c r="G1088" s="204" t="s">
        <v>140</v>
      </c>
      <c r="H1088" s="204" t="s">
        <v>293</v>
      </c>
      <c r="I1088" s="214" t="s">
        <v>92</v>
      </c>
      <c r="J1088" s="215">
        <f>J1089</f>
        <v>715000</v>
      </c>
      <c r="K1088" s="215">
        <f t="shared" si="1524"/>
        <v>743600</v>
      </c>
      <c r="L1088" s="215">
        <f t="shared" si="1524"/>
        <v>773344</v>
      </c>
      <c r="M1088" s="215">
        <f t="shared" si="1524"/>
        <v>0</v>
      </c>
      <c r="N1088" s="215">
        <f t="shared" si="1524"/>
        <v>0</v>
      </c>
      <c r="O1088" s="215">
        <f t="shared" si="1524"/>
        <v>0</v>
      </c>
      <c r="P1088" s="215">
        <f t="shared" si="1456"/>
        <v>715000</v>
      </c>
      <c r="Q1088" s="215">
        <f t="shared" si="1457"/>
        <v>743600</v>
      </c>
      <c r="R1088" s="215">
        <f t="shared" si="1458"/>
        <v>773344</v>
      </c>
      <c r="S1088" s="215">
        <f t="shared" si="1525"/>
        <v>0</v>
      </c>
      <c r="T1088" s="215">
        <f t="shared" si="1525"/>
        <v>0</v>
      </c>
      <c r="U1088" s="215">
        <f t="shared" si="1525"/>
        <v>0</v>
      </c>
      <c r="V1088" s="215">
        <f t="shared" si="1472"/>
        <v>715000</v>
      </c>
      <c r="W1088" s="215">
        <f t="shared" si="1473"/>
        <v>743600</v>
      </c>
      <c r="X1088" s="215">
        <f t="shared" si="1474"/>
        <v>773344</v>
      </c>
    </row>
    <row r="1089" spans="1:24" s="206" customFormat="1" ht="26.4" hidden="1">
      <c r="A1089" s="216" t="s">
        <v>96</v>
      </c>
      <c r="B1089" s="204" t="s">
        <v>330</v>
      </c>
      <c r="C1089" s="204" t="s">
        <v>18</v>
      </c>
      <c r="D1089" s="204" t="s">
        <v>17</v>
      </c>
      <c r="E1089" s="204" t="s">
        <v>80</v>
      </c>
      <c r="F1089" s="204" t="s">
        <v>68</v>
      </c>
      <c r="G1089" s="204" t="s">
        <v>140</v>
      </c>
      <c r="H1089" s="204" t="s">
        <v>293</v>
      </c>
      <c r="I1089" s="214" t="s">
        <v>93</v>
      </c>
      <c r="J1089" s="215">
        <v>715000</v>
      </c>
      <c r="K1089" s="215">
        <v>743600</v>
      </c>
      <c r="L1089" s="215">
        <v>773344</v>
      </c>
      <c r="M1089" s="215"/>
      <c r="N1089" s="215"/>
      <c r="O1089" s="215"/>
      <c r="P1089" s="215">
        <f t="shared" si="1456"/>
        <v>715000</v>
      </c>
      <c r="Q1089" s="215">
        <f t="shared" si="1457"/>
        <v>743600</v>
      </c>
      <c r="R1089" s="215">
        <f t="shared" si="1458"/>
        <v>773344</v>
      </c>
      <c r="S1089" s="215"/>
      <c r="T1089" s="215"/>
      <c r="U1089" s="215"/>
      <c r="V1089" s="215">
        <f t="shared" si="1472"/>
        <v>715000</v>
      </c>
      <c r="W1089" s="215">
        <f t="shared" si="1473"/>
        <v>743600</v>
      </c>
      <c r="X1089" s="215">
        <f t="shared" si="1474"/>
        <v>773344</v>
      </c>
    </row>
    <row r="1090" spans="1:24" s="232" customFormat="1" hidden="1">
      <c r="A1090" s="255" t="s">
        <v>66</v>
      </c>
      <c r="B1090" s="208" t="s">
        <v>330</v>
      </c>
      <c r="C1090" s="208" t="s">
        <v>18</v>
      </c>
      <c r="D1090" s="208" t="s">
        <v>13</v>
      </c>
      <c r="E1090" s="208"/>
      <c r="F1090" s="208"/>
      <c r="G1090" s="208"/>
      <c r="H1090" s="208"/>
      <c r="I1090" s="219"/>
      <c r="J1090" s="211">
        <f>J1091+J1101</f>
        <v>350000</v>
      </c>
      <c r="K1090" s="211">
        <f>K1091+K1101</f>
        <v>250000</v>
      </c>
      <c r="L1090" s="211">
        <f>L1091+L1101</f>
        <v>250000</v>
      </c>
      <c r="M1090" s="211">
        <f t="shared" ref="M1090:O1090" si="1526">M1091+M1101</f>
        <v>385514</v>
      </c>
      <c r="N1090" s="211">
        <f t="shared" si="1526"/>
        <v>0</v>
      </c>
      <c r="O1090" s="211">
        <f t="shared" si="1526"/>
        <v>0</v>
      </c>
      <c r="P1090" s="211">
        <f t="shared" si="1456"/>
        <v>735514</v>
      </c>
      <c r="Q1090" s="211">
        <f t="shared" si="1457"/>
        <v>250000</v>
      </c>
      <c r="R1090" s="211">
        <f t="shared" si="1458"/>
        <v>250000</v>
      </c>
      <c r="S1090" s="211">
        <f t="shared" ref="S1090:U1090" si="1527">S1091+S1101</f>
        <v>625590.58000000007</v>
      </c>
      <c r="T1090" s="211">
        <f t="shared" si="1527"/>
        <v>3178.51</v>
      </c>
      <c r="U1090" s="211">
        <f t="shared" si="1527"/>
        <v>3178.51</v>
      </c>
      <c r="V1090" s="211">
        <f t="shared" si="1472"/>
        <v>1361104.58</v>
      </c>
      <c r="W1090" s="211">
        <f t="shared" si="1473"/>
        <v>253178.51</v>
      </c>
      <c r="X1090" s="211">
        <f t="shared" si="1474"/>
        <v>253178.51</v>
      </c>
    </row>
    <row r="1091" spans="1:24" s="206" customFormat="1" ht="26.4" hidden="1">
      <c r="A1091" s="273" t="s">
        <v>399</v>
      </c>
      <c r="B1091" s="204" t="s">
        <v>330</v>
      </c>
      <c r="C1091" s="204" t="s">
        <v>18</v>
      </c>
      <c r="D1091" s="204" t="s">
        <v>13</v>
      </c>
      <c r="E1091" s="204" t="s">
        <v>298</v>
      </c>
      <c r="F1091" s="204" t="s">
        <v>68</v>
      </c>
      <c r="G1091" s="204" t="s">
        <v>140</v>
      </c>
      <c r="H1091" s="204" t="s">
        <v>141</v>
      </c>
      <c r="I1091" s="214"/>
      <c r="J1091" s="215">
        <f>J1092</f>
        <v>100000</v>
      </c>
      <c r="K1091" s="215">
        <f t="shared" ref="K1091:O1091" si="1528">K1092</f>
        <v>0</v>
      </c>
      <c r="L1091" s="215">
        <f t="shared" si="1528"/>
        <v>0</v>
      </c>
      <c r="M1091" s="215">
        <f t="shared" si="1528"/>
        <v>-10000</v>
      </c>
      <c r="N1091" s="215">
        <f t="shared" si="1528"/>
        <v>0</v>
      </c>
      <c r="O1091" s="215">
        <f t="shared" si="1528"/>
        <v>0</v>
      </c>
      <c r="P1091" s="215">
        <f t="shared" si="1456"/>
        <v>90000</v>
      </c>
      <c r="Q1091" s="215">
        <f t="shared" si="1457"/>
        <v>0</v>
      </c>
      <c r="R1091" s="215">
        <f t="shared" si="1458"/>
        <v>0</v>
      </c>
      <c r="S1091" s="215">
        <f>S1092+S1095+S1100</f>
        <v>605190.58000000007</v>
      </c>
      <c r="T1091" s="215">
        <f t="shared" ref="T1091:U1091" si="1529">T1092+T1095+T1100</f>
        <v>3178.51</v>
      </c>
      <c r="U1091" s="215">
        <f t="shared" si="1529"/>
        <v>3178.51</v>
      </c>
      <c r="V1091" s="215">
        <f t="shared" si="1472"/>
        <v>695190.58000000007</v>
      </c>
      <c r="W1091" s="215">
        <f t="shared" si="1473"/>
        <v>3178.51</v>
      </c>
      <c r="X1091" s="215">
        <f t="shared" si="1474"/>
        <v>3178.51</v>
      </c>
    </row>
    <row r="1092" spans="1:24" s="206" customFormat="1" hidden="1">
      <c r="A1092" s="216" t="s">
        <v>299</v>
      </c>
      <c r="B1092" s="204" t="s">
        <v>330</v>
      </c>
      <c r="C1092" s="204" t="s">
        <v>18</v>
      </c>
      <c r="D1092" s="204" t="s">
        <v>13</v>
      </c>
      <c r="E1092" s="204" t="s">
        <v>298</v>
      </c>
      <c r="F1092" s="204" t="s">
        <v>68</v>
      </c>
      <c r="G1092" s="204" t="s">
        <v>140</v>
      </c>
      <c r="H1092" s="204" t="s">
        <v>295</v>
      </c>
      <c r="I1092" s="214"/>
      <c r="J1092" s="215">
        <f>J1093</f>
        <v>100000</v>
      </c>
      <c r="K1092" s="215">
        <f t="shared" ref="K1092:O1093" si="1530">K1093</f>
        <v>0</v>
      </c>
      <c r="L1092" s="215">
        <f t="shared" si="1530"/>
        <v>0</v>
      </c>
      <c r="M1092" s="215">
        <f t="shared" si="1530"/>
        <v>-10000</v>
      </c>
      <c r="N1092" s="215">
        <f t="shared" si="1530"/>
        <v>0</v>
      </c>
      <c r="O1092" s="215">
        <f t="shared" si="1530"/>
        <v>0</v>
      </c>
      <c r="P1092" s="215">
        <f t="shared" si="1456"/>
        <v>90000</v>
      </c>
      <c r="Q1092" s="215">
        <f t="shared" si="1457"/>
        <v>0</v>
      </c>
      <c r="R1092" s="215">
        <f t="shared" si="1458"/>
        <v>0</v>
      </c>
      <c r="S1092" s="215">
        <f t="shared" ref="S1092:U1093" si="1531">S1093</f>
        <v>-32872.730000000003</v>
      </c>
      <c r="T1092" s="215">
        <f t="shared" si="1531"/>
        <v>0</v>
      </c>
      <c r="U1092" s="215">
        <f t="shared" si="1531"/>
        <v>0</v>
      </c>
      <c r="V1092" s="215">
        <f t="shared" si="1472"/>
        <v>57127.27</v>
      </c>
      <c r="W1092" s="215">
        <f t="shared" si="1473"/>
        <v>0</v>
      </c>
      <c r="X1092" s="215">
        <f t="shared" si="1474"/>
        <v>0</v>
      </c>
    </row>
    <row r="1093" spans="1:24" s="206" customFormat="1" ht="26.4" hidden="1">
      <c r="A1093" s="217" t="s">
        <v>229</v>
      </c>
      <c r="B1093" s="204" t="s">
        <v>330</v>
      </c>
      <c r="C1093" s="204" t="s">
        <v>18</v>
      </c>
      <c r="D1093" s="204" t="s">
        <v>13</v>
      </c>
      <c r="E1093" s="204" t="s">
        <v>298</v>
      </c>
      <c r="F1093" s="204" t="s">
        <v>68</v>
      </c>
      <c r="G1093" s="204" t="s">
        <v>140</v>
      </c>
      <c r="H1093" s="204" t="s">
        <v>295</v>
      </c>
      <c r="I1093" s="214" t="s">
        <v>92</v>
      </c>
      <c r="J1093" s="215">
        <f>J1094</f>
        <v>100000</v>
      </c>
      <c r="K1093" s="215">
        <f t="shared" si="1530"/>
        <v>0</v>
      </c>
      <c r="L1093" s="215">
        <f t="shared" si="1530"/>
        <v>0</v>
      </c>
      <c r="M1093" s="215">
        <f t="shared" si="1530"/>
        <v>-10000</v>
      </c>
      <c r="N1093" s="215">
        <f t="shared" si="1530"/>
        <v>0</v>
      </c>
      <c r="O1093" s="215">
        <f t="shared" si="1530"/>
        <v>0</v>
      </c>
      <c r="P1093" s="215">
        <f t="shared" si="1456"/>
        <v>90000</v>
      </c>
      <c r="Q1093" s="215">
        <f t="shared" si="1457"/>
        <v>0</v>
      </c>
      <c r="R1093" s="215">
        <f t="shared" si="1458"/>
        <v>0</v>
      </c>
      <c r="S1093" s="215">
        <f t="shared" si="1531"/>
        <v>-32872.730000000003</v>
      </c>
      <c r="T1093" s="215">
        <f t="shared" si="1531"/>
        <v>0</v>
      </c>
      <c r="U1093" s="215">
        <f t="shared" si="1531"/>
        <v>0</v>
      </c>
      <c r="V1093" s="215">
        <f t="shared" si="1472"/>
        <v>57127.27</v>
      </c>
      <c r="W1093" s="215">
        <f t="shared" si="1473"/>
        <v>0</v>
      </c>
      <c r="X1093" s="215">
        <f t="shared" si="1474"/>
        <v>0</v>
      </c>
    </row>
    <row r="1094" spans="1:24" s="206" customFormat="1" ht="26.4" hidden="1">
      <c r="A1094" s="216" t="s">
        <v>96</v>
      </c>
      <c r="B1094" s="204" t="s">
        <v>330</v>
      </c>
      <c r="C1094" s="204" t="s">
        <v>18</v>
      </c>
      <c r="D1094" s="204" t="s">
        <v>13</v>
      </c>
      <c r="E1094" s="204" t="s">
        <v>298</v>
      </c>
      <c r="F1094" s="204" t="s">
        <v>68</v>
      </c>
      <c r="G1094" s="204" t="s">
        <v>140</v>
      </c>
      <c r="H1094" s="204" t="s">
        <v>295</v>
      </c>
      <c r="I1094" s="214" t="s">
        <v>93</v>
      </c>
      <c r="J1094" s="215">
        <v>100000</v>
      </c>
      <c r="K1094" s="215"/>
      <c r="L1094" s="215"/>
      <c r="M1094" s="215">
        <v>-10000</v>
      </c>
      <c r="N1094" s="215"/>
      <c r="O1094" s="215"/>
      <c r="P1094" s="215">
        <f t="shared" si="1456"/>
        <v>90000</v>
      </c>
      <c r="Q1094" s="215">
        <f t="shared" si="1457"/>
        <v>0</v>
      </c>
      <c r="R1094" s="215">
        <f t="shared" si="1458"/>
        <v>0</v>
      </c>
      <c r="S1094" s="351">
        <v>-32872.730000000003</v>
      </c>
      <c r="T1094" s="215"/>
      <c r="U1094" s="215"/>
      <c r="V1094" s="215">
        <f t="shared" si="1472"/>
        <v>57127.27</v>
      </c>
      <c r="W1094" s="215">
        <f t="shared" si="1473"/>
        <v>0</v>
      </c>
      <c r="X1094" s="215">
        <f t="shared" si="1474"/>
        <v>0</v>
      </c>
    </row>
    <row r="1095" spans="1:24" s="206" customFormat="1" ht="39.6" hidden="1">
      <c r="A1095" s="273" t="s">
        <v>478</v>
      </c>
      <c r="B1095" s="204" t="s">
        <v>330</v>
      </c>
      <c r="C1095" s="204" t="s">
        <v>18</v>
      </c>
      <c r="D1095" s="204" t="s">
        <v>13</v>
      </c>
      <c r="E1095" s="204" t="s">
        <v>298</v>
      </c>
      <c r="F1095" s="204" t="s">
        <v>68</v>
      </c>
      <c r="G1095" s="204" t="s">
        <v>140</v>
      </c>
      <c r="H1095" s="204" t="s">
        <v>477</v>
      </c>
      <c r="I1095" s="214"/>
      <c r="J1095" s="215"/>
      <c r="K1095" s="215"/>
      <c r="L1095" s="215"/>
      <c r="M1095" s="215"/>
      <c r="N1095" s="215"/>
      <c r="O1095" s="215"/>
      <c r="P1095" s="215"/>
      <c r="Q1095" s="215"/>
      <c r="R1095" s="215"/>
      <c r="S1095" s="215">
        <f>S1096</f>
        <v>4400</v>
      </c>
      <c r="T1095" s="215">
        <f t="shared" ref="T1095:U1096" si="1532">T1096</f>
        <v>3178.51</v>
      </c>
      <c r="U1095" s="215">
        <f t="shared" si="1532"/>
        <v>3178.51</v>
      </c>
      <c r="V1095" s="215">
        <f t="shared" ref="V1095:V1097" si="1533">P1095+S1095</f>
        <v>4400</v>
      </c>
      <c r="W1095" s="215">
        <f t="shared" ref="W1095:W1097" si="1534">Q1095+T1095</f>
        <v>3178.51</v>
      </c>
      <c r="X1095" s="215">
        <f t="shared" ref="X1095:X1097" si="1535">R1095+U1095</f>
        <v>3178.51</v>
      </c>
    </row>
    <row r="1096" spans="1:24" s="206" customFormat="1" ht="26.4" hidden="1">
      <c r="A1096" s="217" t="s">
        <v>229</v>
      </c>
      <c r="B1096" s="204" t="s">
        <v>330</v>
      </c>
      <c r="C1096" s="204" t="s">
        <v>18</v>
      </c>
      <c r="D1096" s="204" t="s">
        <v>13</v>
      </c>
      <c r="E1096" s="204" t="s">
        <v>298</v>
      </c>
      <c r="F1096" s="204" t="s">
        <v>68</v>
      </c>
      <c r="G1096" s="204" t="s">
        <v>140</v>
      </c>
      <c r="H1096" s="204" t="s">
        <v>477</v>
      </c>
      <c r="I1096" s="214" t="s">
        <v>92</v>
      </c>
      <c r="J1096" s="215"/>
      <c r="K1096" s="215"/>
      <c r="L1096" s="215"/>
      <c r="M1096" s="215"/>
      <c r="N1096" s="215"/>
      <c r="O1096" s="215"/>
      <c r="P1096" s="215"/>
      <c r="Q1096" s="215"/>
      <c r="R1096" s="215"/>
      <c r="S1096" s="215">
        <f>S1097</f>
        <v>4400</v>
      </c>
      <c r="T1096" s="215">
        <f t="shared" si="1532"/>
        <v>3178.51</v>
      </c>
      <c r="U1096" s="215">
        <f t="shared" si="1532"/>
        <v>3178.51</v>
      </c>
      <c r="V1096" s="215">
        <f t="shared" si="1533"/>
        <v>4400</v>
      </c>
      <c r="W1096" s="215">
        <f t="shared" si="1534"/>
        <v>3178.51</v>
      </c>
      <c r="X1096" s="215">
        <f t="shared" si="1535"/>
        <v>3178.51</v>
      </c>
    </row>
    <row r="1097" spans="1:24" s="206" customFormat="1" ht="26.4" hidden="1">
      <c r="A1097" s="216" t="s">
        <v>96</v>
      </c>
      <c r="B1097" s="204" t="s">
        <v>330</v>
      </c>
      <c r="C1097" s="204" t="s">
        <v>18</v>
      </c>
      <c r="D1097" s="204" t="s">
        <v>13</v>
      </c>
      <c r="E1097" s="204" t="s">
        <v>298</v>
      </c>
      <c r="F1097" s="204" t="s">
        <v>68</v>
      </c>
      <c r="G1097" s="204" t="s">
        <v>140</v>
      </c>
      <c r="H1097" s="204" t="s">
        <v>477</v>
      </c>
      <c r="I1097" s="214" t="s">
        <v>93</v>
      </c>
      <c r="J1097" s="215"/>
      <c r="K1097" s="215"/>
      <c r="L1097" s="215"/>
      <c r="M1097" s="215"/>
      <c r="N1097" s="215"/>
      <c r="O1097" s="215"/>
      <c r="P1097" s="215"/>
      <c r="Q1097" s="215"/>
      <c r="R1097" s="215"/>
      <c r="S1097" s="215">
        <v>4400</v>
      </c>
      <c r="T1097" s="215">
        <v>3178.51</v>
      </c>
      <c r="U1097" s="215">
        <v>3178.51</v>
      </c>
      <c r="V1097" s="215">
        <f t="shared" si="1533"/>
        <v>4400</v>
      </c>
      <c r="W1097" s="215">
        <f t="shared" si="1534"/>
        <v>3178.51</v>
      </c>
      <c r="X1097" s="215">
        <f t="shared" si="1535"/>
        <v>3178.51</v>
      </c>
    </row>
    <row r="1098" spans="1:24" s="206" customFormat="1" ht="26.4" hidden="1">
      <c r="A1098" s="273" t="s">
        <v>481</v>
      </c>
      <c r="B1098" s="204" t="s">
        <v>330</v>
      </c>
      <c r="C1098" s="204" t="s">
        <v>18</v>
      </c>
      <c r="D1098" s="204" t="s">
        <v>13</v>
      </c>
      <c r="E1098" s="204" t="s">
        <v>298</v>
      </c>
      <c r="F1098" s="204" t="s">
        <v>68</v>
      </c>
      <c r="G1098" s="204" t="s">
        <v>479</v>
      </c>
      <c r="H1098" s="204" t="s">
        <v>480</v>
      </c>
      <c r="I1098" s="214"/>
      <c r="J1098" s="215"/>
      <c r="K1098" s="215"/>
      <c r="L1098" s="215"/>
      <c r="M1098" s="215"/>
      <c r="N1098" s="215"/>
      <c r="O1098" s="215"/>
      <c r="P1098" s="215"/>
      <c r="Q1098" s="215"/>
      <c r="R1098" s="215"/>
      <c r="S1098" s="215">
        <f>S1099</f>
        <v>633663.31000000006</v>
      </c>
      <c r="T1098" s="215">
        <f t="shared" ref="T1098:U1099" si="1536">T1099</f>
        <v>0</v>
      </c>
      <c r="U1098" s="215">
        <f t="shared" si="1536"/>
        <v>0</v>
      </c>
      <c r="V1098" s="215">
        <f t="shared" ref="V1098:V1100" si="1537">P1098+S1098</f>
        <v>633663.31000000006</v>
      </c>
      <c r="W1098" s="215">
        <f t="shared" ref="W1098:W1100" si="1538">Q1098+T1098</f>
        <v>0</v>
      </c>
      <c r="X1098" s="215">
        <f t="shared" ref="X1098:X1100" si="1539">R1098+U1098</f>
        <v>0</v>
      </c>
    </row>
    <row r="1099" spans="1:24" s="206" customFormat="1" ht="26.4" hidden="1">
      <c r="A1099" s="217" t="s">
        <v>229</v>
      </c>
      <c r="B1099" s="204" t="s">
        <v>330</v>
      </c>
      <c r="C1099" s="204" t="s">
        <v>18</v>
      </c>
      <c r="D1099" s="204" t="s">
        <v>13</v>
      </c>
      <c r="E1099" s="204" t="s">
        <v>298</v>
      </c>
      <c r="F1099" s="204" t="s">
        <v>68</v>
      </c>
      <c r="G1099" s="204" t="s">
        <v>479</v>
      </c>
      <c r="H1099" s="204" t="s">
        <v>480</v>
      </c>
      <c r="I1099" s="214" t="s">
        <v>92</v>
      </c>
      <c r="J1099" s="215"/>
      <c r="K1099" s="215"/>
      <c r="L1099" s="215"/>
      <c r="M1099" s="215"/>
      <c r="N1099" s="215"/>
      <c r="O1099" s="215"/>
      <c r="P1099" s="215"/>
      <c r="Q1099" s="215"/>
      <c r="R1099" s="215"/>
      <c r="S1099" s="215">
        <f>S1100</f>
        <v>633663.31000000006</v>
      </c>
      <c r="T1099" s="215">
        <f t="shared" si="1536"/>
        <v>0</v>
      </c>
      <c r="U1099" s="215">
        <f t="shared" si="1536"/>
        <v>0</v>
      </c>
      <c r="V1099" s="215">
        <f t="shared" si="1537"/>
        <v>633663.31000000006</v>
      </c>
      <c r="W1099" s="215">
        <f t="shared" si="1538"/>
        <v>0</v>
      </c>
      <c r="X1099" s="215">
        <f t="shared" si="1539"/>
        <v>0</v>
      </c>
    </row>
    <row r="1100" spans="1:24" s="206" customFormat="1" ht="26.4" hidden="1">
      <c r="A1100" s="216" t="s">
        <v>96</v>
      </c>
      <c r="B1100" s="204" t="s">
        <v>330</v>
      </c>
      <c r="C1100" s="204" t="s">
        <v>18</v>
      </c>
      <c r="D1100" s="204" t="s">
        <v>13</v>
      </c>
      <c r="E1100" s="204" t="s">
        <v>298</v>
      </c>
      <c r="F1100" s="204" t="s">
        <v>68</v>
      </c>
      <c r="G1100" s="204" t="s">
        <v>479</v>
      </c>
      <c r="H1100" s="204" t="s">
        <v>480</v>
      </c>
      <c r="I1100" s="214" t="s">
        <v>93</v>
      </c>
      <c r="J1100" s="215"/>
      <c r="K1100" s="215"/>
      <c r="L1100" s="215"/>
      <c r="M1100" s="215"/>
      <c r="N1100" s="215"/>
      <c r="O1100" s="215"/>
      <c r="P1100" s="215"/>
      <c r="Q1100" s="215"/>
      <c r="R1100" s="215"/>
      <c r="S1100" s="215">
        <f>621238.54+12424.77</f>
        <v>633663.31000000006</v>
      </c>
      <c r="T1100" s="215"/>
      <c r="U1100" s="215"/>
      <c r="V1100" s="215">
        <f t="shared" si="1537"/>
        <v>633663.31000000006</v>
      </c>
      <c r="W1100" s="215">
        <f t="shared" si="1538"/>
        <v>0</v>
      </c>
      <c r="X1100" s="215">
        <f t="shared" si="1539"/>
        <v>0</v>
      </c>
    </row>
    <row r="1101" spans="1:24" s="206" customFormat="1" hidden="1">
      <c r="A1101" s="212" t="s">
        <v>81</v>
      </c>
      <c r="B1101" s="204" t="s">
        <v>330</v>
      </c>
      <c r="C1101" s="204" t="s">
        <v>18</v>
      </c>
      <c r="D1101" s="204" t="s">
        <v>13</v>
      </c>
      <c r="E1101" s="204" t="s">
        <v>80</v>
      </c>
      <c r="F1101" s="204" t="s">
        <v>68</v>
      </c>
      <c r="G1101" s="204" t="s">
        <v>140</v>
      </c>
      <c r="H1101" s="204" t="s">
        <v>141</v>
      </c>
      <c r="I1101" s="214"/>
      <c r="J1101" s="215">
        <f>J1102</f>
        <v>250000</v>
      </c>
      <c r="K1101" s="215">
        <f t="shared" ref="K1101:O1101" si="1540">K1102</f>
        <v>250000</v>
      </c>
      <c r="L1101" s="215">
        <f t="shared" si="1540"/>
        <v>250000</v>
      </c>
      <c r="M1101" s="215">
        <f t="shared" si="1540"/>
        <v>395514</v>
      </c>
      <c r="N1101" s="215">
        <f t="shared" si="1540"/>
        <v>0</v>
      </c>
      <c r="O1101" s="215">
        <f t="shared" si="1540"/>
        <v>0</v>
      </c>
      <c r="P1101" s="215">
        <f t="shared" si="1456"/>
        <v>645514</v>
      </c>
      <c r="Q1101" s="215">
        <f t="shared" si="1457"/>
        <v>250000</v>
      </c>
      <c r="R1101" s="215">
        <f t="shared" si="1458"/>
        <v>250000</v>
      </c>
      <c r="S1101" s="215">
        <f t="shared" ref="S1101:U1103" si="1541">S1102</f>
        <v>20400</v>
      </c>
      <c r="T1101" s="215">
        <f t="shared" si="1541"/>
        <v>0</v>
      </c>
      <c r="U1101" s="215">
        <f t="shared" si="1541"/>
        <v>0</v>
      </c>
      <c r="V1101" s="215">
        <f t="shared" si="1472"/>
        <v>665914</v>
      </c>
      <c r="W1101" s="215">
        <f t="shared" si="1473"/>
        <v>250000</v>
      </c>
      <c r="X1101" s="215">
        <f t="shared" si="1474"/>
        <v>250000</v>
      </c>
    </row>
    <row r="1102" spans="1:24" s="206" customFormat="1" hidden="1">
      <c r="A1102" s="216" t="s">
        <v>299</v>
      </c>
      <c r="B1102" s="204" t="s">
        <v>330</v>
      </c>
      <c r="C1102" s="204" t="s">
        <v>18</v>
      </c>
      <c r="D1102" s="204" t="s">
        <v>13</v>
      </c>
      <c r="E1102" s="204" t="s">
        <v>80</v>
      </c>
      <c r="F1102" s="204" t="s">
        <v>68</v>
      </c>
      <c r="G1102" s="204" t="s">
        <v>140</v>
      </c>
      <c r="H1102" s="204" t="s">
        <v>295</v>
      </c>
      <c r="I1102" s="214"/>
      <c r="J1102" s="215">
        <f>J1103</f>
        <v>250000</v>
      </c>
      <c r="K1102" s="215">
        <f t="shared" ref="K1102:O1103" si="1542">K1103</f>
        <v>250000</v>
      </c>
      <c r="L1102" s="215">
        <f t="shared" si="1542"/>
        <v>250000</v>
      </c>
      <c r="M1102" s="215">
        <f t="shared" si="1542"/>
        <v>395514</v>
      </c>
      <c r="N1102" s="215">
        <f t="shared" si="1542"/>
        <v>0</v>
      </c>
      <c r="O1102" s="215">
        <f t="shared" si="1542"/>
        <v>0</v>
      </c>
      <c r="P1102" s="215">
        <f t="shared" si="1456"/>
        <v>645514</v>
      </c>
      <c r="Q1102" s="215">
        <f t="shared" si="1457"/>
        <v>250000</v>
      </c>
      <c r="R1102" s="215">
        <f t="shared" si="1458"/>
        <v>250000</v>
      </c>
      <c r="S1102" s="215">
        <f t="shared" si="1541"/>
        <v>20400</v>
      </c>
      <c r="T1102" s="215">
        <f t="shared" si="1541"/>
        <v>0</v>
      </c>
      <c r="U1102" s="215">
        <f t="shared" si="1541"/>
        <v>0</v>
      </c>
      <c r="V1102" s="215">
        <f t="shared" si="1472"/>
        <v>665914</v>
      </c>
      <c r="W1102" s="215">
        <f t="shared" si="1473"/>
        <v>250000</v>
      </c>
      <c r="X1102" s="215">
        <f t="shared" si="1474"/>
        <v>250000</v>
      </c>
    </row>
    <row r="1103" spans="1:24" s="206" customFormat="1" ht="26.4" hidden="1">
      <c r="A1103" s="217" t="s">
        <v>229</v>
      </c>
      <c r="B1103" s="204" t="s">
        <v>330</v>
      </c>
      <c r="C1103" s="204" t="s">
        <v>18</v>
      </c>
      <c r="D1103" s="204" t="s">
        <v>13</v>
      </c>
      <c r="E1103" s="204" t="s">
        <v>80</v>
      </c>
      <c r="F1103" s="204" t="s">
        <v>68</v>
      </c>
      <c r="G1103" s="204" t="s">
        <v>140</v>
      </c>
      <c r="H1103" s="204" t="s">
        <v>295</v>
      </c>
      <c r="I1103" s="214" t="s">
        <v>92</v>
      </c>
      <c r="J1103" s="215">
        <f>J1104</f>
        <v>250000</v>
      </c>
      <c r="K1103" s="215">
        <f t="shared" si="1542"/>
        <v>250000</v>
      </c>
      <c r="L1103" s="215">
        <f t="shared" si="1542"/>
        <v>250000</v>
      </c>
      <c r="M1103" s="215">
        <f t="shared" si="1542"/>
        <v>395514</v>
      </c>
      <c r="N1103" s="215">
        <f t="shared" si="1542"/>
        <v>0</v>
      </c>
      <c r="O1103" s="215">
        <f t="shared" si="1542"/>
        <v>0</v>
      </c>
      <c r="P1103" s="215">
        <f t="shared" si="1456"/>
        <v>645514</v>
      </c>
      <c r="Q1103" s="215">
        <f t="shared" si="1457"/>
        <v>250000</v>
      </c>
      <c r="R1103" s="215">
        <f t="shared" si="1458"/>
        <v>250000</v>
      </c>
      <c r="S1103" s="215">
        <f t="shared" si="1541"/>
        <v>20400</v>
      </c>
      <c r="T1103" s="215">
        <f t="shared" si="1541"/>
        <v>0</v>
      </c>
      <c r="U1103" s="215">
        <f t="shared" si="1541"/>
        <v>0</v>
      </c>
      <c r="V1103" s="215">
        <f t="shared" si="1472"/>
        <v>665914</v>
      </c>
      <c r="W1103" s="215">
        <f t="shared" si="1473"/>
        <v>250000</v>
      </c>
      <c r="X1103" s="215">
        <f t="shared" si="1474"/>
        <v>250000</v>
      </c>
    </row>
    <row r="1104" spans="1:24" s="206" customFormat="1" ht="26.4" hidden="1">
      <c r="A1104" s="216" t="s">
        <v>96</v>
      </c>
      <c r="B1104" s="204" t="s">
        <v>330</v>
      </c>
      <c r="C1104" s="204" t="s">
        <v>18</v>
      </c>
      <c r="D1104" s="204" t="s">
        <v>13</v>
      </c>
      <c r="E1104" s="204" t="s">
        <v>80</v>
      </c>
      <c r="F1104" s="204" t="s">
        <v>68</v>
      </c>
      <c r="G1104" s="204" t="s">
        <v>140</v>
      </c>
      <c r="H1104" s="204" t="s">
        <v>295</v>
      </c>
      <c r="I1104" s="214" t="s">
        <v>93</v>
      </c>
      <c r="J1104" s="215">
        <v>250000</v>
      </c>
      <c r="K1104" s="215">
        <v>250000</v>
      </c>
      <c r="L1104" s="215">
        <v>250000</v>
      </c>
      <c r="M1104" s="351">
        <v>395514</v>
      </c>
      <c r="N1104" s="215"/>
      <c r="O1104" s="215"/>
      <c r="P1104" s="215">
        <f t="shared" si="1456"/>
        <v>645514</v>
      </c>
      <c r="Q1104" s="215">
        <f t="shared" si="1457"/>
        <v>250000</v>
      </c>
      <c r="R1104" s="215">
        <f t="shared" si="1458"/>
        <v>250000</v>
      </c>
      <c r="S1104" s="351">
        <v>20400</v>
      </c>
      <c r="T1104" s="215"/>
      <c r="U1104" s="215"/>
      <c r="V1104" s="215">
        <f t="shared" si="1472"/>
        <v>665914</v>
      </c>
      <c r="W1104" s="215">
        <f t="shared" si="1473"/>
        <v>250000</v>
      </c>
      <c r="X1104" s="215">
        <f t="shared" si="1474"/>
        <v>250000</v>
      </c>
    </row>
    <row r="1105" spans="1:24" s="206" customFormat="1" ht="15.6" hidden="1">
      <c r="A1105" s="202" t="s">
        <v>63</v>
      </c>
      <c r="B1105" s="251" t="s">
        <v>330</v>
      </c>
      <c r="C1105" s="251" t="s">
        <v>3</v>
      </c>
      <c r="D1105" s="251"/>
      <c r="E1105" s="251"/>
      <c r="F1105" s="251"/>
      <c r="G1105" s="251"/>
      <c r="H1105" s="251"/>
      <c r="I1105" s="252"/>
      <c r="J1105" s="205">
        <f>J1106</f>
        <v>10474532</v>
      </c>
      <c r="K1105" s="205">
        <f t="shared" ref="K1105:O1106" si="1543">K1106</f>
        <v>11174500</v>
      </c>
      <c r="L1105" s="205">
        <f t="shared" si="1543"/>
        <v>11174500</v>
      </c>
      <c r="M1105" s="205">
        <f t="shared" si="1543"/>
        <v>17219620.490000002</v>
      </c>
      <c r="N1105" s="205">
        <f t="shared" si="1543"/>
        <v>0</v>
      </c>
      <c r="O1105" s="205">
        <f t="shared" si="1543"/>
        <v>0</v>
      </c>
      <c r="P1105" s="205">
        <f t="shared" si="1456"/>
        <v>27694152.490000002</v>
      </c>
      <c r="Q1105" s="205">
        <f t="shared" si="1457"/>
        <v>11174500</v>
      </c>
      <c r="R1105" s="205">
        <f t="shared" si="1458"/>
        <v>11174500</v>
      </c>
      <c r="S1105" s="205">
        <f t="shared" ref="S1105:U1106" si="1544">S1106</f>
        <v>0</v>
      </c>
      <c r="T1105" s="205">
        <f t="shared" si="1544"/>
        <v>0</v>
      </c>
      <c r="U1105" s="205">
        <f t="shared" si="1544"/>
        <v>0</v>
      </c>
      <c r="V1105" s="205">
        <f t="shared" si="1472"/>
        <v>27694152.490000002</v>
      </c>
      <c r="W1105" s="205">
        <f t="shared" si="1473"/>
        <v>11174500</v>
      </c>
      <c r="X1105" s="205">
        <f t="shared" si="1474"/>
        <v>11174500</v>
      </c>
    </row>
    <row r="1106" spans="1:24" s="206" customFormat="1" hidden="1">
      <c r="A1106" s="207" t="s">
        <v>199</v>
      </c>
      <c r="B1106" s="209" t="s">
        <v>330</v>
      </c>
      <c r="C1106" s="209" t="s">
        <v>3</v>
      </c>
      <c r="D1106" s="209" t="s">
        <v>18</v>
      </c>
      <c r="E1106" s="209"/>
      <c r="F1106" s="209"/>
      <c r="G1106" s="209"/>
      <c r="H1106" s="209"/>
      <c r="I1106" s="210"/>
      <c r="J1106" s="211">
        <f>J1107</f>
        <v>10474532</v>
      </c>
      <c r="K1106" s="211">
        <f t="shared" si="1543"/>
        <v>11174500</v>
      </c>
      <c r="L1106" s="211">
        <f t="shared" si="1543"/>
        <v>11174500</v>
      </c>
      <c r="M1106" s="211">
        <f t="shared" si="1543"/>
        <v>17219620.490000002</v>
      </c>
      <c r="N1106" s="211">
        <f t="shared" si="1543"/>
        <v>0</v>
      </c>
      <c r="O1106" s="211">
        <f t="shared" si="1543"/>
        <v>0</v>
      </c>
      <c r="P1106" s="211">
        <f t="shared" si="1456"/>
        <v>27694152.490000002</v>
      </c>
      <c r="Q1106" s="211">
        <f t="shared" si="1457"/>
        <v>11174500</v>
      </c>
      <c r="R1106" s="211">
        <f t="shared" si="1458"/>
        <v>11174500</v>
      </c>
      <c r="S1106" s="211">
        <f t="shared" si="1544"/>
        <v>0</v>
      </c>
      <c r="T1106" s="211">
        <f t="shared" si="1544"/>
        <v>0</v>
      </c>
      <c r="U1106" s="211">
        <f t="shared" si="1544"/>
        <v>0</v>
      </c>
      <c r="V1106" s="211">
        <f t="shared" si="1472"/>
        <v>27694152.490000002</v>
      </c>
      <c r="W1106" s="211">
        <f t="shared" si="1473"/>
        <v>11174500</v>
      </c>
      <c r="X1106" s="211">
        <f t="shared" si="1474"/>
        <v>11174500</v>
      </c>
    </row>
    <row r="1107" spans="1:24" s="206" customFormat="1" ht="26.4" hidden="1">
      <c r="A1107" s="305" t="s">
        <v>400</v>
      </c>
      <c r="B1107" s="204" t="s">
        <v>330</v>
      </c>
      <c r="C1107" s="204" t="s">
        <v>3</v>
      </c>
      <c r="D1107" s="204" t="s">
        <v>18</v>
      </c>
      <c r="E1107" s="204" t="s">
        <v>292</v>
      </c>
      <c r="F1107" s="204" t="s">
        <v>68</v>
      </c>
      <c r="G1107" s="204" t="s">
        <v>140</v>
      </c>
      <c r="H1107" s="204" t="s">
        <v>141</v>
      </c>
      <c r="I1107" s="214"/>
      <c r="J1107" s="215">
        <f>J1108+J1111</f>
        <v>10474532</v>
      </c>
      <c r="K1107" s="215">
        <f t="shared" ref="K1107:L1107" si="1545">K1108+K1111</f>
        <v>11174500</v>
      </c>
      <c r="L1107" s="215">
        <f t="shared" si="1545"/>
        <v>11174500</v>
      </c>
      <c r="M1107" s="215">
        <f t="shared" ref="M1107:O1107" si="1546">M1108+M1111</f>
        <v>17219620.490000002</v>
      </c>
      <c r="N1107" s="215">
        <f t="shared" si="1546"/>
        <v>0</v>
      </c>
      <c r="O1107" s="215">
        <f t="shared" si="1546"/>
        <v>0</v>
      </c>
      <c r="P1107" s="215">
        <f t="shared" si="1456"/>
        <v>27694152.490000002</v>
      </c>
      <c r="Q1107" s="215">
        <f t="shared" si="1457"/>
        <v>11174500</v>
      </c>
      <c r="R1107" s="215">
        <f t="shared" si="1458"/>
        <v>11174500</v>
      </c>
      <c r="S1107" s="215">
        <f t="shared" ref="S1107:U1107" si="1547">S1108+S1111</f>
        <v>0</v>
      </c>
      <c r="T1107" s="215">
        <f t="shared" si="1547"/>
        <v>0</v>
      </c>
      <c r="U1107" s="215">
        <f t="shared" si="1547"/>
        <v>0</v>
      </c>
      <c r="V1107" s="215">
        <f t="shared" si="1472"/>
        <v>27694152.490000002</v>
      </c>
      <c r="W1107" s="215">
        <f t="shared" si="1473"/>
        <v>11174500</v>
      </c>
      <c r="X1107" s="215">
        <f t="shared" si="1474"/>
        <v>11174500</v>
      </c>
    </row>
    <row r="1108" spans="1:24" s="206" customFormat="1" ht="26.4" hidden="1">
      <c r="A1108" s="216" t="s">
        <v>305</v>
      </c>
      <c r="B1108" s="204" t="s">
        <v>330</v>
      </c>
      <c r="C1108" s="204" t="s">
        <v>3</v>
      </c>
      <c r="D1108" s="204" t="s">
        <v>18</v>
      </c>
      <c r="E1108" s="204" t="s">
        <v>292</v>
      </c>
      <c r="F1108" s="204" t="s">
        <v>68</v>
      </c>
      <c r="G1108" s="204" t="s">
        <v>140</v>
      </c>
      <c r="H1108" s="204" t="s">
        <v>304</v>
      </c>
      <c r="I1108" s="214"/>
      <c r="J1108" s="215">
        <f>J1109</f>
        <v>8224532</v>
      </c>
      <c r="K1108" s="215">
        <f t="shared" ref="K1108:O1109" si="1548">K1109</f>
        <v>8224532</v>
      </c>
      <c r="L1108" s="215">
        <f t="shared" si="1548"/>
        <v>8224532</v>
      </c>
      <c r="M1108" s="215">
        <f t="shared" si="1548"/>
        <v>9000000</v>
      </c>
      <c r="N1108" s="215">
        <f t="shared" si="1548"/>
        <v>0</v>
      </c>
      <c r="O1108" s="215">
        <f t="shared" si="1548"/>
        <v>0</v>
      </c>
      <c r="P1108" s="215">
        <f t="shared" si="1456"/>
        <v>17224532</v>
      </c>
      <c r="Q1108" s="215">
        <f t="shared" si="1457"/>
        <v>8224532</v>
      </c>
      <c r="R1108" s="215">
        <f t="shared" si="1458"/>
        <v>8224532</v>
      </c>
      <c r="S1108" s="215">
        <f t="shared" ref="S1108:U1109" si="1549">S1109</f>
        <v>0</v>
      </c>
      <c r="T1108" s="215">
        <f t="shared" si="1549"/>
        <v>0</v>
      </c>
      <c r="U1108" s="215">
        <f t="shared" si="1549"/>
        <v>0</v>
      </c>
      <c r="V1108" s="215">
        <f t="shared" si="1472"/>
        <v>17224532</v>
      </c>
      <c r="W1108" s="215">
        <f t="shared" si="1473"/>
        <v>8224532</v>
      </c>
      <c r="X1108" s="215">
        <f t="shared" si="1474"/>
        <v>8224532</v>
      </c>
    </row>
    <row r="1109" spans="1:24" s="206" customFormat="1" ht="26.4" hidden="1">
      <c r="A1109" s="217" t="s">
        <v>229</v>
      </c>
      <c r="B1109" s="204" t="s">
        <v>330</v>
      </c>
      <c r="C1109" s="204" t="s">
        <v>3</v>
      </c>
      <c r="D1109" s="204" t="s">
        <v>18</v>
      </c>
      <c r="E1109" s="204" t="s">
        <v>292</v>
      </c>
      <c r="F1109" s="204" t="s">
        <v>68</v>
      </c>
      <c r="G1109" s="204" t="s">
        <v>140</v>
      </c>
      <c r="H1109" s="204" t="s">
        <v>304</v>
      </c>
      <c r="I1109" s="214" t="s">
        <v>92</v>
      </c>
      <c r="J1109" s="215">
        <f>J1110</f>
        <v>8224532</v>
      </c>
      <c r="K1109" s="215">
        <f t="shared" si="1548"/>
        <v>8224532</v>
      </c>
      <c r="L1109" s="215">
        <f t="shared" si="1548"/>
        <v>8224532</v>
      </c>
      <c r="M1109" s="215">
        <f t="shared" si="1548"/>
        <v>9000000</v>
      </c>
      <c r="N1109" s="215">
        <f t="shared" si="1548"/>
        <v>0</v>
      </c>
      <c r="O1109" s="215">
        <f t="shared" si="1548"/>
        <v>0</v>
      </c>
      <c r="P1109" s="215">
        <f t="shared" si="1456"/>
        <v>17224532</v>
      </c>
      <c r="Q1109" s="215">
        <f t="shared" si="1457"/>
        <v>8224532</v>
      </c>
      <c r="R1109" s="215">
        <f t="shared" si="1458"/>
        <v>8224532</v>
      </c>
      <c r="S1109" s="215">
        <f t="shared" si="1549"/>
        <v>0</v>
      </c>
      <c r="T1109" s="215">
        <f t="shared" si="1549"/>
        <v>0</v>
      </c>
      <c r="U1109" s="215">
        <f t="shared" si="1549"/>
        <v>0</v>
      </c>
      <c r="V1109" s="215">
        <f t="shared" si="1472"/>
        <v>17224532</v>
      </c>
      <c r="W1109" s="215">
        <f t="shared" si="1473"/>
        <v>8224532</v>
      </c>
      <c r="X1109" s="215">
        <f t="shared" si="1474"/>
        <v>8224532</v>
      </c>
    </row>
    <row r="1110" spans="1:24" s="206" customFormat="1" ht="26.4" hidden="1">
      <c r="A1110" s="216" t="s">
        <v>96</v>
      </c>
      <c r="B1110" s="204" t="s">
        <v>330</v>
      </c>
      <c r="C1110" s="204" t="s">
        <v>3</v>
      </c>
      <c r="D1110" s="204" t="s">
        <v>18</v>
      </c>
      <c r="E1110" s="204" t="s">
        <v>292</v>
      </c>
      <c r="F1110" s="204" t="s">
        <v>68</v>
      </c>
      <c r="G1110" s="204" t="s">
        <v>140</v>
      </c>
      <c r="H1110" s="204" t="s">
        <v>304</v>
      </c>
      <c r="I1110" s="214" t="s">
        <v>93</v>
      </c>
      <c r="J1110" s="215">
        <v>8224532</v>
      </c>
      <c r="K1110" s="215">
        <v>8224532</v>
      </c>
      <c r="L1110" s="215">
        <v>8224532</v>
      </c>
      <c r="M1110" s="351">
        <v>9000000</v>
      </c>
      <c r="N1110" s="215"/>
      <c r="O1110" s="215"/>
      <c r="P1110" s="215">
        <f t="shared" si="1456"/>
        <v>17224532</v>
      </c>
      <c r="Q1110" s="215">
        <f t="shared" si="1457"/>
        <v>8224532</v>
      </c>
      <c r="R1110" s="215">
        <f t="shared" si="1458"/>
        <v>8224532</v>
      </c>
      <c r="S1110" s="215"/>
      <c r="T1110" s="215"/>
      <c r="U1110" s="215"/>
      <c r="V1110" s="215">
        <f t="shared" si="1472"/>
        <v>17224532</v>
      </c>
      <c r="W1110" s="215">
        <f t="shared" si="1473"/>
        <v>8224532</v>
      </c>
      <c r="X1110" s="215">
        <f t="shared" si="1474"/>
        <v>8224532</v>
      </c>
    </row>
    <row r="1111" spans="1:24" s="206" customFormat="1" ht="15.75" hidden="1" customHeight="1">
      <c r="A1111" s="216" t="s">
        <v>303</v>
      </c>
      <c r="B1111" s="204" t="s">
        <v>330</v>
      </c>
      <c r="C1111" s="204" t="s">
        <v>3</v>
      </c>
      <c r="D1111" s="204" t="s">
        <v>18</v>
      </c>
      <c r="E1111" s="204" t="s">
        <v>292</v>
      </c>
      <c r="F1111" s="204" t="s">
        <v>68</v>
      </c>
      <c r="G1111" s="204" t="s">
        <v>140</v>
      </c>
      <c r="H1111" s="204" t="s">
        <v>302</v>
      </c>
      <c r="I1111" s="214"/>
      <c r="J1111" s="215">
        <f>J1112</f>
        <v>2250000</v>
      </c>
      <c r="K1111" s="215">
        <f t="shared" ref="K1111:O1112" si="1550">K1112</f>
        <v>2949968</v>
      </c>
      <c r="L1111" s="215">
        <f t="shared" si="1550"/>
        <v>2949968</v>
      </c>
      <c r="M1111" s="215">
        <f t="shared" si="1550"/>
        <v>8219620.4900000002</v>
      </c>
      <c r="N1111" s="215">
        <f t="shared" si="1550"/>
        <v>0</v>
      </c>
      <c r="O1111" s="215">
        <f t="shared" si="1550"/>
        <v>0</v>
      </c>
      <c r="P1111" s="215">
        <f t="shared" si="1456"/>
        <v>10469620.49</v>
      </c>
      <c r="Q1111" s="215">
        <f t="shared" si="1457"/>
        <v>2949968</v>
      </c>
      <c r="R1111" s="215">
        <f t="shared" si="1458"/>
        <v>2949968</v>
      </c>
      <c r="S1111" s="215">
        <f t="shared" ref="S1111:U1112" si="1551">S1112</f>
        <v>0</v>
      </c>
      <c r="T1111" s="215">
        <f t="shared" si="1551"/>
        <v>0</v>
      </c>
      <c r="U1111" s="215">
        <f t="shared" si="1551"/>
        <v>0</v>
      </c>
      <c r="V1111" s="215">
        <f t="shared" si="1472"/>
        <v>10469620.49</v>
      </c>
      <c r="W1111" s="215">
        <f t="shared" si="1473"/>
        <v>2949968</v>
      </c>
      <c r="X1111" s="215">
        <f t="shared" si="1474"/>
        <v>2949968</v>
      </c>
    </row>
    <row r="1112" spans="1:24" s="206" customFormat="1" ht="26.4" hidden="1">
      <c r="A1112" s="217" t="s">
        <v>229</v>
      </c>
      <c r="B1112" s="204" t="s">
        <v>330</v>
      </c>
      <c r="C1112" s="204" t="s">
        <v>3</v>
      </c>
      <c r="D1112" s="204" t="s">
        <v>18</v>
      </c>
      <c r="E1112" s="204" t="s">
        <v>292</v>
      </c>
      <c r="F1112" s="204" t="s">
        <v>68</v>
      </c>
      <c r="G1112" s="204" t="s">
        <v>140</v>
      </c>
      <c r="H1112" s="204" t="s">
        <v>302</v>
      </c>
      <c r="I1112" s="214" t="s">
        <v>92</v>
      </c>
      <c r="J1112" s="215">
        <f>J1113</f>
        <v>2250000</v>
      </c>
      <c r="K1112" s="215">
        <f t="shared" si="1550"/>
        <v>2949968</v>
      </c>
      <c r="L1112" s="215">
        <f t="shared" si="1550"/>
        <v>2949968</v>
      </c>
      <c r="M1112" s="215">
        <f t="shared" si="1550"/>
        <v>8219620.4900000002</v>
      </c>
      <c r="N1112" s="215">
        <f t="shared" si="1550"/>
        <v>0</v>
      </c>
      <c r="O1112" s="215">
        <f t="shared" si="1550"/>
        <v>0</v>
      </c>
      <c r="P1112" s="215">
        <f t="shared" ref="P1112:P1188" si="1552">J1112+M1112</f>
        <v>10469620.49</v>
      </c>
      <c r="Q1112" s="215">
        <f t="shared" ref="Q1112:Q1188" si="1553">K1112+N1112</f>
        <v>2949968</v>
      </c>
      <c r="R1112" s="215">
        <f t="shared" ref="R1112:R1188" si="1554">L1112+O1112</f>
        <v>2949968</v>
      </c>
      <c r="S1112" s="215">
        <f t="shared" si="1551"/>
        <v>0</v>
      </c>
      <c r="T1112" s="215">
        <f t="shared" si="1551"/>
        <v>0</v>
      </c>
      <c r="U1112" s="215">
        <f t="shared" si="1551"/>
        <v>0</v>
      </c>
      <c r="V1112" s="215">
        <f t="shared" si="1472"/>
        <v>10469620.49</v>
      </c>
      <c r="W1112" s="215">
        <f t="shared" si="1473"/>
        <v>2949968</v>
      </c>
      <c r="X1112" s="215">
        <f t="shared" si="1474"/>
        <v>2949968</v>
      </c>
    </row>
    <row r="1113" spans="1:24" s="206" customFormat="1" ht="26.4" hidden="1">
      <c r="A1113" s="216" t="s">
        <v>96</v>
      </c>
      <c r="B1113" s="204" t="s">
        <v>330</v>
      </c>
      <c r="C1113" s="204" t="s">
        <v>3</v>
      </c>
      <c r="D1113" s="204" t="s">
        <v>18</v>
      </c>
      <c r="E1113" s="204" t="s">
        <v>292</v>
      </c>
      <c r="F1113" s="204" t="s">
        <v>68</v>
      </c>
      <c r="G1113" s="204" t="s">
        <v>140</v>
      </c>
      <c r="H1113" s="204" t="s">
        <v>302</v>
      </c>
      <c r="I1113" s="214" t="s">
        <v>93</v>
      </c>
      <c r="J1113" s="215">
        <v>2250000</v>
      </c>
      <c r="K1113" s="215">
        <v>2949968</v>
      </c>
      <c r="L1113" s="215">
        <v>2949968</v>
      </c>
      <c r="M1113" s="353">
        <v>8219620.4900000002</v>
      </c>
      <c r="N1113" s="215"/>
      <c r="O1113" s="215"/>
      <c r="P1113" s="215">
        <f t="shared" si="1552"/>
        <v>10469620.49</v>
      </c>
      <c r="Q1113" s="215">
        <f t="shared" si="1553"/>
        <v>2949968</v>
      </c>
      <c r="R1113" s="215">
        <f t="shared" si="1554"/>
        <v>2949968</v>
      </c>
      <c r="S1113" s="215"/>
      <c r="T1113" s="215"/>
      <c r="U1113" s="215"/>
      <c r="V1113" s="215">
        <f t="shared" si="1472"/>
        <v>10469620.49</v>
      </c>
      <c r="W1113" s="215">
        <f t="shared" si="1473"/>
        <v>2949968</v>
      </c>
      <c r="X1113" s="215">
        <f t="shared" si="1474"/>
        <v>2949968</v>
      </c>
    </row>
    <row r="1114" spans="1:24" s="232" customFormat="1" ht="15.6" hidden="1">
      <c r="A1114" s="340" t="s">
        <v>24</v>
      </c>
      <c r="B1114" s="203" t="s">
        <v>330</v>
      </c>
      <c r="C1114" s="203" t="s">
        <v>2</v>
      </c>
      <c r="D1114" s="203"/>
      <c r="E1114" s="203"/>
      <c r="F1114" s="203"/>
      <c r="G1114" s="203"/>
      <c r="H1114" s="203"/>
      <c r="I1114" s="342"/>
      <c r="J1114" s="211"/>
      <c r="K1114" s="211"/>
      <c r="L1114" s="211"/>
      <c r="M1114" s="211">
        <f t="shared" ref="M1114:M1119" si="1555">M1115</f>
        <v>71016.36</v>
      </c>
      <c r="N1114" s="211"/>
      <c r="O1114" s="211"/>
      <c r="P1114" s="211">
        <f t="shared" ref="P1114:P1120" si="1556">J1114+M1114</f>
        <v>71016.36</v>
      </c>
      <c r="Q1114" s="211">
        <f t="shared" ref="Q1114:Q1120" si="1557">K1114+N1114</f>
        <v>0</v>
      </c>
      <c r="R1114" s="211">
        <f t="shared" ref="R1114:R1120" si="1558">L1114+O1114</f>
        <v>0</v>
      </c>
      <c r="S1114" s="211">
        <f t="shared" ref="S1114:S1119" si="1559">S1115</f>
        <v>0</v>
      </c>
      <c r="T1114" s="211"/>
      <c r="U1114" s="211"/>
      <c r="V1114" s="211">
        <f t="shared" si="1472"/>
        <v>71016.36</v>
      </c>
      <c r="W1114" s="211">
        <f t="shared" si="1473"/>
        <v>0</v>
      </c>
      <c r="X1114" s="211">
        <f t="shared" si="1474"/>
        <v>0</v>
      </c>
    </row>
    <row r="1115" spans="1:24" s="232" customFormat="1" hidden="1">
      <c r="A1115" s="341" t="s">
        <v>25</v>
      </c>
      <c r="B1115" s="208" t="s">
        <v>330</v>
      </c>
      <c r="C1115" s="208" t="s">
        <v>2</v>
      </c>
      <c r="D1115" s="208" t="s">
        <v>17</v>
      </c>
      <c r="E1115" s="208"/>
      <c r="F1115" s="208"/>
      <c r="G1115" s="208"/>
      <c r="H1115" s="208"/>
      <c r="I1115" s="219"/>
      <c r="J1115" s="211"/>
      <c r="K1115" s="211"/>
      <c r="L1115" s="211"/>
      <c r="M1115" s="211">
        <f t="shared" si="1555"/>
        <v>71016.36</v>
      </c>
      <c r="N1115" s="211"/>
      <c r="O1115" s="211"/>
      <c r="P1115" s="211">
        <f t="shared" si="1556"/>
        <v>71016.36</v>
      </c>
      <c r="Q1115" s="211">
        <f t="shared" si="1557"/>
        <v>0</v>
      </c>
      <c r="R1115" s="211">
        <f t="shared" si="1558"/>
        <v>0</v>
      </c>
      <c r="S1115" s="211">
        <f t="shared" si="1559"/>
        <v>0</v>
      </c>
      <c r="T1115" s="211"/>
      <c r="U1115" s="211"/>
      <c r="V1115" s="211">
        <f t="shared" si="1472"/>
        <v>71016.36</v>
      </c>
      <c r="W1115" s="211">
        <f t="shared" si="1473"/>
        <v>0</v>
      </c>
      <c r="X1115" s="211">
        <f t="shared" si="1474"/>
        <v>0</v>
      </c>
    </row>
    <row r="1116" spans="1:24" s="206" customFormat="1" ht="39.6" hidden="1">
      <c r="A1116" s="273" t="s">
        <v>391</v>
      </c>
      <c r="B1116" s="204" t="s">
        <v>330</v>
      </c>
      <c r="C1116" s="204" t="s">
        <v>2</v>
      </c>
      <c r="D1116" s="204" t="s">
        <v>17</v>
      </c>
      <c r="E1116" s="204" t="s">
        <v>27</v>
      </c>
      <c r="F1116" s="204" t="s">
        <v>68</v>
      </c>
      <c r="G1116" s="204" t="s">
        <v>140</v>
      </c>
      <c r="H1116" s="204" t="s">
        <v>141</v>
      </c>
      <c r="I1116" s="214"/>
      <c r="J1116" s="215"/>
      <c r="K1116" s="215"/>
      <c r="L1116" s="215"/>
      <c r="M1116" s="332">
        <f t="shared" si="1555"/>
        <v>71016.36</v>
      </c>
      <c r="N1116" s="215"/>
      <c r="O1116" s="215"/>
      <c r="P1116" s="215">
        <f t="shared" si="1556"/>
        <v>71016.36</v>
      </c>
      <c r="Q1116" s="215">
        <f t="shared" si="1557"/>
        <v>0</v>
      </c>
      <c r="R1116" s="215">
        <f t="shared" si="1558"/>
        <v>0</v>
      </c>
      <c r="S1116" s="332">
        <f t="shared" si="1559"/>
        <v>0</v>
      </c>
      <c r="T1116" s="215"/>
      <c r="U1116" s="215"/>
      <c r="V1116" s="215">
        <f t="shared" si="1472"/>
        <v>71016.36</v>
      </c>
      <c r="W1116" s="215">
        <f t="shared" si="1473"/>
        <v>0</v>
      </c>
      <c r="X1116" s="215">
        <f t="shared" si="1474"/>
        <v>0</v>
      </c>
    </row>
    <row r="1117" spans="1:24" s="206" customFormat="1" hidden="1">
      <c r="A1117" s="216" t="s">
        <v>451</v>
      </c>
      <c r="B1117" s="204" t="s">
        <v>330</v>
      </c>
      <c r="C1117" s="204" t="s">
        <v>2</v>
      </c>
      <c r="D1117" s="204" t="s">
        <v>17</v>
      </c>
      <c r="E1117" s="204" t="s">
        <v>27</v>
      </c>
      <c r="F1117" s="204" t="s">
        <v>126</v>
      </c>
      <c r="G1117" s="204" t="s">
        <v>140</v>
      </c>
      <c r="H1117" s="204" t="s">
        <v>141</v>
      </c>
      <c r="I1117" s="214"/>
      <c r="J1117" s="215"/>
      <c r="K1117" s="215"/>
      <c r="L1117" s="215"/>
      <c r="M1117" s="332">
        <f t="shared" si="1555"/>
        <v>71016.36</v>
      </c>
      <c r="N1117" s="215"/>
      <c r="O1117" s="215"/>
      <c r="P1117" s="215">
        <f t="shared" si="1556"/>
        <v>71016.36</v>
      </c>
      <c r="Q1117" s="215">
        <f t="shared" si="1557"/>
        <v>0</v>
      </c>
      <c r="R1117" s="215">
        <f t="shared" si="1558"/>
        <v>0</v>
      </c>
      <c r="S1117" s="332">
        <f t="shared" si="1559"/>
        <v>0</v>
      </c>
      <c r="T1117" s="215"/>
      <c r="U1117" s="215"/>
      <c r="V1117" s="215">
        <f t="shared" si="1472"/>
        <v>71016.36</v>
      </c>
      <c r="W1117" s="215">
        <f t="shared" si="1473"/>
        <v>0</v>
      </c>
      <c r="X1117" s="215">
        <f t="shared" si="1474"/>
        <v>0</v>
      </c>
    </row>
    <row r="1118" spans="1:24" s="206" customFormat="1" ht="26.4" hidden="1">
      <c r="A1118" s="273" t="s">
        <v>452</v>
      </c>
      <c r="B1118" s="204" t="s">
        <v>330</v>
      </c>
      <c r="C1118" s="204" t="s">
        <v>2</v>
      </c>
      <c r="D1118" s="204" t="s">
        <v>17</v>
      </c>
      <c r="E1118" s="204" t="s">
        <v>27</v>
      </c>
      <c r="F1118" s="204" t="s">
        <v>126</v>
      </c>
      <c r="G1118" s="204" t="s">
        <v>140</v>
      </c>
      <c r="H1118" s="204" t="s">
        <v>453</v>
      </c>
      <c r="I1118" s="214"/>
      <c r="J1118" s="215"/>
      <c r="K1118" s="215"/>
      <c r="L1118" s="215"/>
      <c r="M1118" s="332">
        <f t="shared" si="1555"/>
        <v>71016.36</v>
      </c>
      <c r="N1118" s="215"/>
      <c r="O1118" s="215"/>
      <c r="P1118" s="215">
        <f t="shared" si="1556"/>
        <v>71016.36</v>
      </c>
      <c r="Q1118" s="215">
        <f t="shared" si="1557"/>
        <v>0</v>
      </c>
      <c r="R1118" s="215">
        <f t="shared" si="1558"/>
        <v>0</v>
      </c>
      <c r="S1118" s="332">
        <f t="shared" si="1559"/>
        <v>0</v>
      </c>
      <c r="T1118" s="215"/>
      <c r="U1118" s="215"/>
      <c r="V1118" s="215">
        <f t="shared" si="1472"/>
        <v>71016.36</v>
      </c>
      <c r="W1118" s="215">
        <f t="shared" si="1473"/>
        <v>0</v>
      </c>
      <c r="X1118" s="215">
        <f t="shared" si="1474"/>
        <v>0</v>
      </c>
    </row>
    <row r="1119" spans="1:24" s="206" customFormat="1" ht="26.4" hidden="1">
      <c r="A1119" s="245" t="s">
        <v>454</v>
      </c>
      <c r="B1119" s="204" t="s">
        <v>330</v>
      </c>
      <c r="C1119" s="204" t="s">
        <v>2</v>
      </c>
      <c r="D1119" s="204" t="s">
        <v>17</v>
      </c>
      <c r="E1119" s="204" t="s">
        <v>27</v>
      </c>
      <c r="F1119" s="204" t="s">
        <v>126</v>
      </c>
      <c r="G1119" s="204" t="s">
        <v>140</v>
      </c>
      <c r="H1119" s="204" t="s">
        <v>453</v>
      </c>
      <c r="I1119" s="214" t="s">
        <v>455</v>
      </c>
      <c r="J1119" s="215"/>
      <c r="K1119" s="215"/>
      <c r="L1119" s="215"/>
      <c r="M1119" s="332">
        <f t="shared" si="1555"/>
        <v>71016.36</v>
      </c>
      <c r="N1119" s="215"/>
      <c r="O1119" s="215"/>
      <c r="P1119" s="215">
        <f t="shared" si="1556"/>
        <v>71016.36</v>
      </c>
      <c r="Q1119" s="215">
        <f t="shared" si="1557"/>
        <v>0</v>
      </c>
      <c r="R1119" s="215">
        <f t="shared" si="1558"/>
        <v>0</v>
      </c>
      <c r="S1119" s="332">
        <f t="shared" si="1559"/>
        <v>0</v>
      </c>
      <c r="T1119" s="215"/>
      <c r="U1119" s="215"/>
      <c r="V1119" s="215">
        <f t="shared" si="1472"/>
        <v>71016.36</v>
      </c>
      <c r="W1119" s="215">
        <f t="shared" si="1473"/>
        <v>0</v>
      </c>
      <c r="X1119" s="215">
        <f t="shared" si="1474"/>
        <v>0</v>
      </c>
    </row>
    <row r="1120" spans="1:24" s="206" customFormat="1" hidden="1">
      <c r="A1120" s="245" t="s">
        <v>456</v>
      </c>
      <c r="B1120" s="204" t="s">
        <v>330</v>
      </c>
      <c r="C1120" s="204" t="s">
        <v>2</v>
      </c>
      <c r="D1120" s="204" t="s">
        <v>17</v>
      </c>
      <c r="E1120" s="204" t="s">
        <v>27</v>
      </c>
      <c r="F1120" s="204" t="s">
        <v>126</v>
      </c>
      <c r="G1120" s="204" t="s">
        <v>140</v>
      </c>
      <c r="H1120" s="204" t="s">
        <v>453</v>
      </c>
      <c r="I1120" s="214" t="s">
        <v>457</v>
      </c>
      <c r="J1120" s="215"/>
      <c r="K1120" s="215"/>
      <c r="L1120" s="215"/>
      <c r="M1120" s="353">
        <v>71016.36</v>
      </c>
      <c r="N1120" s="215"/>
      <c r="O1120" s="215"/>
      <c r="P1120" s="215">
        <f t="shared" si="1556"/>
        <v>71016.36</v>
      </c>
      <c r="Q1120" s="215">
        <f t="shared" si="1557"/>
        <v>0</v>
      </c>
      <c r="R1120" s="215">
        <f t="shared" si="1558"/>
        <v>0</v>
      </c>
      <c r="S1120" s="215"/>
      <c r="T1120" s="215"/>
      <c r="U1120" s="215"/>
      <c r="V1120" s="215">
        <f t="shared" si="1472"/>
        <v>71016.36</v>
      </c>
      <c r="W1120" s="215">
        <f t="shared" si="1473"/>
        <v>0</v>
      </c>
      <c r="X1120" s="215">
        <f t="shared" si="1474"/>
        <v>0</v>
      </c>
    </row>
    <row r="1121" spans="1:24" s="206" customFormat="1" ht="15.6" hidden="1">
      <c r="A1121" s="250" t="s">
        <v>121</v>
      </c>
      <c r="B1121" s="203" t="s">
        <v>330</v>
      </c>
      <c r="C1121" s="203" t="s">
        <v>14</v>
      </c>
      <c r="D1121" s="203"/>
      <c r="E1121" s="203"/>
      <c r="F1121" s="203"/>
      <c r="G1121" s="203"/>
      <c r="H1121" s="203"/>
      <c r="I1121" s="252"/>
      <c r="J1121" s="205">
        <f>J1122</f>
        <v>172500</v>
      </c>
      <c r="K1121" s="205">
        <f t="shared" ref="K1121:O1121" si="1560">K1122</f>
        <v>172500</v>
      </c>
      <c r="L1121" s="205">
        <f t="shared" si="1560"/>
        <v>172500</v>
      </c>
      <c r="M1121" s="205">
        <f t="shared" si="1560"/>
        <v>0</v>
      </c>
      <c r="N1121" s="205">
        <f t="shared" si="1560"/>
        <v>0</v>
      </c>
      <c r="O1121" s="205">
        <f t="shared" si="1560"/>
        <v>0</v>
      </c>
      <c r="P1121" s="205">
        <f t="shared" si="1552"/>
        <v>172500</v>
      </c>
      <c r="Q1121" s="205">
        <f t="shared" si="1553"/>
        <v>172500</v>
      </c>
      <c r="R1121" s="205">
        <f t="shared" si="1554"/>
        <v>172500</v>
      </c>
      <c r="S1121" s="205">
        <f t="shared" ref="S1121:U1121" si="1561">S1122</f>
        <v>0</v>
      </c>
      <c r="T1121" s="205">
        <f t="shared" si="1561"/>
        <v>0</v>
      </c>
      <c r="U1121" s="205">
        <f t="shared" si="1561"/>
        <v>0</v>
      </c>
      <c r="V1121" s="205">
        <f t="shared" si="1472"/>
        <v>172500</v>
      </c>
      <c r="W1121" s="205">
        <f t="shared" si="1473"/>
        <v>172500</v>
      </c>
      <c r="X1121" s="205">
        <f t="shared" si="1474"/>
        <v>172500</v>
      </c>
    </row>
    <row r="1122" spans="1:24" s="206" customFormat="1" hidden="1">
      <c r="A1122" s="207" t="s">
        <v>122</v>
      </c>
      <c r="B1122" s="208" t="s">
        <v>330</v>
      </c>
      <c r="C1122" s="208" t="s">
        <v>14</v>
      </c>
      <c r="D1122" s="208" t="s">
        <v>14</v>
      </c>
      <c r="E1122" s="208"/>
      <c r="F1122" s="208"/>
      <c r="G1122" s="208"/>
      <c r="H1122" s="208"/>
      <c r="I1122" s="210"/>
      <c r="J1122" s="211">
        <f>+J1123</f>
        <v>172500</v>
      </c>
      <c r="K1122" s="211">
        <f t="shared" ref="K1122:O1122" si="1562">+K1123</f>
        <v>172500</v>
      </c>
      <c r="L1122" s="211">
        <f t="shared" si="1562"/>
        <v>172500</v>
      </c>
      <c r="M1122" s="211">
        <f t="shared" si="1562"/>
        <v>0</v>
      </c>
      <c r="N1122" s="211">
        <f t="shared" si="1562"/>
        <v>0</v>
      </c>
      <c r="O1122" s="211">
        <f t="shared" si="1562"/>
        <v>0</v>
      </c>
      <c r="P1122" s="211">
        <f t="shared" si="1552"/>
        <v>172500</v>
      </c>
      <c r="Q1122" s="211">
        <f t="shared" si="1553"/>
        <v>172500</v>
      </c>
      <c r="R1122" s="211">
        <f t="shared" si="1554"/>
        <v>172500</v>
      </c>
      <c r="S1122" s="211">
        <f t="shared" ref="S1122:U1122" si="1563">+S1123</f>
        <v>0</v>
      </c>
      <c r="T1122" s="211">
        <f t="shared" si="1563"/>
        <v>0</v>
      </c>
      <c r="U1122" s="211">
        <f t="shared" si="1563"/>
        <v>0</v>
      </c>
      <c r="V1122" s="211">
        <f t="shared" si="1472"/>
        <v>172500</v>
      </c>
      <c r="W1122" s="211">
        <f t="shared" si="1473"/>
        <v>172500</v>
      </c>
      <c r="X1122" s="211">
        <f t="shared" si="1474"/>
        <v>172500</v>
      </c>
    </row>
    <row r="1123" spans="1:24" s="206" customFormat="1" ht="26.4" hidden="1">
      <c r="A1123" s="268" t="s">
        <v>401</v>
      </c>
      <c r="B1123" s="220" t="s">
        <v>330</v>
      </c>
      <c r="C1123" s="220" t="s">
        <v>14</v>
      </c>
      <c r="D1123" s="220" t="s">
        <v>14</v>
      </c>
      <c r="E1123" s="220" t="s">
        <v>181</v>
      </c>
      <c r="F1123" s="220" t="s">
        <v>68</v>
      </c>
      <c r="G1123" s="220" t="s">
        <v>140</v>
      </c>
      <c r="H1123" s="220" t="s">
        <v>141</v>
      </c>
      <c r="I1123" s="214"/>
      <c r="J1123" s="215">
        <f>J1124</f>
        <v>172500</v>
      </c>
      <c r="K1123" s="215">
        <f t="shared" ref="K1123:O1125" si="1564">K1124</f>
        <v>172500</v>
      </c>
      <c r="L1123" s="215">
        <f t="shared" si="1564"/>
        <v>172500</v>
      </c>
      <c r="M1123" s="215">
        <f t="shared" si="1564"/>
        <v>0</v>
      </c>
      <c r="N1123" s="215">
        <f t="shared" si="1564"/>
        <v>0</v>
      </c>
      <c r="O1123" s="215">
        <f t="shared" si="1564"/>
        <v>0</v>
      </c>
      <c r="P1123" s="215">
        <f t="shared" si="1552"/>
        <v>172500</v>
      </c>
      <c r="Q1123" s="215">
        <f t="shared" si="1553"/>
        <v>172500</v>
      </c>
      <c r="R1123" s="215">
        <f t="shared" si="1554"/>
        <v>172500</v>
      </c>
      <c r="S1123" s="215">
        <f t="shared" ref="S1123:U1125" si="1565">S1124</f>
        <v>0</v>
      </c>
      <c r="T1123" s="215">
        <f t="shared" si="1565"/>
        <v>0</v>
      </c>
      <c r="U1123" s="215">
        <f t="shared" si="1565"/>
        <v>0</v>
      </c>
      <c r="V1123" s="215">
        <f t="shared" si="1472"/>
        <v>172500</v>
      </c>
      <c r="W1123" s="215">
        <f t="shared" si="1473"/>
        <v>172500</v>
      </c>
      <c r="X1123" s="215">
        <f t="shared" si="1474"/>
        <v>172500</v>
      </c>
    </row>
    <row r="1124" spans="1:24" s="206" customFormat="1" hidden="1">
      <c r="A1124" s="257" t="s">
        <v>182</v>
      </c>
      <c r="B1124" s="220" t="s">
        <v>330</v>
      </c>
      <c r="C1124" s="220" t="s">
        <v>14</v>
      </c>
      <c r="D1124" s="220" t="s">
        <v>14</v>
      </c>
      <c r="E1124" s="220" t="s">
        <v>181</v>
      </c>
      <c r="F1124" s="220" t="s">
        <v>68</v>
      </c>
      <c r="G1124" s="220" t="s">
        <v>140</v>
      </c>
      <c r="H1124" s="220" t="s">
        <v>183</v>
      </c>
      <c r="I1124" s="214"/>
      <c r="J1124" s="215">
        <f>J1125</f>
        <v>172500</v>
      </c>
      <c r="K1124" s="215">
        <f t="shared" si="1564"/>
        <v>172500</v>
      </c>
      <c r="L1124" s="215">
        <f t="shared" si="1564"/>
        <v>172500</v>
      </c>
      <c r="M1124" s="215">
        <f t="shared" si="1564"/>
        <v>0</v>
      </c>
      <c r="N1124" s="215">
        <f t="shared" si="1564"/>
        <v>0</v>
      </c>
      <c r="O1124" s="215">
        <f t="shared" si="1564"/>
        <v>0</v>
      </c>
      <c r="P1124" s="215">
        <f t="shared" si="1552"/>
        <v>172500</v>
      </c>
      <c r="Q1124" s="215">
        <f t="shared" si="1553"/>
        <v>172500</v>
      </c>
      <c r="R1124" s="215">
        <f t="shared" si="1554"/>
        <v>172500</v>
      </c>
      <c r="S1124" s="215">
        <f t="shared" si="1565"/>
        <v>0</v>
      </c>
      <c r="T1124" s="215">
        <f t="shared" si="1565"/>
        <v>0</v>
      </c>
      <c r="U1124" s="215">
        <f t="shared" si="1565"/>
        <v>0</v>
      </c>
      <c r="V1124" s="215">
        <f t="shared" ref="V1124:V1200" si="1566">P1124+S1124</f>
        <v>172500</v>
      </c>
      <c r="W1124" s="215">
        <f t="shared" ref="W1124:W1200" si="1567">Q1124+T1124</f>
        <v>172500</v>
      </c>
      <c r="X1124" s="215">
        <f t="shared" ref="X1124:X1200" si="1568">R1124+U1124</f>
        <v>172500</v>
      </c>
    </row>
    <row r="1125" spans="1:24" s="206" customFormat="1" hidden="1">
      <c r="A1125" s="212" t="s">
        <v>98</v>
      </c>
      <c r="B1125" s="220" t="s">
        <v>330</v>
      </c>
      <c r="C1125" s="220" t="s">
        <v>14</v>
      </c>
      <c r="D1125" s="220" t="s">
        <v>14</v>
      </c>
      <c r="E1125" s="220" t="s">
        <v>181</v>
      </c>
      <c r="F1125" s="220" t="s">
        <v>68</v>
      </c>
      <c r="G1125" s="220" t="s">
        <v>140</v>
      </c>
      <c r="H1125" s="220" t="s">
        <v>183</v>
      </c>
      <c r="I1125" s="214" t="s">
        <v>97</v>
      </c>
      <c r="J1125" s="215">
        <f>J1126</f>
        <v>172500</v>
      </c>
      <c r="K1125" s="215">
        <f t="shared" si="1564"/>
        <v>172500</v>
      </c>
      <c r="L1125" s="215">
        <f t="shared" si="1564"/>
        <v>172500</v>
      </c>
      <c r="M1125" s="215">
        <f t="shared" si="1564"/>
        <v>0</v>
      </c>
      <c r="N1125" s="215">
        <f t="shared" si="1564"/>
        <v>0</v>
      </c>
      <c r="O1125" s="215">
        <f t="shared" si="1564"/>
        <v>0</v>
      </c>
      <c r="P1125" s="215">
        <f t="shared" si="1552"/>
        <v>172500</v>
      </c>
      <c r="Q1125" s="215">
        <f t="shared" si="1553"/>
        <v>172500</v>
      </c>
      <c r="R1125" s="215">
        <f t="shared" si="1554"/>
        <v>172500</v>
      </c>
      <c r="S1125" s="215">
        <f t="shared" si="1565"/>
        <v>0</v>
      </c>
      <c r="T1125" s="215">
        <f t="shared" si="1565"/>
        <v>0</v>
      </c>
      <c r="U1125" s="215">
        <f t="shared" si="1565"/>
        <v>0</v>
      </c>
      <c r="V1125" s="215">
        <f t="shared" si="1566"/>
        <v>172500</v>
      </c>
      <c r="W1125" s="215">
        <f t="shared" si="1567"/>
        <v>172500</v>
      </c>
      <c r="X1125" s="215">
        <f t="shared" si="1568"/>
        <v>172500</v>
      </c>
    </row>
    <row r="1126" spans="1:24" s="206" customFormat="1" ht="26.4" hidden="1">
      <c r="A1126" s="212" t="s">
        <v>104</v>
      </c>
      <c r="B1126" s="220" t="s">
        <v>330</v>
      </c>
      <c r="C1126" s="220" t="s">
        <v>14</v>
      </c>
      <c r="D1126" s="220" t="s">
        <v>14</v>
      </c>
      <c r="E1126" s="220" t="s">
        <v>181</v>
      </c>
      <c r="F1126" s="220" t="s">
        <v>68</v>
      </c>
      <c r="G1126" s="220" t="s">
        <v>140</v>
      </c>
      <c r="H1126" s="220" t="s">
        <v>183</v>
      </c>
      <c r="I1126" s="214" t="s">
        <v>105</v>
      </c>
      <c r="J1126" s="215">
        <v>172500</v>
      </c>
      <c r="K1126" s="215">
        <v>172500</v>
      </c>
      <c r="L1126" s="215">
        <v>172500</v>
      </c>
      <c r="M1126" s="215"/>
      <c r="N1126" s="215"/>
      <c r="O1126" s="215"/>
      <c r="P1126" s="215">
        <f t="shared" si="1552"/>
        <v>172500</v>
      </c>
      <c r="Q1126" s="215">
        <f t="shared" si="1553"/>
        <v>172500</v>
      </c>
      <c r="R1126" s="215">
        <f t="shared" si="1554"/>
        <v>172500</v>
      </c>
      <c r="S1126" s="215"/>
      <c r="T1126" s="215"/>
      <c r="U1126" s="215"/>
      <c r="V1126" s="215">
        <f t="shared" si="1566"/>
        <v>172500</v>
      </c>
      <c r="W1126" s="215">
        <f t="shared" si="1567"/>
        <v>172500</v>
      </c>
      <c r="X1126" s="215">
        <f t="shared" si="1568"/>
        <v>172500</v>
      </c>
    </row>
    <row r="1127" spans="1:24" s="206" customFormat="1" ht="15.6" hidden="1">
      <c r="A1127" s="202" t="s">
        <v>5</v>
      </c>
      <c r="B1127" s="251" t="s">
        <v>330</v>
      </c>
      <c r="C1127" s="251" t="s">
        <v>30</v>
      </c>
      <c r="D1127" s="251"/>
      <c r="E1127" s="251"/>
      <c r="F1127" s="251"/>
      <c r="G1127" s="251"/>
      <c r="H1127" s="251"/>
      <c r="I1127" s="252"/>
      <c r="J1127" s="205">
        <f>J1128+J1133+J1162</f>
        <v>7952019</v>
      </c>
      <c r="K1127" s="205">
        <f>K1128+K1133+K1162</f>
        <v>6872000</v>
      </c>
      <c r="L1127" s="205">
        <f>L1128+L1133+L1162</f>
        <v>6872000</v>
      </c>
      <c r="M1127" s="205">
        <f t="shared" ref="M1127:O1127" si="1569">M1128+M1133+M1162</f>
        <v>53909</v>
      </c>
      <c r="N1127" s="205">
        <f t="shared" si="1569"/>
        <v>0</v>
      </c>
      <c r="O1127" s="205">
        <f t="shared" si="1569"/>
        <v>0</v>
      </c>
      <c r="P1127" s="205">
        <f t="shared" si="1552"/>
        <v>8005928</v>
      </c>
      <c r="Q1127" s="205">
        <f t="shared" si="1553"/>
        <v>6872000</v>
      </c>
      <c r="R1127" s="205">
        <f t="shared" si="1554"/>
        <v>6872000</v>
      </c>
      <c r="S1127" s="205">
        <f t="shared" ref="S1127:U1127" si="1570">S1128+S1133+S1162</f>
        <v>2259602.52</v>
      </c>
      <c r="T1127" s="205">
        <f t="shared" si="1570"/>
        <v>0</v>
      </c>
      <c r="U1127" s="205">
        <f t="shared" si="1570"/>
        <v>0</v>
      </c>
      <c r="V1127" s="205">
        <f t="shared" si="1566"/>
        <v>10265530.52</v>
      </c>
      <c r="W1127" s="205">
        <f t="shared" si="1567"/>
        <v>6872000</v>
      </c>
      <c r="X1127" s="205">
        <f t="shared" si="1568"/>
        <v>6872000</v>
      </c>
    </row>
    <row r="1128" spans="1:24" s="206" customFormat="1" hidden="1">
      <c r="A1128" s="207" t="s">
        <v>6</v>
      </c>
      <c r="B1128" s="209" t="s">
        <v>330</v>
      </c>
      <c r="C1128" s="209" t="s">
        <v>30</v>
      </c>
      <c r="D1128" s="209" t="s">
        <v>20</v>
      </c>
      <c r="E1128" s="209"/>
      <c r="F1128" s="209"/>
      <c r="G1128" s="209"/>
      <c r="H1128" s="209"/>
      <c r="I1128" s="210"/>
      <c r="J1128" s="211">
        <f>J1129</f>
        <v>6400000</v>
      </c>
      <c r="K1128" s="211">
        <f t="shared" ref="K1128:O1130" si="1571">K1129</f>
        <v>6400000</v>
      </c>
      <c r="L1128" s="211">
        <f t="shared" si="1571"/>
        <v>6400000</v>
      </c>
      <c r="M1128" s="211">
        <f t="shared" si="1571"/>
        <v>0</v>
      </c>
      <c r="N1128" s="211">
        <f t="shared" si="1571"/>
        <v>0</v>
      </c>
      <c r="O1128" s="211">
        <f t="shared" si="1571"/>
        <v>0</v>
      </c>
      <c r="P1128" s="211">
        <f t="shared" si="1552"/>
        <v>6400000</v>
      </c>
      <c r="Q1128" s="211">
        <f t="shared" si="1553"/>
        <v>6400000</v>
      </c>
      <c r="R1128" s="211">
        <f t="shared" si="1554"/>
        <v>6400000</v>
      </c>
      <c r="S1128" s="211">
        <f t="shared" ref="S1128:U1131" si="1572">S1129</f>
        <v>0</v>
      </c>
      <c r="T1128" s="211">
        <f t="shared" si="1572"/>
        <v>0</v>
      </c>
      <c r="U1128" s="211">
        <f t="shared" si="1572"/>
        <v>0</v>
      </c>
      <c r="V1128" s="211">
        <f t="shared" si="1566"/>
        <v>6400000</v>
      </c>
      <c r="W1128" s="211">
        <f t="shared" si="1567"/>
        <v>6400000</v>
      </c>
      <c r="X1128" s="211">
        <f t="shared" si="1568"/>
        <v>6400000</v>
      </c>
    </row>
    <row r="1129" spans="1:24" s="206" customFormat="1" hidden="1">
      <c r="A1129" s="212" t="s">
        <v>81</v>
      </c>
      <c r="B1129" s="220" t="s">
        <v>330</v>
      </c>
      <c r="C1129" s="220" t="s">
        <v>30</v>
      </c>
      <c r="D1129" s="220" t="s">
        <v>20</v>
      </c>
      <c r="E1129" s="220" t="s">
        <v>80</v>
      </c>
      <c r="F1129" s="220" t="s">
        <v>68</v>
      </c>
      <c r="G1129" s="220" t="s">
        <v>140</v>
      </c>
      <c r="H1129" s="220" t="s">
        <v>141</v>
      </c>
      <c r="I1129" s="258"/>
      <c r="J1129" s="215">
        <f>J1130</f>
        <v>6400000</v>
      </c>
      <c r="K1129" s="215">
        <f t="shared" si="1571"/>
        <v>6400000</v>
      </c>
      <c r="L1129" s="215">
        <f t="shared" si="1571"/>
        <v>6400000</v>
      </c>
      <c r="M1129" s="215">
        <f t="shared" si="1571"/>
        <v>0</v>
      </c>
      <c r="N1129" s="215">
        <f t="shared" si="1571"/>
        <v>0</v>
      </c>
      <c r="O1129" s="215">
        <f t="shared" si="1571"/>
        <v>0</v>
      </c>
      <c r="P1129" s="215">
        <f t="shared" si="1552"/>
        <v>6400000</v>
      </c>
      <c r="Q1129" s="215">
        <f t="shared" si="1553"/>
        <v>6400000</v>
      </c>
      <c r="R1129" s="215">
        <f t="shared" si="1554"/>
        <v>6400000</v>
      </c>
      <c r="S1129" s="215">
        <f t="shared" si="1572"/>
        <v>0</v>
      </c>
      <c r="T1129" s="215">
        <f t="shared" si="1572"/>
        <v>0</v>
      </c>
      <c r="U1129" s="215">
        <f t="shared" si="1572"/>
        <v>0</v>
      </c>
      <c r="V1129" s="215">
        <f t="shared" si="1566"/>
        <v>6400000</v>
      </c>
      <c r="W1129" s="215">
        <f t="shared" si="1567"/>
        <v>6400000</v>
      </c>
      <c r="X1129" s="215">
        <f t="shared" si="1568"/>
        <v>6400000</v>
      </c>
    </row>
    <row r="1130" spans="1:24" s="206" customFormat="1" ht="26.4" hidden="1">
      <c r="A1130" s="268" t="s">
        <v>200</v>
      </c>
      <c r="B1130" s="220" t="s">
        <v>330</v>
      </c>
      <c r="C1130" s="220" t="s">
        <v>30</v>
      </c>
      <c r="D1130" s="220" t="s">
        <v>20</v>
      </c>
      <c r="E1130" s="220" t="s">
        <v>80</v>
      </c>
      <c r="F1130" s="220" t="s">
        <v>68</v>
      </c>
      <c r="G1130" s="220" t="s">
        <v>140</v>
      </c>
      <c r="H1130" s="220" t="s">
        <v>166</v>
      </c>
      <c r="I1130" s="258"/>
      <c r="J1130" s="215">
        <f>J1131</f>
        <v>6400000</v>
      </c>
      <c r="K1130" s="215">
        <f t="shared" si="1571"/>
        <v>6400000</v>
      </c>
      <c r="L1130" s="215">
        <f t="shared" si="1571"/>
        <v>6400000</v>
      </c>
      <c r="M1130" s="215">
        <f t="shared" si="1571"/>
        <v>0</v>
      </c>
      <c r="N1130" s="215">
        <f t="shared" si="1571"/>
        <v>0</v>
      </c>
      <c r="O1130" s="215">
        <f t="shared" si="1571"/>
        <v>0</v>
      </c>
      <c r="P1130" s="215">
        <f t="shared" si="1552"/>
        <v>6400000</v>
      </c>
      <c r="Q1130" s="215">
        <f t="shared" si="1553"/>
        <v>6400000</v>
      </c>
      <c r="R1130" s="215">
        <f t="shared" si="1554"/>
        <v>6400000</v>
      </c>
      <c r="S1130" s="215">
        <f t="shared" si="1572"/>
        <v>0</v>
      </c>
      <c r="T1130" s="215">
        <f t="shared" si="1572"/>
        <v>0</v>
      </c>
      <c r="U1130" s="215">
        <f t="shared" si="1572"/>
        <v>0</v>
      </c>
      <c r="V1130" s="215">
        <f t="shared" si="1566"/>
        <v>6400000</v>
      </c>
      <c r="W1130" s="215">
        <f t="shared" si="1567"/>
        <v>6400000</v>
      </c>
      <c r="X1130" s="215">
        <f t="shared" si="1568"/>
        <v>6400000</v>
      </c>
    </row>
    <row r="1131" spans="1:24" s="206" customFormat="1" hidden="1">
      <c r="A1131" s="212" t="s">
        <v>98</v>
      </c>
      <c r="B1131" s="220" t="s">
        <v>330</v>
      </c>
      <c r="C1131" s="220" t="s">
        <v>30</v>
      </c>
      <c r="D1131" s="220" t="s">
        <v>20</v>
      </c>
      <c r="E1131" s="220" t="s">
        <v>80</v>
      </c>
      <c r="F1131" s="220" t="s">
        <v>68</v>
      </c>
      <c r="G1131" s="220" t="s">
        <v>140</v>
      </c>
      <c r="H1131" s="220" t="s">
        <v>166</v>
      </c>
      <c r="I1131" s="258" t="s">
        <v>97</v>
      </c>
      <c r="J1131" s="215">
        <f>J1132</f>
        <v>6400000</v>
      </c>
      <c r="K1131" s="215">
        <f t="shared" ref="K1131:O1131" si="1573">K1132</f>
        <v>6400000</v>
      </c>
      <c r="L1131" s="215">
        <f t="shared" si="1573"/>
        <v>6400000</v>
      </c>
      <c r="M1131" s="215">
        <f t="shared" si="1573"/>
        <v>0</v>
      </c>
      <c r="N1131" s="215">
        <f t="shared" si="1573"/>
        <v>0</v>
      </c>
      <c r="O1131" s="215">
        <f t="shared" si="1573"/>
        <v>0</v>
      </c>
      <c r="P1131" s="215">
        <f t="shared" si="1552"/>
        <v>6400000</v>
      </c>
      <c r="Q1131" s="215">
        <f t="shared" si="1553"/>
        <v>6400000</v>
      </c>
      <c r="R1131" s="215">
        <f t="shared" si="1554"/>
        <v>6400000</v>
      </c>
      <c r="S1131" s="215">
        <f t="shared" si="1572"/>
        <v>0</v>
      </c>
      <c r="T1131" s="215">
        <f t="shared" si="1572"/>
        <v>0</v>
      </c>
      <c r="U1131" s="215">
        <f t="shared" si="1572"/>
        <v>0</v>
      </c>
      <c r="V1131" s="215">
        <f t="shared" si="1566"/>
        <v>6400000</v>
      </c>
      <c r="W1131" s="215">
        <f t="shared" si="1567"/>
        <v>6400000</v>
      </c>
      <c r="X1131" s="215">
        <f t="shared" si="1568"/>
        <v>6400000</v>
      </c>
    </row>
    <row r="1132" spans="1:24" s="206" customFormat="1" hidden="1">
      <c r="A1132" s="212" t="s">
        <v>225</v>
      </c>
      <c r="B1132" s="220" t="s">
        <v>330</v>
      </c>
      <c r="C1132" s="220" t="s">
        <v>30</v>
      </c>
      <c r="D1132" s="220" t="s">
        <v>20</v>
      </c>
      <c r="E1132" s="220" t="s">
        <v>80</v>
      </c>
      <c r="F1132" s="220" t="s">
        <v>68</v>
      </c>
      <c r="G1132" s="220" t="s">
        <v>140</v>
      </c>
      <c r="H1132" s="220" t="s">
        <v>166</v>
      </c>
      <c r="I1132" s="254" t="s">
        <v>224</v>
      </c>
      <c r="J1132" s="215">
        <v>6400000</v>
      </c>
      <c r="K1132" s="215">
        <v>6400000</v>
      </c>
      <c r="L1132" s="215">
        <v>6400000</v>
      </c>
      <c r="M1132" s="215"/>
      <c r="N1132" s="215"/>
      <c r="O1132" s="215"/>
      <c r="P1132" s="215">
        <f t="shared" si="1552"/>
        <v>6400000</v>
      </c>
      <c r="Q1132" s="215">
        <f t="shared" si="1553"/>
        <v>6400000</v>
      </c>
      <c r="R1132" s="215">
        <f t="shared" si="1554"/>
        <v>6400000</v>
      </c>
      <c r="S1132" s="215"/>
      <c r="T1132" s="215"/>
      <c r="U1132" s="215"/>
      <c r="V1132" s="215">
        <f t="shared" si="1566"/>
        <v>6400000</v>
      </c>
      <c r="W1132" s="215">
        <f t="shared" si="1567"/>
        <v>6400000</v>
      </c>
      <c r="X1132" s="215">
        <f t="shared" si="1568"/>
        <v>6400000</v>
      </c>
    </row>
    <row r="1133" spans="1:24" s="206" customFormat="1" hidden="1">
      <c r="A1133" s="207" t="s">
        <v>7</v>
      </c>
      <c r="B1133" s="209" t="s">
        <v>330</v>
      </c>
      <c r="C1133" s="209" t="s">
        <v>30</v>
      </c>
      <c r="D1133" s="209" t="s">
        <v>13</v>
      </c>
      <c r="E1133" s="209"/>
      <c r="F1133" s="209"/>
      <c r="G1133" s="209"/>
      <c r="H1133" s="204"/>
      <c r="I1133" s="214"/>
      <c r="J1133" s="211">
        <f>J1134+J1141+J1149</f>
        <v>1502019</v>
      </c>
      <c r="K1133" s="211">
        <f t="shared" ref="K1133:L1133" si="1574">K1134+K1141+K1149</f>
        <v>422000</v>
      </c>
      <c r="L1133" s="211">
        <f t="shared" si="1574"/>
        <v>422000</v>
      </c>
      <c r="M1133" s="211">
        <f t="shared" ref="M1133:O1133" si="1575">M1134+M1141+M1149</f>
        <v>53909</v>
      </c>
      <c r="N1133" s="211">
        <f t="shared" si="1575"/>
        <v>0</v>
      </c>
      <c r="O1133" s="211">
        <f t="shared" si="1575"/>
        <v>0</v>
      </c>
      <c r="P1133" s="211">
        <f t="shared" si="1552"/>
        <v>1555928</v>
      </c>
      <c r="Q1133" s="211">
        <f t="shared" si="1553"/>
        <v>422000</v>
      </c>
      <c r="R1133" s="211">
        <f t="shared" si="1554"/>
        <v>422000</v>
      </c>
      <c r="S1133" s="211">
        <f t="shared" ref="S1133:U1133" si="1576">S1134+S1141+S1149</f>
        <v>2259602.52</v>
      </c>
      <c r="T1133" s="211">
        <f t="shared" si="1576"/>
        <v>0</v>
      </c>
      <c r="U1133" s="211">
        <f t="shared" si="1576"/>
        <v>0</v>
      </c>
      <c r="V1133" s="211">
        <f t="shared" si="1566"/>
        <v>3815530.52</v>
      </c>
      <c r="W1133" s="211">
        <f t="shared" si="1567"/>
        <v>422000</v>
      </c>
      <c r="X1133" s="211">
        <f t="shared" si="1568"/>
        <v>422000</v>
      </c>
    </row>
    <row r="1134" spans="1:24" s="206" customFormat="1" ht="26.4" hidden="1">
      <c r="A1134" s="267" t="s">
        <v>389</v>
      </c>
      <c r="B1134" s="204" t="s">
        <v>330</v>
      </c>
      <c r="C1134" s="220" t="s">
        <v>30</v>
      </c>
      <c r="D1134" s="220" t="s">
        <v>13</v>
      </c>
      <c r="E1134" s="220" t="s">
        <v>3</v>
      </c>
      <c r="F1134" s="220" t="s">
        <v>68</v>
      </c>
      <c r="G1134" s="220" t="s">
        <v>140</v>
      </c>
      <c r="H1134" s="220" t="s">
        <v>141</v>
      </c>
      <c r="I1134" s="258"/>
      <c r="J1134" s="221">
        <f>J1135</f>
        <v>200000</v>
      </c>
      <c r="K1134" s="221">
        <f t="shared" ref="K1134:O1136" si="1577">K1135</f>
        <v>200000</v>
      </c>
      <c r="L1134" s="221">
        <f t="shared" si="1577"/>
        <v>200000</v>
      </c>
      <c r="M1134" s="221">
        <f t="shared" si="1577"/>
        <v>0</v>
      </c>
      <c r="N1134" s="221">
        <f t="shared" si="1577"/>
        <v>0</v>
      </c>
      <c r="O1134" s="221">
        <f t="shared" si="1577"/>
        <v>0</v>
      </c>
      <c r="P1134" s="221">
        <f t="shared" si="1552"/>
        <v>200000</v>
      </c>
      <c r="Q1134" s="221">
        <f t="shared" si="1553"/>
        <v>200000</v>
      </c>
      <c r="R1134" s="221">
        <f t="shared" si="1554"/>
        <v>200000</v>
      </c>
      <c r="S1134" s="221">
        <f>S1135+S1138</f>
        <v>823351.52</v>
      </c>
      <c r="T1134" s="221">
        <f t="shared" ref="T1134:U1134" si="1578">T1135+T1138</f>
        <v>0</v>
      </c>
      <c r="U1134" s="221">
        <f t="shared" si="1578"/>
        <v>0</v>
      </c>
      <c r="V1134" s="221">
        <f t="shared" si="1566"/>
        <v>1023351.52</v>
      </c>
      <c r="W1134" s="221">
        <f t="shared" si="1567"/>
        <v>200000</v>
      </c>
      <c r="X1134" s="221">
        <f t="shared" si="1568"/>
        <v>200000</v>
      </c>
    </row>
    <row r="1135" spans="1:24" s="206" customFormat="1" hidden="1">
      <c r="A1135" s="269" t="s">
        <v>316</v>
      </c>
      <c r="B1135" s="204" t="s">
        <v>330</v>
      </c>
      <c r="C1135" s="220" t="s">
        <v>30</v>
      </c>
      <c r="D1135" s="220" t="s">
        <v>13</v>
      </c>
      <c r="E1135" s="220" t="s">
        <v>3</v>
      </c>
      <c r="F1135" s="220" t="s">
        <v>68</v>
      </c>
      <c r="G1135" s="220" t="s">
        <v>140</v>
      </c>
      <c r="H1135" s="213" t="s">
        <v>317</v>
      </c>
      <c r="I1135" s="258"/>
      <c r="J1135" s="221">
        <f>J1136</f>
        <v>200000</v>
      </c>
      <c r="K1135" s="221">
        <f t="shared" si="1577"/>
        <v>200000</v>
      </c>
      <c r="L1135" s="221">
        <f t="shared" si="1577"/>
        <v>200000</v>
      </c>
      <c r="M1135" s="221">
        <f t="shared" si="1577"/>
        <v>0</v>
      </c>
      <c r="N1135" s="221">
        <f t="shared" si="1577"/>
        <v>0</v>
      </c>
      <c r="O1135" s="221">
        <f t="shared" si="1577"/>
        <v>0</v>
      </c>
      <c r="P1135" s="221">
        <f t="shared" si="1552"/>
        <v>200000</v>
      </c>
      <c r="Q1135" s="221">
        <f t="shared" si="1553"/>
        <v>200000</v>
      </c>
      <c r="R1135" s="221">
        <f t="shared" si="1554"/>
        <v>200000</v>
      </c>
      <c r="S1135" s="221">
        <f t="shared" ref="S1135:U1136" si="1579">S1136</f>
        <v>-200000</v>
      </c>
      <c r="T1135" s="221">
        <f t="shared" si="1579"/>
        <v>-200000</v>
      </c>
      <c r="U1135" s="221">
        <f t="shared" si="1579"/>
        <v>-200000</v>
      </c>
      <c r="V1135" s="221">
        <f t="shared" si="1566"/>
        <v>0</v>
      </c>
      <c r="W1135" s="221">
        <f t="shared" si="1567"/>
        <v>0</v>
      </c>
      <c r="X1135" s="221">
        <f t="shared" si="1568"/>
        <v>0</v>
      </c>
    </row>
    <row r="1136" spans="1:24" s="206" customFormat="1" hidden="1">
      <c r="A1136" s="212" t="s">
        <v>98</v>
      </c>
      <c r="B1136" s="204" t="s">
        <v>330</v>
      </c>
      <c r="C1136" s="220" t="s">
        <v>30</v>
      </c>
      <c r="D1136" s="220" t="s">
        <v>13</v>
      </c>
      <c r="E1136" s="220" t="s">
        <v>3</v>
      </c>
      <c r="F1136" s="220" t="s">
        <v>68</v>
      </c>
      <c r="G1136" s="220" t="s">
        <v>140</v>
      </c>
      <c r="H1136" s="213" t="s">
        <v>317</v>
      </c>
      <c r="I1136" s="258" t="s">
        <v>97</v>
      </c>
      <c r="J1136" s="221">
        <f>J1137</f>
        <v>200000</v>
      </c>
      <c r="K1136" s="221">
        <f t="shared" si="1577"/>
        <v>200000</v>
      </c>
      <c r="L1136" s="221">
        <f t="shared" si="1577"/>
        <v>200000</v>
      </c>
      <c r="M1136" s="221">
        <f t="shared" si="1577"/>
        <v>0</v>
      </c>
      <c r="N1136" s="221">
        <f t="shared" si="1577"/>
        <v>0</v>
      </c>
      <c r="O1136" s="221">
        <f t="shared" si="1577"/>
        <v>0</v>
      </c>
      <c r="P1136" s="221">
        <f t="shared" si="1552"/>
        <v>200000</v>
      </c>
      <c r="Q1136" s="221">
        <f t="shared" si="1553"/>
        <v>200000</v>
      </c>
      <c r="R1136" s="221">
        <f t="shared" si="1554"/>
        <v>200000</v>
      </c>
      <c r="S1136" s="221">
        <f t="shared" si="1579"/>
        <v>-200000</v>
      </c>
      <c r="T1136" s="221">
        <f t="shared" si="1579"/>
        <v>-200000</v>
      </c>
      <c r="U1136" s="221">
        <f t="shared" si="1579"/>
        <v>-200000</v>
      </c>
      <c r="V1136" s="221">
        <f t="shared" si="1566"/>
        <v>0</v>
      </c>
      <c r="W1136" s="221">
        <f t="shared" si="1567"/>
        <v>0</v>
      </c>
      <c r="X1136" s="221">
        <f t="shared" si="1568"/>
        <v>0</v>
      </c>
    </row>
    <row r="1137" spans="1:24" s="206" customFormat="1" ht="26.4" hidden="1">
      <c r="A1137" s="212" t="s">
        <v>104</v>
      </c>
      <c r="B1137" s="204" t="s">
        <v>330</v>
      </c>
      <c r="C1137" s="220" t="s">
        <v>30</v>
      </c>
      <c r="D1137" s="220" t="s">
        <v>13</v>
      </c>
      <c r="E1137" s="220" t="s">
        <v>3</v>
      </c>
      <c r="F1137" s="220" t="s">
        <v>68</v>
      </c>
      <c r="G1137" s="220" t="s">
        <v>140</v>
      </c>
      <c r="H1137" s="213" t="s">
        <v>317</v>
      </c>
      <c r="I1137" s="258" t="s">
        <v>105</v>
      </c>
      <c r="J1137" s="221">
        <v>200000</v>
      </c>
      <c r="K1137" s="221">
        <v>200000</v>
      </c>
      <c r="L1137" s="221">
        <v>200000</v>
      </c>
      <c r="M1137" s="221"/>
      <c r="N1137" s="221"/>
      <c r="O1137" s="221"/>
      <c r="P1137" s="221">
        <f t="shared" si="1552"/>
        <v>200000</v>
      </c>
      <c r="Q1137" s="221">
        <f t="shared" si="1553"/>
        <v>200000</v>
      </c>
      <c r="R1137" s="221">
        <f t="shared" si="1554"/>
        <v>200000</v>
      </c>
      <c r="S1137" s="221">
        <v>-200000</v>
      </c>
      <c r="T1137" s="221">
        <v>-200000</v>
      </c>
      <c r="U1137" s="221">
        <v>-200000</v>
      </c>
      <c r="V1137" s="221">
        <f t="shared" si="1566"/>
        <v>0</v>
      </c>
      <c r="W1137" s="221">
        <f t="shared" si="1567"/>
        <v>0</v>
      </c>
      <c r="X1137" s="221">
        <f t="shared" si="1568"/>
        <v>0</v>
      </c>
    </row>
    <row r="1138" spans="1:24" s="206" customFormat="1" hidden="1">
      <c r="A1138" s="305" t="s">
        <v>316</v>
      </c>
      <c r="B1138" s="204" t="s">
        <v>330</v>
      </c>
      <c r="C1138" s="220" t="s">
        <v>30</v>
      </c>
      <c r="D1138" s="220" t="s">
        <v>13</v>
      </c>
      <c r="E1138" s="220" t="s">
        <v>3</v>
      </c>
      <c r="F1138" s="220" t="s">
        <v>68</v>
      </c>
      <c r="G1138" s="220" t="s">
        <v>140</v>
      </c>
      <c r="H1138" s="213" t="s">
        <v>476</v>
      </c>
      <c r="I1138" s="258"/>
      <c r="J1138" s="221"/>
      <c r="K1138" s="221"/>
      <c r="L1138" s="221"/>
      <c r="M1138" s="221"/>
      <c r="N1138" s="221"/>
      <c r="O1138" s="221"/>
      <c r="P1138" s="221"/>
      <c r="Q1138" s="221"/>
      <c r="R1138" s="221"/>
      <c r="S1138" s="221">
        <f>S1139</f>
        <v>1023351.52</v>
      </c>
      <c r="T1138" s="221">
        <f t="shared" ref="T1138:U1139" si="1580">T1139</f>
        <v>200000</v>
      </c>
      <c r="U1138" s="221">
        <f t="shared" si="1580"/>
        <v>200000</v>
      </c>
      <c r="V1138" s="221">
        <f t="shared" ref="V1138:V1140" si="1581">P1138+S1138</f>
        <v>1023351.52</v>
      </c>
      <c r="W1138" s="221">
        <f t="shared" ref="W1138:W1140" si="1582">Q1138+T1138</f>
        <v>200000</v>
      </c>
      <c r="X1138" s="221">
        <f t="shared" ref="X1138:X1140" si="1583">R1138+U1138</f>
        <v>200000</v>
      </c>
    </row>
    <row r="1139" spans="1:24" s="206" customFormat="1" hidden="1">
      <c r="A1139" s="212" t="s">
        <v>98</v>
      </c>
      <c r="B1139" s="204" t="s">
        <v>330</v>
      </c>
      <c r="C1139" s="220" t="s">
        <v>30</v>
      </c>
      <c r="D1139" s="220" t="s">
        <v>13</v>
      </c>
      <c r="E1139" s="220" t="s">
        <v>3</v>
      </c>
      <c r="F1139" s="220" t="s">
        <v>68</v>
      </c>
      <c r="G1139" s="220" t="s">
        <v>140</v>
      </c>
      <c r="H1139" s="213" t="s">
        <v>476</v>
      </c>
      <c r="I1139" s="331" t="s">
        <v>97</v>
      </c>
      <c r="J1139" s="221"/>
      <c r="K1139" s="221"/>
      <c r="L1139" s="221"/>
      <c r="M1139" s="221"/>
      <c r="N1139" s="221"/>
      <c r="O1139" s="221"/>
      <c r="P1139" s="221"/>
      <c r="Q1139" s="221"/>
      <c r="R1139" s="221"/>
      <c r="S1139" s="221">
        <f>S1140</f>
        <v>1023351.52</v>
      </c>
      <c r="T1139" s="221">
        <f t="shared" si="1580"/>
        <v>200000</v>
      </c>
      <c r="U1139" s="221">
        <f t="shared" si="1580"/>
        <v>200000</v>
      </c>
      <c r="V1139" s="221">
        <f t="shared" si="1581"/>
        <v>1023351.52</v>
      </c>
      <c r="W1139" s="221">
        <f t="shared" si="1582"/>
        <v>200000</v>
      </c>
      <c r="X1139" s="221">
        <f t="shared" si="1583"/>
        <v>200000</v>
      </c>
    </row>
    <row r="1140" spans="1:24" s="206" customFormat="1" ht="26.4" hidden="1">
      <c r="A1140" s="212" t="s">
        <v>104</v>
      </c>
      <c r="B1140" s="204" t="s">
        <v>330</v>
      </c>
      <c r="C1140" s="220" t="s">
        <v>30</v>
      </c>
      <c r="D1140" s="220" t="s">
        <v>13</v>
      </c>
      <c r="E1140" s="220" t="s">
        <v>3</v>
      </c>
      <c r="F1140" s="220" t="s">
        <v>68</v>
      </c>
      <c r="G1140" s="220" t="s">
        <v>140</v>
      </c>
      <c r="H1140" s="213" t="s">
        <v>476</v>
      </c>
      <c r="I1140" s="331" t="s">
        <v>105</v>
      </c>
      <c r="J1140" s="221"/>
      <c r="K1140" s="221"/>
      <c r="L1140" s="221"/>
      <c r="M1140" s="221"/>
      <c r="N1140" s="221"/>
      <c r="O1140" s="221"/>
      <c r="P1140" s="221"/>
      <c r="Q1140" s="221"/>
      <c r="R1140" s="221"/>
      <c r="S1140" s="221">
        <f>200000+823351.52</f>
        <v>1023351.52</v>
      </c>
      <c r="T1140" s="221">
        <v>200000</v>
      </c>
      <c r="U1140" s="221">
        <v>200000</v>
      </c>
      <c r="V1140" s="221">
        <f t="shared" si="1581"/>
        <v>1023351.52</v>
      </c>
      <c r="W1140" s="221">
        <f t="shared" si="1582"/>
        <v>200000</v>
      </c>
      <c r="X1140" s="221">
        <f t="shared" si="1583"/>
        <v>200000</v>
      </c>
    </row>
    <row r="1141" spans="1:24" s="206" customFormat="1" ht="39.6" hidden="1">
      <c r="A1141" s="305" t="s">
        <v>391</v>
      </c>
      <c r="B1141" s="204" t="s">
        <v>330</v>
      </c>
      <c r="C1141" s="220" t="s">
        <v>30</v>
      </c>
      <c r="D1141" s="220" t="s">
        <v>13</v>
      </c>
      <c r="E1141" s="204" t="s">
        <v>27</v>
      </c>
      <c r="F1141" s="204" t="s">
        <v>68</v>
      </c>
      <c r="G1141" s="204" t="s">
        <v>140</v>
      </c>
      <c r="H1141" s="204" t="s">
        <v>141</v>
      </c>
      <c r="I1141" s="214"/>
      <c r="J1141" s="215">
        <f>J1142</f>
        <v>1080019</v>
      </c>
      <c r="K1141" s="215">
        <f t="shared" ref="K1141:O1141" si="1584">K1142</f>
        <v>0</v>
      </c>
      <c r="L1141" s="215">
        <f t="shared" si="1584"/>
        <v>0</v>
      </c>
      <c r="M1141" s="215">
        <f t="shared" si="1584"/>
        <v>0</v>
      </c>
      <c r="N1141" s="215">
        <f t="shared" si="1584"/>
        <v>0</v>
      </c>
      <c r="O1141" s="215">
        <f t="shared" si="1584"/>
        <v>0</v>
      </c>
      <c r="P1141" s="215">
        <f t="shared" si="1552"/>
        <v>1080019</v>
      </c>
      <c r="Q1141" s="215">
        <f t="shared" si="1553"/>
        <v>0</v>
      </c>
      <c r="R1141" s="215">
        <f t="shared" si="1554"/>
        <v>0</v>
      </c>
      <c r="S1141" s="215">
        <f t="shared" ref="S1141:U1141" si="1585">S1142</f>
        <v>1036251</v>
      </c>
      <c r="T1141" s="215">
        <f t="shared" si="1585"/>
        <v>0</v>
      </c>
      <c r="U1141" s="215">
        <f t="shared" si="1585"/>
        <v>0</v>
      </c>
      <c r="V1141" s="215">
        <f t="shared" si="1566"/>
        <v>2116270</v>
      </c>
      <c r="W1141" s="215">
        <f t="shared" si="1567"/>
        <v>0</v>
      </c>
      <c r="X1141" s="215">
        <f t="shared" si="1568"/>
        <v>0</v>
      </c>
    </row>
    <row r="1142" spans="1:24" s="206" customFormat="1" hidden="1">
      <c r="A1142" s="245" t="s">
        <v>198</v>
      </c>
      <c r="B1142" s="204" t="s">
        <v>330</v>
      </c>
      <c r="C1142" s="220" t="s">
        <v>30</v>
      </c>
      <c r="D1142" s="220" t="s">
        <v>13</v>
      </c>
      <c r="E1142" s="204" t="s">
        <v>27</v>
      </c>
      <c r="F1142" s="204" t="s">
        <v>120</v>
      </c>
      <c r="G1142" s="204" t="s">
        <v>140</v>
      </c>
      <c r="H1142" s="204" t="s">
        <v>141</v>
      </c>
      <c r="I1142" s="214"/>
      <c r="J1142" s="215">
        <f>J1143+J1146</f>
        <v>1080019</v>
      </c>
      <c r="K1142" s="215">
        <f t="shared" ref="K1142:L1142" si="1586">K1143+K1146</f>
        <v>0</v>
      </c>
      <c r="L1142" s="215">
        <f t="shared" si="1586"/>
        <v>0</v>
      </c>
      <c r="M1142" s="215">
        <f t="shared" ref="M1142:O1142" si="1587">M1143+M1146</f>
        <v>0</v>
      </c>
      <c r="N1142" s="215">
        <f t="shared" si="1587"/>
        <v>0</v>
      </c>
      <c r="O1142" s="215">
        <f t="shared" si="1587"/>
        <v>0</v>
      </c>
      <c r="P1142" s="215">
        <f t="shared" si="1552"/>
        <v>1080019</v>
      </c>
      <c r="Q1142" s="215">
        <f t="shared" si="1553"/>
        <v>0</v>
      </c>
      <c r="R1142" s="215">
        <f t="shared" si="1554"/>
        <v>0</v>
      </c>
      <c r="S1142" s="215">
        <f t="shared" ref="S1142:U1142" si="1588">S1143+S1146</f>
        <v>1036251</v>
      </c>
      <c r="T1142" s="215">
        <f t="shared" si="1588"/>
        <v>0</v>
      </c>
      <c r="U1142" s="215">
        <f t="shared" si="1588"/>
        <v>0</v>
      </c>
      <c r="V1142" s="215">
        <f t="shared" si="1566"/>
        <v>2116270</v>
      </c>
      <c r="W1142" s="215">
        <f t="shared" si="1567"/>
        <v>0</v>
      </c>
      <c r="X1142" s="215">
        <f t="shared" si="1568"/>
        <v>0</v>
      </c>
    </row>
    <row r="1143" spans="1:24" s="206" customFormat="1" ht="39.6" hidden="1">
      <c r="A1143" s="266" t="s">
        <v>364</v>
      </c>
      <c r="B1143" s="204" t="s">
        <v>330</v>
      </c>
      <c r="C1143" s="220" t="s">
        <v>30</v>
      </c>
      <c r="D1143" s="220" t="s">
        <v>13</v>
      </c>
      <c r="E1143" s="213" t="s">
        <v>27</v>
      </c>
      <c r="F1143" s="213" t="s">
        <v>120</v>
      </c>
      <c r="G1143" s="213" t="s">
        <v>226</v>
      </c>
      <c r="H1143" s="213" t="s">
        <v>227</v>
      </c>
      <c r="I1143" s="254"/>
      <c r="J1143" s="215">
        <f>J1144</f>
        <v>1058418.6200000001</v>
      </c>
      <c r="K1143" s="215">
        <f t="shared" ref="K1143:O1144" si="1589">K1144</f>
        <v>0</v>
      </c>
      <c r="L1143" s="215">
        <f t="shared" si="1589"/>
        <v>0</v>
      </c>
      <c r="M1143" s="215">
        <f t="shared" si="1589"/>
        <v>0</v>
      </c>
      <c r="N1143" s="215">
        <f t="shared" si="1589"/>
        <v>0</v>
      </c>
      <c r="O1143" s="215">
        <f t="shared" si="1589"/>
        <v>0</v>
      </c>
      <c r="P1143" s="215">
        <f t="shared" si="1552"/>
        <v>1058418.6200000001</v>
      </c>
      <c r="Q1143" s="215">
        <f t="shared" si="1553"/>
        <v>0</v>
      </c>
      <c r="R1143" s="215">
        <f t="shared" si="1554"/>
        <v>0</v>
      </c>
      <c r="S1143" s="215">
        <f t="shared" ref="S1143:U1144" si="1590">S1144</f>
        <v>1015525.98</v>
      </c>
      <c r="T1143" s="215">
        <f t="shared" si="1590"/>
        <v>0</v>
      </c>
      <c r="U1143" s="215">
        <f t="shared" si="1590"/>
        <v>0</v>
      </c>
      <c r="V1143" s="215">
        <f t="shared" si="1566"/>
        <v>2073944.6</v>
      </c>
      <c r="W1143" s="215">
        <f t="shared" si="1567"/>
        <v>0</v>
      </c>
      <c r="X1143" s="215">
        <f t="shared" si="1568"/>
        <v>0</v>
      </c>
    </row>
    <row r="1144" spans="1:24" s="206" customFormat="1" hidden="1">
      <c r="A1144" s="212" t="s">
        <v>98</v>
      </c>
      <c r="B1144" s="204" t="s">
        <v>330</v>
      </c>
      <c r="C1144" s="220" t="s">
        <v>30</v>
      </c>
      <c r="D1144" s="220" t="s">
        <v>13</v>
      </c>
      <c r="E1144" s="213" t="s">
        <v>27</v>
      </c>
      <c r="F1144" s="213" t="s">
        <v>120</v>
      </c>
      <c r="G1144" s="213" t="s">
        <v>226</v>
      </c>
      <c r="H1144" s="213" t="s">
        <v>227</v>
      </c>
      <c r="I1144" s="254" t="s">
        <v>97</v>
      </c>
      <c r="J1144" s="215">
        <f>J1145</f>
        <v>1058418.6200000001</v>
      </c>
      <c r="K1144" s="215">
        <f t="shared" si="1589"/>
        <v>0</v>
      </c>
      <c r="L1144" s="215">
        <f t="shared" si="1589"/>
        <v>0</v>
      </c>
      <c r="M1144" s="215">
        <f t="shared" si="1589"/>
        <v>0</v>
      </c>
      <c r="N1144" s="215">
        <f t="shared" si="1589"/>
        <v>0</v>
      </c>
      <c r="O1144" s="215">
        <f t="shared" si="1589"/>
        <v>0</v>
      </c>
      <c r="P1144" s="215">
        <f t="shared" si="1552"/>
        <v>1058418.6200000001</v>
      </c>
      <c r="Q1144" s="215">
        <f t="shared" si="1553"/>
        <v>0</v>
      </c>
      <c r="R1144" s="215">
        <f t="shared" si="1554"/>
        <v>0</v>
      </c>
      <c r="S1144" s="215">
        <f t="shared" si="1590"/>
        <v>1015525.98</v>
      </c>
      <c r="T1144" s="215">
        <f t="shared" si="1590"/>
        <v>0</v>
      </c>
      <c r="U1144" s="215">
        <f t="shared" si="1590"/>
        <v>0</v>
      </c>
      <c r="V1144" s="215">
        <f t="shared" si="1566"/>
        <v>2073944.6</v>
      </c>
      <c r="W1144" s="215">
        <f t="shared" si="1567"/>
        <v>0</v>
      </c>
      <c r="X1144" s="215">
        <f t="shared" si="1568"/>
        <v>0</v>
      </c>
    </row>
    <row r="1145" spans="1:24" s="206" customFormat="1" ht="26.4" hidden="1">
      <c r="A1145" s="212" t="s">
        <v>104</v>
      </c>
      <c r="B1145" s="204" t="s">
        <v>330</v>
      </c>
      <c r="C1145" s="220" t="s">
        <v>30</v>
      </c>
      <c r="D1145" s="220" t="s">
        <v>13</v>
      </c>
      <c r="E1145" s="213" t="s">
        <v>27</v>
      </c>
      <c r="F1145" s="213" t="s">
        <v>120</v>
      </c>
      <c r="G1145" s="213" t="s">
        <v>226</v>
      </c>
      <c r="H1145" s="213" t="s">
        <v>227</v>
      </c>
      <c r="I1145" s="254" t="s">
        <v>105</v>
      </c>
      <c r="J1145" s="215">
        <v>1058418.6200000001</v>
      </c>
      <c r="K1145" s="215"/>
      <c r="L1145" s="215"/>
      <c r="M1145" s="215"/>
      <c r="N1145" s="215"/>
      <c r="O1145" s="215"/>
      <c r="P1145" s="215">
        <f t="shared" si="1552"/>
        <v>1058418.6200000001</v>
      </c>
      <c r="Q1145" s="215">
        <f t="shared" si="1553"/>
        <v>0</v>
      </c>
      <c r="R1145" s="215">
        <f t="shared" si="1554"/>
        <v>0</v>
      </c>
      <c r="S1145" s="215">
        <v>1015525.98</v>
      </c>
      <c r="T1145" s="215"/>
      <c r="U1145" s="215"/>
      <c r="V1145" s="215">
        <f t="shared" si="1566"/>
        <v>2073944.6</v>
      </c>
      <c r="W1145" s="215">
        <f t="shared" si="1567"/>
        <v>0</v>
      </c>
      <c r="X1145" s="215">
        <f t="shared" si="1568"/>
        <v>0</v>
      </c>
    </row>
    <row r="1146" spans="1:24" s="206" customFormat="1" ht="25.5" hidden="1" customHeight="1">
      <c r="A1146" s="266" t="s">
        <v>365</v>
      </c>
      <c r="B1146" s="204" t="s">
        <v>330</v>
      </c>
      <c r="C1146" s="220" t="s">
        <v>30</v>
      </c>
      <c r="D1146" s="220" t="s">
        <v>13</v>
      </c>
      <c r="E1146" s="213" t="s">
        <v>27</v>
      </c>
      <c r="F1146" s="213" t="s">
        <v>120</v>
      </c>
      <c r="G1146" s="213" t="s">
        <v>226</v>
      </c>
      <c r="H1146" s="213" t="s">
        <v>228</v>
      </c>
      <c r="I1146" s="254"/>
      <c r="J1146" s="215">
        <f>J1147</f>
        <v>21600.38</v>
      </c>
      <c r="K1146" s="215">
        <f t="shared" ref="K1146:O1147" si="1591">K1147</f>
        <v>0</v>
      </c>
      <c r="L1146" s="215">
        <f t="shared" si="1591"/>
        <v>0</v>
      </c>
      <c r="M1146" s="215">
        <f t="shared" si="1591"/>
        <v>0</v>
      </c>
      <c r="N1146" s="215">
        <f t="shared" si="1591"/>
        <v>0</v>
      </c>
      <c r="O1146" s="215">
        <f t="shared" si="1591"/>
        <v>0</v>
      </c>
      <c r="P1146" s="215">
        <f t="shared" si="1552"/>
        <v>21600.38</v>
      </c>
      <c r="Q1146" s="215">
        <f t="shared" si="1553"/>
        <v>0</v>
      </c>
      <c r="R1146" s="215">
        <f t="shared" si="1554"/>
        <v>0</v>
      </c>
      <c r="S1146" s="215">
        <f t="shared" ref="S1146:U1147" si="1592">S1147</f>
        <v>20725.02</v>
      </c>
      <c r="T1146" s="215">
        <f t="shared" si="1592"/>
        <v>0</v>
      </c>
      <c r="U1146" s="215">
        <f t="shared" si="1592"/>
        <v>0</v>
      </c>
      <c r="V1146" s="215">
        <f t="shared" si="1566"/>
        <v>42325.4</v>
      </c>
      <c r="W1146" s="215">
        <f t="shared" si="1567"/>
        <v>0</v>
      </c>
      <c r="X1146" s="215">
        <f t="shared" si="1568"/>
        <v>0</v>
      </c>
    </row>
    <row r="1147" spans="1:24" s="206" customFormat="1" hidden="1">
      <c r="A1147" s="212" t="s">
        <v>98</v>
      </c>
      <c r="B1147" s="204" t="s">
        <v>330</v>
      </c>
      <c r="C1147" s="220" t="s">
        <v>30</v>
      </c>
      <c r="D1147" s="220" t="s">
        <v>13</v>
      </c>
      <c r="E1147" s="213" t="s">
        <v>27</v>
      </c>
      <c r="F1147" s="213" t="s">
        <v>120</v>
      </c>
      <c r="G1147" s="213" t="s">
        <v>226</v>
      </c>
      <c r="H1147" s="213" t="s">
        <v>228</v>
      </c>
      <c r="I1147" s="254" t="s">
        <v>97</v>
      </c>
      <c r="J1147" s="215">
        <f>J1148</f>
        <v>21600.38</v>
      </c>
      <c r="K1147" s="215">
        <f t="shared" si="1591"/>
        <v>0</v>
      </c>
      <c r="L1147" s="215">
        <f t="shared" si="1591"/>
        <v>0</v>
      </c>
      <c r="M1147" s="215">
        <f t="shared" si="1591"/>
        <v>0</v>
      </c>
      <c r="N1147" s="215">
        <f t="shared" si="1591"/>
        <v>0</v>
      </c>
      <c r="O1147" s="215">
        <f t="shared" si="1591"/>
        <v>0</v>
      </c>
      <c r="P1147" s="215">
        <f t="shared" si="1552"/>
        <v>21600.38</v>
      </c>
      <c r="Q1147" s="215">
        <f t="shared" si="1553"/>
        <v>0</v>
      </c>
      <c r="R1147" s="215">
        <f t="shared" si="1554"/>
        <v>0</v>
      </c>
      <c r="S1147" s="215">
        <f t="shared" si="1592"/>
        <v>20725.02</v>
      </c>
      <c r="T1147" s="215">
        <f t="shared" si="1592"/>
        <v>0</v>
      </c>
      <c r="U1147" s="215">
        <f t="shared" si="1592"/>
        <v>0</v>
      </c>
      <c r="V1147" s="215">
        <f t="shared" si="1566"/>
        <v>42325.4</v>
      </c>
      <c r="W1147" s="215">
        <f t="shared" si="1567"/>
        <v>0</v>
      </c>
      <c r="X1147" s="215">
        <f t="shared" si="1568"/>
        <v>0</v>
      </c>
    </row>
    <row r="1148" spans="1:24" s="206" customFormat="1" ht="26.4" hidden="1">
      <c r="A1148" s="212" t="s">
        <v>104</v>
      </c>
      <c r="B1148" s="204" t="s">
        <v>330</v>
      </c>
      <c r="C1148" s="220" t="s">
        <v>30</v>
      </c>
      <c r="D1148" s="220" t="s">
        <v>13</v>
      </c>
      <c r="E1148" s="213" t="s">
        <v>27</v>
      </c>
      <c r="F1148" s="213" t="s">
        <v>120</v>
      </c>
      <c r="G1148" s="213" t="s">
        <v>226</v>
      </c>
      <c r="H1148" s="213" t="s">
        <v>228</v>
      </c>
      <c r="I1148" s="254" t="s">
        <v>105</v>
      </c>
      <c r="J1148" s="215">
        <v>21600.38</v>
      </c>
      <c r="K1148" s="215"/>
      <c r="L1148" s="215"/>
      <c r="M1148" s="215"/>
      <c r="N1148" s="215"/>
      <c r="O1148" s="215"/>
      <c r="P1148" s="215">
        <f t="shared" si="1552"/>
        <v>21600.38</v>
      </c>
      <c r="Q1148" s="215">
        <f t="shared" si="1553"/>
        <v>0</v>
      </c>
      <c r="R1148" s="215">
        <f t="shared" si="1554"/>
        <v>0</v>
      </c>
      <c r="S1148" s="215">
        <v>20725.02</v>
      </c>
      <c r="T1148" s="215"/>
      <c r="U1148" s="215"/>
      <c r="V1148" s="215">
        <f t="shared" si="1566"/>
        <v>42325.4</v>
      </c>
      <c r="W1148" s="215">
        <f t="shared" si="1567"/>
        <v>0</v>
      </c>
      <c r="X1148" s="215">
        <f t="shared" si="1568"/>
        <v>0</v>
      </c>
    </row>
    <row r="1149" spans="1:24" s="206" customFormat="1" hidden="1">
      <c r="A1149" s="212" t="s">
        <v>81</v>
      </c>
      <c r="B1149" s="204" t="s">
        <v>330</v>
      </c>
      <c r="C1149" s="204" t="s">
        <v>30</v>
      </c>
      <c r="D1149" s="204" t="s">
        <v>13</v>
      </c>
      <c r="E1149" s="204" t="s">
        <v>80</v>
      </c>
      <c r="F1149" s="204" t="s">
        <v>68</v>
      </c>
      <c r="G1149" s="204" t="s">
        <v>140</v>
      </c>
      <c r="H1149" s="204" t="s">
        <v>141</v>
      </c>
      <c r="I1149" s="214"/>
      <c r="J1149" s="215">
        <f>J1150+J1153+J1156+J1159</f>
        <v>222000</v>
      </c>
      <c r="K1149" s="215">
        <f t="shared" ref="K1149:O1149" si="1593">K1150+K1153+K1156+K1159</f>
        <v>222000</v>
      </c>
      <c r="L1149" s="215">
        <f t="shared" si="1593"/>
        <v>222000</v>
      </c>
      <c r="M1149" s="215">
        <f t="shared" si="1593"/>
        <v>53909</v>
      </c>
      <c r="N1149" s="215">
        <f t="shared" si="1593"/>
        <v>0</v>
      </c>
      <c r="O1149" s="215">
        <f t="shared" si="1593"/>
        <v>0</v>
      </c>
      <c r="P1149" s="215">
        <f t="shared" si="1552"/>
        <v>275909</v>
      </c>
      <c r="Q1149" s="215">
        <f t="shared" si="1553"/>
        <v>222000</v>
      </c>
      <c r="R1149" s="215">
        <f t="shared" si="1554"/>
        <v>222000</v>
      </c>
      <c r="S1149" s="215">
        <f t="shared" ref="S1149:U1149" si="1594">S1150+S1153+S1156+S1159</f>
        <v>400000</v>
      </c>
      <c r="T1149" s="215">
        <f t="shared" si="1594"/>
        <v>0</v>
      </c>
      <c r="U1149" s="215">
        <f t="shared" si="1594"/>
        <v>0</v>
      </c>
      <c r="V1149" s="215">
        <f t="shared" si="1566"/>
        <v>675909</v>
      </c>
      <c r="W1149" s="215">
        <f t="shared" si="1567"/>
        <v>222000</v>
      </c>
      <c r="X1149" s="215">
        <f t="shared" si="1568"/>
        <v>222000</v>
      </c>
    </row>
    <row r="1150" spans="1:24" s="206" customFormat="1" hidden="1">
      <c r="A1150" s="212" t="s">
        <v>106</v>
      </c>
      <c r="B1150" s="204" t="s">
        <v>330</v>
      </c>
      <c r="C1150" s="204" t="s">
        <v>30</v>
      </c>
      <c r="D1150" s="204" t="s">
        <v>13</v>
      </c>
      <c r="E1150" s="204" t="s">
        <v>80</v>
      </c>
      <c r="F1150" s="204" t="s">
        <v>68</v>
      </c>
      <c r="G1150" s="204" t="s">
        <v>140</v>
      </c>
      <c r="H1150" s="204" t="s">
        <v>167</v>
      </c>
      <c r="I1150" s="214"/>
      <c r="J1150" s="215">
        <f>J1151</f>
        <v>100000</v>
      </c>
      <c r="K1150" s="215">
        <f t="shared" ref="K1150:O1151" si="1595">K1151</f>
        <v>100000</v>
      </c>
      <c r="L1150" s="215">
        <f t="shared" si="1595"/>
        <v>100000</v>
      </c>
      <c r="M1150" s="215">
        <f t="shared" si="1595"/>
        <v>0</v>
      </c>
      <c r="N1150" s="215">
        <f t="shared" si="1595"/>
        <v>0</v>
      </c>
      <c r="O1150" s="215">
        <f t="shared" si="1595"/>
        <v>0</v>
      </c>
      <c r="P1150" s="215">
        <f t="shared" si="1552"/>
        <v>100000</v>
      </c>
      <c r="Q1150" s="215">
        <f t="shared" si="1553"/>
        <v>100000</v>
      </c>
      <c r="R1150" s="215">
        <f t="shared" si="1554"/>
        <v>100000</v>
      </c>
      <c r="S1150" s="215">
        <f t="shared" ref="S1150:U1151" si="1596">S1151</f>
        <v>0</v>
      </c>
      <c r="T1150" s="215">
        <f t="shared" si="1596"/>
        <v>0</v>
      </c>
      <c r="U1150" s="215">
        <f t="shared" si="1596"/>
        <v>0</v>
      </c>
      <c r="V1150" s="215">
        <f t="shared" si="1566"/>
        <v>100000</v>
      </c>
      <c r="W1150" s="215">
        <f t="shared" si="1567"/>
        <v>100000</v>
      </c>
      <c r="X1150" s="215">
        <f t="shared" si="1568"/>
        <v>100000</v>
      </c>
    </row>
    <row r="1151" spans="1:24" s="206" customFormat="1" hidden="1">
      <c r="A1151" s="212" t="s">
        <v>98</v>
      </c>
      <c r="B1151" s="204" t="s">
        <v>330</v>
      </c>
      <c r="C1151" s="204" t="s">
        <v>30</v>
      </c>
      <c r="D1151" s="204" t="s">
        <v>13</v>
      </c>
      <c r="E1151" s="204" t="s">
        <v>80</v>
      </c>
      <c r="F1151" s="204" t="s">
        <v>68</v>
      </c>
      <c r="G1151" s="204" t="s">
        <v>140</v>
      </c>
      <c r="H1151" s="204" t="s">
        <v>167</v>
      </c>
      <c r="I1151" s="214" t="s">
        <v>97</v>
      </c>
      <c r="J1151" s="215">
        <f>J1152</f>
        <v>100000</v>
      </c>
      <c r="K1151" s="215">
        <f t="shared" si="1595"/>
        <v>100000</v>
      </c>
      <c r="L1151" s="215">
        <f t="shared" si="1595"/>
        <v>100000</v>
      </c>
      <c r="M1151" s="215">
        <f t="shared" si="1595"/>
        <v>0</v>
      </c>
      <c r="N1151" s="215">
        <f t="shared" si="1595"/>
        <v>0</v>
      </c>
      <c r="O1151" s="215">
        <f t="shared" si="1595"/>
        <v>0</v>
      </c>
      <c r="P1151" s="215">
        <f t="shared" si="1552"/>
        <v>100000</v>
      </c>
      <c r="Q1151" s="215">
        <f t="shared" si="1553"/>
        <v>100000</v>
      </c>
      <c r="R1151" s="215">
        <f t="shared" si="1554"/>
        <v>100000</v>
      </c>
      <c r="S1151" s="215">
        <f t="shared" si="1596"/>
        <v>0</v>
      </c>
      <c r="T1151" s="215">
        <f t="shared" si="1596"/>
        <v>0</v>
      </c>
      <c r="U1151" s="215">
        <f t="shared" si="1596"/>
        <v>0</v>
      </c>
      <c r="V1151" s="215">
        <f t="shared" si="1566"/>
        <v>100000</v>
      </c>
      <c r="W1151" s="215">
        <f t="shared" si="1567"/>
        <v>100000</v>
      </c>
      <c r="X1151" s="215">
        <f t="shared" si="1568"/>
        <v>100000</v>
      </c>
    </row>
    <row r="1152" spans="1:24" s="206" customFormat="1" hidden="1">
      <c r="A1152" s="216" t="s">
        <v>114</v>
      </c>
      <c r="B1152" s="204" t="s">
        <v>330</v>
      </c>
      <c r="C1152" s="204" t="s">
        <v>30</v>
      </c>
      <c r="D1152" s="204" t="s">
        <v>13</v>
      </c>
      <c r="E1152" s="204" t="s">
        <v>80</v>
      </c>
      <c r="F1152" s="204" t="s">
        <v>68</v>
      </c>
      <c r="G1152" s="204" t="s">
        <v>140</v>
      </c>
      <c r="H1152" s="204" t="s">
        <v>167</v>
      </c>
      <c r="I1152" s="214" t="s">
        <v>113</v>
      </c>
      <c r="J1152" s="215">
        <v>100000</v>
      </c>
      <c r="K1152" s="215">
        <v>100000</v>
      </c>
      <c r="L1152" s="215">
        <v>100000</v>
      </c>
      <c r="M1152" s="215"/>
      <c r="N1152" s="215"/>
      <c r="O1152" s="215"/>
      <c r="P1152" s="215">
        <f t="shared" si="1552"/>
        <v>100000</v>
      </c>
      <c r="Q1152" s="215">
        <f t="shared" si="1553"/>
        <v>100000</v>
      </c>
      <c r="R1152" s="215">
        <f t="shared" si="1554"/>
        <v>100000</v>
      </c>
      <c r="S1152" s="215"/>
      <c r="T1152" s="215"/>
      <c r="U1152" s="215"/>
      <c r="V1152" s="215">
        <f t="shared" si="1566"/>
        <v>100000</v>
      </c>
      <c r="W1152" s="215">
        <f t="shared" si="1567"/>
        <v>100000</v>
      </c>
      <c r="X1152" s="215">
        <f t="shared" si="1568"/>
        <v>100000</v>
      </c>
    </row>
    <row r="1153" spans="1:24" s="206" customFormat="1" ht="26.4" hidden="1">
      <c r="A1153" s="216" t="s">
        <v>327</v>
      </c>
      <c r="B1153" s="204" t="s">
        <v>330</v>
      </c>
      <c r="C1153" s="204" t="s">
        <v>30</v>
      </c>
      <c r="D1153" s="204" t="s">
        <v>13</v>
      </c>
      <c r="E1153" s="204" t="s">
        <v>80</v>
      </c>
      <c r="F1153" s="204" t="s">
        <v>68</v>
      </c>
      <c r="G1153" s="204" t="s">
        <v>140</v>
      </c>
      <c r="H1153" s="204" t="s">
        <v>168</v>
      </c>
      <c r="I1153" s="214"/>
      <c r="J1153" s="215">
        <f>J1154</f>
        <v>72000</v>
      </c>
      <c r="K1153" s="215">
        <f t="shared" ref="K1153:O1154" si="1597">K1154</f>
        <v>72000</v>
      </c>
      <c r="L1153" s="215">
        <f t="shared" si="1597"/>
        <v>72000</v>
      </c>
      <c r="M1153" s="215">
        <f t="shared" si="1597"/>
        <v>0</v>
      </c>
      <c r="N1153" s="215">
        <f t="shared" si="1597"/>
        <v>0</v>
      </c>
      <c r="O1153" s="215">
        <f t="shared" si="1597"/>
        <v>0</v>
      </c>
      <c r="P1153" s="215">
        <f t="shared" si="1552"/>
        <v>72000</v>
      </c>
      <c r="Q1153" s="215">
        <f t="shared" si="1553"/>
        <v>72000</v>
      </c>
      <c r="R1153" s="215">
        <f t="shared" si="1554"/>
        <v>72000</v>
      </c>
      <c r="S1153" s="215">
        <f t="shared" ref="S1153:U1154" si="1598">S1154</f>
        <v>0</v>
      </c>
      <c r="T1153" s="215">
        <f t="shared" si="1598"/>
        <v>0</v>
      </c>
      <c r="U1153" s="215">
        <f t="shared" si="1598"/>
        <v>0</v>
      </c>
      <c r="V1153" s="215">
        <f t="shared" si="1566"/>
        <v>72000</v>
      </c>
      <c r="W1153" s="215">
        <f t="shared" si="1567"/>
        <v>72000</v>
      </c>
      <c r="X1153" s="215">
        <f t="shared" si="1568"/>
        <v>72000</v>
      </c>
    </row>
    <row r="1154" spans="1:24" s="206" customFormat="1" hidden="1">
      <c r="A1154" s="212" t="s">
        <v>98</v>
      </c>
      <c r="B1154" s="204" t="s">
        <v>330</v>
      </c>
      <c r="C1154" s="204" t="s">
        <v>30</v>
      </c>
      <c r="D1154" s="204" t="s">
        <v>13</v>
      </c>
      <c r="E1154" s="204" t="s">
        <v>80</v>
      </c>
      <c r="F1154" s="204" t="s">
        <v>68</v>
      </c>
      <c r="G1154" s="204" t="s">
        <v>140</v>
      </c>
      <c r="H1154" s="204" t="s">
        <v>168</v>
      </c>
      <c r="I1154" s="214" t="s">
        <v>97</v>
      </c>
      <c r="J1154" s="215">
        <f>J1155</f>
        <v>72000</v>
      </c>
      <c r="K1154" s="215">
        <f t="shared" si="1597"/>
        <v>72000</v>
      </c>
      <c r="L1154" s="215">
        <f t="shared" si="1597"/>
        <v>72000</v>
      </c>
      <c r="M1154" s="215">
        <f t="shared" si="1597"/>
        <v>0</v>
      </c>
      <c r="N1154" s="215">
        <f t="shared" si="1597"/>
        <v>0</v>
      </c>
      <c r="O1154" s="215">
        <f t="shared" si="1597"/>
        <v>0</v>
      </c>
      <c r="P1154" s="215">
        <f t="shared" si="1552"/>
        <v>72000</v>
      </c>
      <c r="Q1154" s="215">
        <f t="shared" si="1553"/>
        <v>72000</v>
      </c>
      <c r="R1154" s="215">
        <f t="shared" si="1554"/>
        <v>72000</v>
      </c>
      <c r="S1154" s="215">
        <f t="shared" si="1598"/>
        <v>0</v>
      </c>
      <c r="T1154" s="215">
        <f t="shared" si="1598"/>
        <v>0</v>
      </c>
      <c r="U1154" s="215">
        <f t="shared" si="1598"/>
        <v>0</v>
      </c>
      <c r="V1154" s="215">
        <f t="shared" si="1566"/>
        <v>72000</v>
      </c>
      <c r="W1154" s="215">
        <f t="shared" si="1567"/>
        <v>72000</v>
      </c>
      <c r="X1154" s="215">
        <f t="shared" si="1568"/>
        <v>72000</v>
      </c>
    </row>
    <row r="1155" spans="1:24" s="206" customFormat="1" hidden="1">
      <c r="A1155" s="216" t="s">
        <v>114</v>
      </c>
      <c r="B1155" s="204" t="s">
        <v>330</v>
      </c>
      <c r="C1155" s="204" t="s">
        <v>30</v>
      </c>
      <c r="D1155" s="204" t="s">
        <v>13</v>
      </c>
      <c r="E1155" s="204" t="s">
        <v>80</v>
      </c>
      <c r="F1155" s="204" t="s">
        <v>68</v>
      </c>
      <c r="G1155" s="204" t="s">
        <v>140</v>
      </c>
      <c r="H1155" s="204" t="s">
        <v>168</v>
      </c>
      <c r="I1155" s="214" t="s">
        <v>113</v>
      </c>
      <c r="J1155" s="215">
        <v>72000</v>
      </c>
      <c r="K1155" s="215">
        <v>72000</v>
      </c>
      <c r="L1155" s="215">
        <v>72000</v>
      </c>
      <c r="M1155" s="215"/>
      <c r="N1155" s="215"/>
      <c r="O1155" s="215"/>
      <c r="P1155" s="215">
        <f t="shared" si="1552"/>
        <v>72000</v>
      </c>
      <c r="Q1155" s="215">
        <f t="shared" si="1553"/>
        <v>72000</v>
      </c>
      <c r="R1155" s="215">
        <f t="shared" si="1554"/>
        <v>72000</v>
      </c>
      <c r="S1155" s="215"/>
      <c r="T1155" s="215"/>
      <c r="U1155" s="215"/>
      <c r="V1155" s="215">
        <f t="shared" si="1566"/>
        <v>72000</v>
      </c>
      <c r="W1155" s="215">
        <f t="shared" si="1567"/>
        <v>72000</v>
      </c>
      <c r="X1155" s="215">
        <f t="shared" si="1568"/>
        <v>72000</v>
      </c>
    </row>
    <row r="1156" spans="1:24" s="206" customFormat="1" ht="26.4" hidden="1">
      <c r="A1156" s="216" t="s">
        <v>328</v>
      </c>
      <c r="B1156" s="204" t="s">
        <v>330</v>
      </c>
      <c r="C1156" s="204" t="s">
        <v>30</v>
      </c>
      <c r="D1156" s="204" t="s">
        <v>13</v>
      </c>
      <c r="E1156" s="204" t="s">
        <v>80</v>
      </c>
      <c r="F1156" s="204" t="s">
        <v>68</v>
      </c>
      <c r="G1156" s="204" t="s">
        <v>140</v>
      </c>
      <c r="H1156" s="204" t="s">
        <v>169</v>
      </c>
      <c r="I1156" s="214"/>
      <c r="J1156" s="215">
        <f>J1157</f>
        <v>50000</v>
      </c>
      <c r="K1156" s="215">
        <f t="shared" ref="K1156:O1156" si="1599">K1157</f>
        <v>50000</v>
      </c>
      <c r="L1156" s="215">
        <f t="shared" si="1599"/>
        <v>50000</v>
      </c>
      <c r="M1156" s="215">
        <f t="shared" si="1599"/>
        <v>0</v>
      </c>
      <c r="N1156" s="215">
        <f t="shared" si="1599"/>
        <v>0</v>
      </c>
      <c r="O1156" s="215">
        <f t="shared" si="1599"/>
        <v>0</v>
      </c>
      <c r="P1156" s="215">
        <f t="shared" si="1552"/>
        <v>50000</v>
      </c>
      <c r="Q1156" s="215">
        <f t="shared" si="1553"/>
        <v>50000</v>
      </c>
      <c r="R1156" s="215">
        <f t="shared" si="1554"/>
        <v>50000</v>
      </c>
      <c r="S1156" s="215">
        <f t="shared" ref="S1156:U1157" si="1600">S1157</f>
        <v>0</v>
      </c>
      <c r="T1156" s="215">
        <f t="shared" si="1600"/>
        <v>0</v>
      </c>
      <c r="U1156" s="215">
        <f t="shared" si="1600"/>
        <v>0</v>
      </c>
      <c r="V1156" s="215">
        <f t="shared" si="1566"/>
        <v>50000</v>
      </c>
      <c r="W1156" s="215">
        <f t="shared" si="1567"/>
        <v>50000</v>
      </c>
      <c r="X1156" s="215">
        <f t="shared" si="1568"/>
        <v>50000</v>
      </c>
    </row>
    <row r="1157" spans="1:24" s="206" customFormat="1" hidden="1">
      <c r="A1157" s="212" t="s">
        <v>98</v>
      </c>
      <c r="B1157" s="204" t="s">
        <v>330</v>
      </c>
      <c r="C1157" s="204" t="s">
        <v>30</v>
      </c>
      <c r="D1157" s="204" t="s">
        <v>13</v>
      </c>
      <c r="E1157" s="204" t="s">
        <v>80</v>
      </c>
      <c r="F1157" s="204" t="s">
        <v>68</v>
      </c>
      <c r="G1157" s="204" t="s">
        <v>140</v>
      </c>
      <c r="H1157" s="204" t="s">
        <v>169</v>
      </c>
      <c r="I1157" s="214" t="s">
        <v>97</v>
      </c>
      <c r="J1157" s="215">
        <f>J1158</f>
        <v>50000</v>
      </c>
      <c r="K1157" s="215">
        <f t="shared" ref="K1157:O1157" si="1601">K1158</f>
        <v>50000</v>
      </c>
      <c r="L1157" s="215">
        <f t="shared" si="1601"/>
        <v>50000</v>
      </c>
      <c r="M1157" s="215">
        <f t="shared" si="1601"/>
        <v>0</v>
      </c>
      <c r="N1157" s="215">
        <f t="shared" si="1601"/>
        <v>0</v>
      </c>
      <c r="O1157" s="215">
        <f t="shared" si="1601"/>
        <v>0</v>
      </c>
      <c r="P1157" s="215">
        <f t="shared" si="1552"/>
        <v>50000</v>
      </c>
      <c r="Q1157" s="215">
        <f t="shared" si="1553"/>
        <v>50000</v>
      </c>
      <c r="R1157" s="215">
        <f t="shared" si="1554"/>
        <v>50000</v>
      </c>
      <c r="S1157" s="215">
        <f t="shared" si="1600"/>
        <v>0</v>
      </c>
      <c r="T1157" s="215">
        <f t="shared" si="1600"/>
        <v>0</v>
      </c>
      <c r="U1157" s="215">
        <f t="shared" si="1600"/>
        <v>0</v>
      </c>
      <c r="V1157" s="215">
        <f t="shared" si="1566"/>
        <v>50000</v>
      </c>
      <c r="W1157" s="215">
        <f t="shared" si="1567"/>
        <v>50000</v>
      </c>
      <c r="X1157" s="215">
        <f t="shared" si="1568"/>
        <v>50000</v>
      </c>
    </row>
    <row r="1158" spans="1:24" s="206" customFormat="1" hidden="1">
      <c r="A1158" s="216" t="s">
        <v>114</v>
      </c>
      <c r="B1158" s="204" t="s">
        <v>330</v>
      </c>
      <c r="C1158" s="204" t="s">
        <v>30</v>
      </c>
      <c r="D1158" s="204" t="s">
        <v>13</v>
      </c>
      <c r="E1158" s="204" t="s">
        <v>80</v>
      </c>
      <c r="F1158" s="204" t="s">
        <v>68</v>
      </c>
      <c r="G1158" s="204" t="s">
        <v>140</v>
      </c>
      <c r="H1158" s="204" t="s">
        <v>169</v>
      </c>
      <c r="I1158" s="214" t="s">
        <v>113</v>
      </c>
      <c r="J1158" s="215">
        <v>50000</v>
      </c>
      <c r="K1158" s="215">
        <v>50000</v>
      </c>
      <c r="L1158" s="215">
        <v>50000</v>
      </c>
      <c r="M1158" s="215"/>
      <c r="N1158" s="215"/>
      <c r="O1158" s="215"/>
      <c r="P1158" s="215">
        <f t="shared" si="1552"/>
        <v>50000</v>
      </c>
      <c r="Q1158" s="215">
        <f t="shared" si="1553"/>
        <v>50000</v>
      </c>
      <c r="R1158" s="215">
        <f t="shared" si="1554"/>
        <v>50000</v>
      </c>
      <c r="S1158" s="215"/>
      <c r="T1158" s="215"/>
      <c r="U1158" s="215"/>
      <c r="V1158" s="215">
        <f t="shared" si="1566"/>
        <v>50000</v>
      </c>
      <c r="W1158" s="215">
        <f t="shared" si="1567"/>
        <v>50000</v>
      </c>
      <c r="X1158" s="215">
        <f t="shared" si="1568"/>
        <v>50000</v>
      </c>
    </row>
    <row r="1159" spans="1:24" s="206" customFormat="1" hidden="1">
      <c r="A1159" s="347" t="s">
        <v>214</v>
      </c>
      <c r="B1159" s="204" t="s">
        <v>330</v>
      </c>
      <c r="C1159" s="204" t="s">
        <v>30</v>
      </c>
      <c r="D1159" s="204" t="s">
        <v>13</v>
      </c>
      <c r="E1159" s="204" t="s">
        <v>80</v>
      </c>
      <c r="F1159" s="204" t="s">
        <v>68</v>
      </c>
      <c r="G1159" s="204" t="s">
        <v>140</v>
      </c>
      <c r="H1159" s="204" t="s">
        <v>215</v>
      </c>
      <c r="I1159" s="214"/>
      <c r="J1159" s="215">
        <f>J1160</f>
        <v>0</v>
      </c>
      <c r="K1159" s="215">
        <f t="shared" ref="K1159:K1160" si="1602">K1160</f>
        <v>0</v>
      </c>
      <c r="L1159" s="215">
        <f t="shared" ref="L1159:L1160" si="1603">L1160</f>
        <v>0</v>
      </c>
      <c r="M1159" s="215">
        <f t="shared" ref="M1159:M1160" si="1604">M1160</f>
        <v>53909</v>
      </c>
      <c r="N1159" s="215">
        <f t="shared" ref="N1159:N1160" si="1605">N1160</f>
        <v>0</v>
      </c>
      <c r="O1159" s="215">
        <f t="shared" ref="O1159:O1160" si="1606">O1160</f>
        <v>0</v>
      </c>
      <c r="P1159" s="215">
        <f t="shared" si="1552"/>
        <v>53909</v>
      </c>
      <c r="Q1159" s="215">
        <f t="shared" si="1553"/>
        <v>0</v>
      </c>
      <c r="R1159" s="215">
        <f t="shared" si="1554"/>
        <v>0</v>
      </c>
      <c r="S1159" s="215">
        <f t="shared" ref="S1159:U1160" si="1607">S1160</f>
        <v>400000</v>
      </c>
      <c r="T1159" s="215">
        <f t="shared" si="1607"/>
        <v>0</v>
      </c>
      <c r="U1159" s="215">
        <f t="shared" si="1607"/>
        <v>0</v>
      </c>
      <c r="V1159" s="215">
        <f t="shared" si="1566"/>
        <v>453909</v>
      </c>
      <c r="W1159" s="215">
        <f t="shared" si="1567"/>
        <v>0</v>
      </c>
      <c r="X1159" s="215">
        <f t="shared" si="1568"/>
        <v>0</v>
      </c>
    </row>
    <row r="1160" spans="1:24" s="206" customFormat="1" hidden="1">
      <c r="A1160" s="212" t="s">
        <v>98</v>
      </c>
      <c r="B1160" s="204" t="s">
        <v>330</v>
      </c>
      <c r="C1160" s="204" t="s">
        <v>30</v>
      </c>
      <c r="D1160" s="204" t="s">
        <v>13</v>
      </c>
      <c r="E1160" s="204" t="s">
        <v>80</v>
      </c>
      <c r="F1160" s="204" t="s">
        <v>68</v>
      </c>
      <c r="G1160" s="204" t="s">
        <v>140</v>
      </c>
      <c r="H1160" s="204" t="s">
        <v>215</v>
      </c>
      <c r="I1160" s="214" t="s">
        <v>97</v>
      </c>
      <c r="J1160" s="215">
        <f>J1161</f>
        <v>0</v>
      </c>
      <c r="K1160" s="215">
        <f t="shared" si="1602"/>
        <v>0</v>
      </c>
      <c r="L1160" s="215">
        <f t="shared" si="1603"/>
        <v>0</v>
      </c>
      <c r="M1160" s="215">
        <f t="shared" si="1604"/>
        <v>53909</v>
      </c>
      <c r="N1160" s="215">
        <f t="shared" si="1605"/>
        <v>0</v>
      </c>
      <c r="O1160" s="215">
        <f t="shared" si="1606"/>
        <v>0</v>
      </c>
      <c r="P1160" s="215">
        <f t="shared" si="1552"/>
        <v>53909</v>
      </c>
      <c r="Q1160" s="215">
        <f t="shared" si="1553"/>
        <v>0</v>
      </c>
      <c r="R1160" s="215">
        <f t="shared" si="1554"/>
        <v>0</v>
      </c>
      <c r="S1160" s="215">
        <f t="shared" si="1607"/>
        <v>400000</v>
      </c>
      <c r="T1160" s="215">
        <f t="shared" si="1607"/>
        <v>0</v>
      </c>
      <c r="U1160" s="215">
        <f t="shared" si="1607"/>
        <v>0</v>
      </c>
      <c r="V1160" s="215">
        <f t="shared" si="1566"/>
        <v>453909</v>
      </c>
      <c r="W1160" s="215">
        <f t="shared" si="1567"/>
        <v>0</v>
      </c>
      <c r="X1160" s="215">
        <f t="shared" si="1568"/>
        <v>0</v>
      </c>
    </row>
    <row r="1161" spans="1:24" s="206" customFormat="1" hidden="1">
      <c r="A1161" s="216" t="s">
        <v>114</v>
      </c>
      <c r="B1161" s="204" t="s">
        <v>330</v>
      </c>
      <c r="C1161" s="204" t="s">
        <v>30</v>
      </c>
      <c r="D1161" s="204" t="s">
        <v>13</v>
      </c>
      <c r="E1161" s="204" t="s">
        <v>80</v>
      </c>
      <c r="F1161" s="204" t="s">
        <v>68</v>
      </c>
      <c r="G1161" s="204" t="s">
        <v>140</v>
      </c>
      <c r="H1161" s="204" t="s">
        <v>215</v>
      </c>
      <c r="I1161" s="214" t="s">
        <v>113</v>
      </c>
      <c r="J1161" s="215"/>
      <c r="K1161" s="215"/>
      <c r="L1161" s="215"/>
      <c r="M1161" s="351">
        <v>53909</v>
      </c>
      <c r="N1161" s="215"/>
      <c r="O1161" s="215"/>
      <c r="P1161" s="215">
        <f t="shared" si="1552"/>
        <v>53909</v>
      </c>
      <c r="Q1161" s="215">
        <f t="shared" si="1553"/>
        <v>0</v>
      </c>
      <c r="R1161" s="215">
        <f t="shared" si="1554"/>
        <v>0</v>
      </c>
      <c r="S1161" s="215">
        <v>400000</v>
      </c>
      <c r="T1161" s="215"/>
      <c r="U1161" s="215"/>
      <c r="V1161" s="215">
        <f t="shared" si="1566"/>
        <v>453909</v>
      </c>
      <c r="W1161" s="215">
        <f t="shared" si="1567"/>
        <v>0</v>
      </c>
      <c r="X1161" s="215">
        <f t="shared" si="1568"/>
        <v>0</v>
      </c>
    </row>
    <row r="1162" spans="1:24" s="206" customFormat="1" hidden="1">
      <c r="A1162" s="253" t="s">
        <v>21</v>
      </c>
      <c r="B1162" s="208" t="s">
        <v>330</v>
      </c>
      <c r="C1162" s="208" t="s">
        <v>30</v>
      </c>
      <c r="D1162" s="208" t="s">
        <v>16</v>
      </c>
      <c r="E1162" s="208"/>
      <c r="F1162" s="208"/>
      <c r="G1162" s="208"/>
      <c r="H1162" s="204"/>
      <c r="I1162" s="214"/>
      <c r="J1162" s="211">
        <f>J1163</f>
        <v>50000</v>
      </c>
      <c r="K1162" s="211">
        <f t="shared" ref="K1162:O1165" si="1608">K1163</f>
        <v>50000</v>
      </c>
      <c r="L1162" s="211">
        <f t="shared" si="1608"/>
        <v>50000</v>
      </c>
      <c r="M1162" s="211">
        <f t="shared" si="1608"/>
        <v>0</v>
      </c>
      <c r="N1162" s="211">
        <f t="shared" si="1608"/>
        <v>0</v>
      </c>
      <c r="O1162" s="211">
        <f t="shared" si="1608"/>
        <v>0</v>
      </c>
      <c r="P1162" s="211">
        <f t="shared" si="1552"/>
        <v>50000</v>
      </c>
      <c r="Q1162" s="211">
        <f t="shared" si="1553"/>
        <v>50000</v>
      </c>
      <c r="R1162" s="211">
        <f t="shared" si="1554"/>
        <v>50000</v>
      </c>
      <c r="S1162" s="211">
        <f t="shared" ref="S1162:U1165" si="1609">S1163</f>
        <v>0</v>
      </c>
      <c r="T1162" s="211">
        <f t="shared" si="1609"/>
        <v>0</v>
      </c>
      <c r="U1162" s="211">
        <f t="shared" si="1609"/>
        <v>0</v>
      </c>
      <c r="V1162" s="211">
        <f t="shared" si="1566"/>
        <v>50000</v>
      </c>
      <c r="W1162" s="211">
        <f t="shared" si="1567"/>
        <v>50000</v>
      </c>
      <c r="X1162" s="211">
        <f t="shared" si="1568"/>
        <v>50000</v>
      </c>
    </row>
    <row r="1163" spans="1:24" s="206" customFormat="1" ht="39.6" hidden="1">
      <c r="A1163" s="308" t="s">
        <v>402</v>
      </c>
      <c r="B1163" s="204" t="s">
        <v>330</v>
      </c>
      <c r="C1163" s="204" t="s">
        <v>30</v>
      </c>
      <c r="D1163" s="204" t="s">
        <v>16</v>
      </c>
      <c r="E1163" s="204" t="s">
        <v>31</v>
      </c>
      <c r="F1163" s="204" t="s">
        <v>68</v>
      </c>
      <c r="G1163" s="204" t="s">
        <v>140</v>
      </c>
      <c r="H1163" s="204" t="s">
        <v>141</v>
      </c>
      <c r="I1163" s="219"/>
      <c r="J1163" s="221">
        <f>J1164</f>
        <v>50000</v>
      </c>
      <c r="K1163" s="221">
        <f t="shared" si="1608"/>
        <v>50000</v>
      </c>
      <c r="L1163" s="221">
        <f t="shared" si="1608"/>
        <v>50000</v>
      </c>
      <c r="M1163" s="221">
        <f t="shared" si="1608"/>
        <v>0</v>
      </c>
      <c r="N1163" s="221">
        <f t="shared" si="1608"/>
        <v>0</v>
      </c>
      <c r="O1163" s="221">
        <f t="shared" si="1608"/>
        <v>0</v>
      </c>
      <c r="P1163" s="221">
        <f t="shared" si="1552"/>
        <v>50000</v>
      </c>
      <c r="Q1163" s="221">
        <f t="shared" si="1553"/>
        <v>50000</v>
      </c>
      <c r="R1163" s="221">
        <f t="shared" si="1554"/>
        <v>50000</v>
      </c>
      <c r="S1163" s="221">
        <f t="shared" si="1609"/>
        <v>0</v>
      </c>
      <c r="T1163" s="221">
        <f t="shared" si="1609"/>
        <v>0</v>
      </c>
      <c r="U1163" s="221">
        <f t="shared" si="1609"/>
        <v>0</v>
      </c>
      <c r="V1163" s="221">
        <f t="shared" si="1566"/>
        <v>50000</v>
      </c>
      <c r="W1163" s="221">
        <f t="shared" si="1567"/>
        <v>50000</v>
      </c>
      <c r="X1163" s="221">
        <f t="shared" si="1568"/>
        <v>50000</v>
      </c>
    </row>
    <row r="1164" spans="1:24" s="206" customFormat="1" ht="26.4" hidden="1">
      <c r="A1164" s="212" t="s">
        <v>116</v>
      </c>
      <c r="B1164" s="204" t="s">
        <v>330</v>
      </c>
      <c r="C1164" s="204" t="s">
        <v>30</v>
      </c>
      <c r="D1164" s="204" t="s">
        <v>16</v>
      </c>
      <c r="E1164" s="204" t="s">
        <v>31</v>
      </c>
      <c r="F1164" s="204" t="s">
        <v>68</v>
      </c>
      <c r="G1164" s="204" t="s">
        <v>140</v>
      </c>
      <c r="H1164" s="204" t="s">
        <v>170</v>
      </c>
      <c r="I1164" s="219"/>
      <c r="J1164" s="221">
        <f>J1165</f>
        <v>50000</v>
      </c>
      <c r="K1164" s="221">
        <f t="shared" si="1608"/>
        <v>50000</v>
      </c>
      <c r="L1164" s="221">
        <f t="shared" si="1608"/>
        <v>50000</v>
      </c>
      <c r="M1164" s="221">
        <f t="shared" si="1608"/>
        <v>0</v>
      </c>
      <c r="N1164" s="221">
        <f t="shared" si="1608"/>
        <v>0</v>
      </c>
      <c r="O1164" s="221">
        <f t="shared" si="1608"/>
        <v>0</v>
      </c>
      <c r="P1164" s="221">
        <f t="shared" si="1552"/>
        <v>50000</v>
      </c>
      <c r="Q1164" s="221">
        <f t="shared" si="1553"/>
        <v>50000</v>
      </c>
      <c r="R1164" s="221">
        <f t="shared" si="1554"/>
        <v>50000</v>
      </c>
      <c r="S1164" s="221">
        <f t="shared" si="1609"/>
        <v>0</v>
      </c>
      <c r="T1164" s="221">
        <f t="shared" si="1609"/>
        <v>0</v>
      </c>
      <c r="U1164" s="221">
        <f t="shared" si="1609"/>
        <v>0</v>
      </c>
      <c r="V1164" s="221">
        <f t="shared" si="1566"/>
        <v>50000</v>
      </c>
      <c r="W1164" s="221">
        <f t="shared" si="1567"/>
        <v>50000</v>
      </c>
      <c r="X1164" s="221">
        <f t="shared" si="1568"/>
        <v>50000</v>
      </c>
    </row>
    <row r="1165" spans="1:24" s="206" customFormat="1" ht="26.4" hidden="1">
      <c r="A1165" s="217" t="s">
        <v>229</v>
      </c>
      <c r="B1165" s="220" t="s">
        <v>330</v>
      </c>
      <c r="C1165" s="204" t="s">
        <v>30</v>
      </c>
      <c r="D1165" s="204" t="s">
        <v>16</v>
      </c>
      <c r="E1165" s="204" t="s">
        <v>31</v>
      </c>
      <c r="F1165" s="204" t="s">
        <v>68</v>
      </c>
      <c r="G1165" s="204" t="s">
        <v>140</v>
      </c>
      <c r="H1165" s="204" t="s">
        <v>170</v>
      </c>
      <c r="I1165" s="258" t="s">
        <v>92</v>
      </c>
      <c r="J1165" s="221">
        <f>J1166</f>
        <v>50000</v>
      </c>
      <c r="K1165" s="221">
        <f t="shared" si="1608"/>
        <v>50000</v>
      </c>
      <c r="L1165" s="221">
        <f t="shared" si="1608"/>
        <v>50000</v>
      </c>
      <c r="M1165" s="221">
        <f t="shared" si="1608"/>
        <v>0</v>
      </c>
      <c r="N1165" s="221">
        <f t="shared" si="1608"/>
        <v>0</v>
      </c>
      <c r="O1165" s="221">
        <f t="shared" si="1608"/>
        <v>0</v>
      </c>
      <c r="P1165" s="221">
        <f t="shared" si="1552"/>
        <v>50000</v>
      </c>
      <c r="Q1165" s="221">
        <f t="shared" si="1553"/>
        <v>50000</v>
      </c>
      <c r="R1165" s="221">
        <f t="shared" si="1554"/>
        <v>50000</v>
      </c>
      <c r="S1165" s="221">
        <f t="shared" si="1609"/>
        <v>0</v>
      </c>
      <c r="T1165" s="221">
        <f t="shared" si="1609"/>
        <v>0</v>
      </c>
      <c r="U1165" s="221">
        <f t="shared" si="1609"/>
        <v>0</v>
      </c>
      <c r="V1165" s="221">
        <f t="shared" si="1566"/>
        <v>50000</v>
      </c>
      <c r="W1165" s="221">
        <f t="shared" si="1567"/>
        <v>50000</v>
      </c>
      <c r="X1165" s="221">
        <f t="shared" si="1568"/>
        <v>50000</v>
      </c>
    </row>
    <row r="1166" spans="1:24" s="206" customFormat="1" ht="26.4" hidden="1">
      <c r="A1166" s="216" t="s">
        <v>96</v>
      </c>
      <c r="B1166" s="220" t="s">
        <v>330</v>
      </c>
      <c r="C1166" s="204" t="s">
        <v>30</v>
      </c>
      <c r="D1166" s="204" t="s">
        <v>16</v>
      </c>
      <c r="E1166" s="204" t="s">
        <v>31</v>
      </c>
      <c r="F1166" s="204" t="s">
        <v>68</v>
      </c>
      <c r="G1166" s="204" t="s">
        <v>140</v>
      </c>
      <c r="H1166" s="204" t="s">
        <v>170</v>
      </c>
      <c r="I1166" s="258" t="s">
        <v>93</v>
      </c>
      <c r="J1166" s="221">
        <v>50000</v>
      </c>
      <c r="K1166" s="221">
        <v>50000</v>
      </c>
      <c r="L1166" s="221">
        <v>50000</v>
      </c>
      <c r="M1166" s="221"/>
      <c r="N1166" s="221"/>
      <c r="O1166" s="221"/>
      <c r="P1166" s="221">
        <f t="shared" si="1552"/>
        <v>50000</v>
      </c>
      <c r="Q1166" s="221">
        <f t="shared" si="1553"/>
        <v>50000</v>
      </c>
      <c r="R1166" s="221">
        <f t="shared" si="1554"/>
        <v>50000</v>
      </c>
      <c r="S1166" s="221"/>
      <c r="T1166" s="221"/>
      <c r="U1166" s="221"/>
      <c r="V1166" s="221">
        <f t="shared" si="1566"/>
        <v>50000</v>
      </c>
      <c r="W1166" s="221">
        <f t="shared" si="1567"/>
        <v>50000</v>
      </c>
      <c r="X1166" s="221">
        <f t="shared" si="1568"/>
        <v>50000</v>
      </c>
    </row>
    <row r="1167" spans="1:24" s="206" customFormat="1" ht="15" hidden="1" customHeight="1">
      <c r="A1167" s="202" t="s">
        <v>110</v>
      </c>
      <c r="B1167" s="251" t="s">
        <v>330</v>
      </c>
      <c r="C1167" s="251" t="s">
        <v>48</v>
      </c>
      <c r="D1167" s="251"/>
      <c r="E1167" s="251"/>
      <c r="F1167" s="251"/>
      <c r="G1167" s="251"/>
      <c r="H1167" s="251"/>
      <c r="I1167" s="252"/>
      <c r="J1167" s="205">
        <f>J1168</f>
        <v>10000</v>
      </c>
      <c r="K1167" s="205">
        <f t="shared" ref="K1167:O1167" si="1610">K1168</f>
        <v>9600</v>
      </c>
      <c r="L1167" s="205">
        <f t="shared" si="1610"/>
        <v>6400</v>
      </c>
      <c r="M1167" s="205">
        <f t="shared" si="1610"/>
        <v>0</v>
      </c>
      <c r="N1167" s="205">
        <f t="shared" si="1610"/>
        <v>0</v>
      </c>
      <c r="O1167" s="205">
        <f t="shared" si="1610"/>
        <v>0</v>
      </c>
      <c r="P1167" s="205">
        <f t="shared" si="1552"/>
        <v>10000</v>
      </c>
      <c r="Q1167" s="205">
        <f t="shared" si="1553"/>
        <v>9600</v>
      </c>
      <c r="R1167" s="205">
        <f t="shared" si="1554"/>
        <v>6400</v>
      </c>
      <c r="S1167" s="205">
        <f t="shared" ref="S1167:U1172" si="1611">S1168</f>
        <v>0</v>
      </c>
      <c r="T1167" s="205">
        <f t="shared" si="1611"/>
        <v>0</v>
      </c>
      <c r="U1167" s="205">
        <f t="shared" si="1611"/>
        <v>0</v>
      </c>
      <c r="V1167" s="205">
        <f t="shared" si="1566"/>
        <v>10000</v>
      </c>
      <c r="W1167" s="205">
        <f t="shared" si="1567"/>
        <v>9600</v>
      </c>
      <c r="X1167" s="205">
        <f t="shared" si="1568"/>
        <v>6400</v>
      </c>
    </row>
    <row r="1168" spans="1:24" s="206" customFormat="1" hidden="1">
      <c r="A1168" s="253" t="s">
        <v>230</v>
      </c>
      <c r="B1168" s="209" t="s">
        <v>330</v>
      </c>
      <c r="C1168" s="209" t="s">
        <v>48</v>
      </c>
      <c r="D1168" s="209" t="s">
        <v>20</v>
      </c>
      <c r="E1168" s="209"/>
      <c r="F1168" s="209"/>
      <c r="G1168" s="209"/>
      <c r="H1168" s="209"/>
      <c r="I1168" s="210"/>
      <c r="J1168" s="211">
        <f>J1169</f>
        <v>10000</v>
      </c>
      <c r="K1168" s="211">
        <f t="shared" ref="K1168:O1172" si="1612">K1169</f>
        <v>9600</v>
      </c>
      <c r="L1168" s="211">
        <f t="shared" si="1612"/>
        <v>6400</v>
      </c>
      <c r="M1168" s="211">
        <f t="shared" si="1612"/>
        <v>0</v>
      </c>
      <c r="N1168" s="211">
        <f t="shared" si="1612"/>
        <v>0</v>
      </c>
      <c r="O1168" s="211">
        <f t="shared" si="1612"/>
        <v>0</v>
      </c>
      <c r="P1168" s="211">
        <f t="shared" si="1552"/>
        <v>10000</v>
      </c>
      <c r="Q1168" s="211">
        <f t="shared" si="1553"/>
        <v>9600</v>
      </c>
      <c r="R1168" s="211">
        <f t="shared" si="1554"/>
        <v>6400</v>
      </c>
      <c r="S1168" s="211">
        <f t="shared" si="1611"/>
        <v>0</v>
      </c>
      <c r="T1168" s="211">
        <f t="shared" si="1611"/>
        <v>0</v>
      </c>
      <c r="U1168" s="211">
        <f t="shared" si="1611"/>
        <v>0</v>
      </c>
      <c r="V1168" s="211">
        <f t="shared" si="1566"/>
        <v>10000</v>
      </c>
      <c r="W1168" s="211">
        <f t="shared" si="1567"/>
        <v>9600</v>
      </c>
      <c r="X1168" s="211">
        <f t="shared" si="1568"/>
        <v>6400</v>
      </c>
    </row>
    <row r="1169" spans="1:24" s="206" customFormat="1" ht="39.6" hidden="1">
      <c r="A1169" s="259" t="s">
        <v>245</v>
      </c>
      <c r="B1169" s="220" t="s">
        <v>330</v>
      </c>
      <c r="C1169" s="260" t="s">
        <v>48</v>
      </c>
      <c r="D1169" s="260" t="s">
        <v>20</v>
      </c>
      <c r="E1169" s="260" t="s">
        <v>19</v>
      </c>
      <c r="F1169" s="260" t="s">
        <v>68</v>
      </c>
      <c r="G1169" s="260" t="s">
        <v>140</v>
      </c>
      <c r="H1169" s="260" t="s">
        <v>141</v>
      </c>
      <c r="I1169" s="261"/>
      <c r="J1169" s="215">
        <f t="shared" ref="J1169:J1172" si="1613">J1170</f>
        <v>10000</v>
      </c>
      <c r="K1169" s="215">
        <f t="shared" si="1612"/>
        <v>9600</v>
      </c>
      <c r="L1169" s="215">
        <f t="shared" si="1612"/>
        <v>6400</v>
      </c>
      <c r="M1169" s="215">
        <f t="shared" si="1612"/>
        <v>0</v>
      </c>
      <c r="N1169" s="215">
        <f t="shared" si="1612"/>
        <v>0</v>
      </c>
      <c r="O1169" s="215">
        <f t="shared" si="1612"/>
        <v>0</v>
      </c>
      <c r="P1169" s="215">
        <f t="shared" si="1552"/>
        <v>10000</v>
      </c>
      <c r="Q1169" s="215">
        <f t="shared" si="1553"/>
        <v>9600</v>
      </c>
      <c r="R1169" s="215">
        <f t="shared" si="1554"/>
        <v>6400</v>
      </c>
      <c r="S1169" s="215">
        <f t="shared" si="1611"/>
        <v>0</v>
      </c>
      <c r="T1169" s="215">
        <f t="shared" si="1611"/>
        <v>0</v>
      </c>
      <c r="U1169" s="215">
        <f t="shared" si="1611"/>
        <v>0</v>
      </c>
      <c r="V1169" s="215">
        <f t="shared" si="1566"/>
        <v>10000</v>
      </c>
      <c r="W1169" s="215">
        <f t="shared" si="1567"/>
        <v>9600</v>
      </c>
      <c r="X1169" s="215">
        <f t="shared" si="1568"/>
        <v>6400</v>
      </c>
    </row>
    <row r="1170" spans="1:24" s="206" customFormat="1" ht="26.4" hidden="1">
      <c r="A1170" s="259" t="s">
        <v>246</v>
      </c>
      <c r="B1170" s="220" t="s">
        <v>330</v>
      </c>
      <c r="C1170" s="260" t="s">
        <v>48</v>
      </c>
      <c r="D1170" s="260" t="s">
        <v>20</v>
      </c>
      <c r="E1170" s="260" t="s">
        <v>19</v>
      </c>
      <c r="F1170" s="260" t="s">
        <v>126</v>
      </c>
      <c r="G1170" s="260" t="s">
        <v>140</v>
      </c>
      <c r="H1170" s="260" t="s">
        <v>141</v>
      </c>
      <c r="I1170" s="261"/>
      <c r="J1170" s="215">
        <f t="shared" si="1613"/>
        <v>10000</v>
      </c>
      <c r="K1170" s="215">
        <f t="shared" si="1612"/>
        <v>9600</v>
      </c>
      <c r="L1170" s="215">
        <f t="shared" si="1612"/>
        <v>6400</v>
      </c>
      <c r="M1170" s="215">
        <f t="shared" si="1612"/>
        <v>0</v>
      </c>
      <c r="N1170" s="215">
        <f t="shared" si="1612"/>
        <v>0</v>
      </c>
      <c r="O1170" s="215">
        <f t="shared" si="1612"/>
        <v>0</v>
      </c>
      <c r="P1170" s="215">
        <f t="shared" si="1552"/>
        <v>10000</v>
      </c>
      <c r="Q1170" s="215">
        <f t="shared" si="1553"/>
        <v>9600</v>
      </c>
      <c r="R1170" s="215">
        <f t="shared" si="1554"/>
        <v>6400</v>
      </c>
      <c r="S1170" s="215">
        <f t="shared" si="1611"/>
        <v>0</v>
      </c>
      <c r="T1170" s="215">
        <f t="shared" si="1611"/>
        <v>0</v>
      </c>
      <c r="U1170" s="215">
        <f t="shared" si="1611"/>
        <v>0</v>
      </c>
      <c r="V1170" s="215">
        <f t="shared" si="1566"/>
        <v>10000</v>
      </c>
      <c r="W1170" s="215">
        <f t="shared" si="1567"/>
        <v>9600</v>
      </c>
      <c r="X1170" s="215">
        <f t="shared" si="1568"/>
        <v>6400</v>
      </c>
    </row>
    <row r="1171" spans="1:24" s="206" customFormat="1" hidden="1">
      <c r="A1171" s="212" t="s">
        <v>107</v>
      </c>
      <c r="B1171" s="220" t="s">
        <v>330</v>
      </c>
      <c r="C1171" s="260" t="s">
        <v>48</v>
      </c>
      <c r="D1171" s="260" t="s">
        <v>20</v>
      </c>
      <c r="E1171" s="260" t="s">
        <v>19</v>
      </c>
      <c r="F1171" s="260" t="s">
        <v>126</v>
      </c>
      <c r="G1171" s="260" t="s">
        <v>140</v>
      </c>
      <c r="H1171" s="260" t="s">
        <v>172</v>
      </c>
      <c r="I1171" s="261"/>
      <c r="J1171" s="215">
        <f t="shared" si="1613"/>
        <v>10000</v>
      </c>
      <c r="K1171" s="215">
        <f t="shared" si="1612"/>
        <v>9600</v>
      </c>
      <c r="L1171" s="215">
        <f t="shared" si="1612"/>
        <v>6400</v>
      </c>
      <c r="M1171" s="215">
        <f t="shared" si="1612"/>
        <v>0</v>
      </c>
      <c r="N1171" s="215">
        <f t="shared" si="1612"/>
        <v>0</v>
      </c>
      <c r="O1171" s="215">
        <f t="shared" si="1612"/>
        <v>0</v>
      </c>
      <c r="P1171" s="215">
        <f t="shared" si="1552"/>
        <v>10000</v>
      </c>
      <c r="Q1171" s="215">
        <f t="shared" si="1553"/>
        <v>9600</v>
      </c>
      <c r="R1171" s="215">
        <f t="shared" si="1554"/>
        <v>6400</v>
      </c>
      <c r="S1171" s="215">
        <f t="shared" si="1611"/>
        <v>0</v>
      </c>
      <c r="T1171" s="215">
        <f t="shared" si="1611"/>
        <v>0</v>
      </c>
      <c r="U1171" s="215">
        <f t="shared" si="1611"/>
        <v>0</v>
      </c>
      <c r="V1171" s="215">
        <f t="shared" si="1566"/>
        <v>10000</v>
      </c>
      <c r="W1171" s="215">
        <f t="shared" si="1567"/>
        <v>9600</v>
      </c>
      <c r="X1171" s="215">
        <f t="shared" si="1568"/>
        <v>6400</v>
      </c>
    </row>
    <row r="1172" spans="1:24" s="206" customFormat="1" hidden="1">
      <c r="A1172" s="212" t="s">
        <v>110</v>
      </c>
      <c r="B1172" s="220" t="s">
        <v>330</v>
      </c>
      <c r="C1172" s="260" t="s">
        <v>48</v>
      </c>
      <c r="D1172" s="260" t="s">
        <v>20</v>
      </c>
      <c r="E1172" s="260" t="s">
        <v>19</v>
      </c>
      <c r="F1172" s="260" t="s">
        <v>126</v>
      </c>
      <c r="G1172" s="260" t="s">
        <v>140</v>
      </c>
      <c r="H1172" s="260" t="s">
        <v>172</v>
      </c>
      <c r="I1172" s="261" t="s">
        <v>108</v>
      </c>
      <c r="J1172" s="215">
        <f t="shared" si="1613"/>
        <v>10000</v>
      </c>
      <c r="K1172" s="215">
        <f t="shared" si="1612"/>
        <v>9600</v>
      </c>
      <c r="L1172" s="215">
        <f t="shared" si="1612"/>
        <v>6400</v>
      </c>
      <c r="M1172" s="215">
        <f t="shared" si="1612"/>
        <v>0</v>
      </c>
      <c r="N1172" s="215">
        <f t="shared" si="1612"/>
        <v>0</v>
      </c>
      <c r="O1172" s="215">
        <f t="shared" si="1612"/>
        <v>0</v>
      </c>
      <c r="P1172" s="215">
        <f t="shared" si="1552"/>
        <v>10000</v>
      </c>
      <c r="Q1172" s="215">
        <f t="shared" si="1553"/>
        <v>9600</v>
      </c>
      <c r="R1172" s="215">
        <f t="shared" si="1554"/>
        <v>6400</v>
      </c>
      <c r="S1172" s="215">
        <f t="shared" si="1611"/>
        <v>0</v>
      </c>
      <c r="T1172" s="215">
        <f t="shared" si="1611"/>
        <v>0</v>
      </c>
      <c r="U1172" s="215">
        <f t="shared" si="1611"/>
        <v>0</v>
      </c>
      <c r="V1172" s="215">
        <f t="shared" si="1566"/>
        <v>10000</v>
      </c>
      <c r="W1172" s="215">
        <f t="shared" si="1567"/>
        <v>9600</v>
      </c>
      <c r="X1172" s="215">
        <f t="shared" si="1568"/>
        <v>6400</v>
      </c>
    </row>
    <row r="1173" spans="1:24" s="206" customFormat="1" hidden="1">
      <c r="A1173" s="212" t="s">
        <v>107</v>
      </c>
      <c r="B1173" s="220" t="s">
        <v>330</v>
      </c>
      <c r="C1173" s="260" t="s">
        <v>48</v>
      </c>
      <c r="D1173" s="260" t="s">
        <v>20</v>
      </c>
      <c r="E1173" s="260" t="s">
        <v>19</v>
      </c>
      <c r="F1173" s="260" t="s">
        <v>126</v>
      </c>
      <c r="G1173" s="260" t="s">
        <v>140</v>
      </c>
      <c r="H1173" s="204" t="s">
        <v>172</v>
      </c>
      <c r="I1173" s="261" t="s">
        <v>109</v>
      </c>
      <c r="J1173" s="215">
        <v>10000</v>
      </c>
      <c r="K1173" s="215">
        <v>9600</v>
      </c>
      <c r="L1173" s="215">
        <v>6400</v>
      </c>
      <c r="M1173" s="215"/>
      <c r="N1173" s="215"/>
      <c r="O1173" s="215"/>
      <c r="P1173" s="215">
        <f t="shared" si="1552"/>
        <v>10000</v>
      </c>
      <c r="Q1173" s="215">
        <f t="shared" si="1553"/>
        <v>9600</v>
      </c>
      <c r="R1173" s="215">
        <f t="shared" si="1554"/>
        <v>6400</v>
      </c>
      <c r="S1173" s="215"/>
      <c r="T1173" s="215"/>
      <c r="U1173" s="215"/>
      <c r="V1173" s="215">
        <f t="shared" si="1566"/>
        <v>10000</v>
      </c>
      <c r="W1173" s="215">
        <f t="shared" si="1567"/>
        <v>9600</v>
      </c>
      <c r="X1173" s="215">
        <f t="shared" si="1568"/>
        <v>6400</v>
      </c>
    </row>
    <row r="1174" spans="1:24" s="199" customFormat="1" ht="15.6" hidden="1">
      <c r="A1174" s="198" t="s">
        <v>343</v>
      </c>
      <c r="J1174" s="200">
        <f t="shared" ref="J1174:O1174" si="1614">J1175+J1188+J1196+J1207+J1218</f>
        <v>28436768.439999998</v>
      </c>
      <c r="K1174" s="200">
        <f t="shared" si="1614"/>
        <v>12770035.960000001</v>
      </c>
      <c r="L1174" s="200">
        <f t="shared" si="1614"/>
        <v>12763382.15</v>
      </c>
      <c r="M1174" s="200">
        <f t="shared" si="1614"/>
        <v>2868539.7399999998</v>
      </c>
      <c r="N1174" s="200">
        <f t="shared" si="1614"/>
        <v>0</v>
      </c>
      <c r="O1174" s="200">
        <f t="shared" si="1614"/>
        <v>0</v>
      </c>
      <c r="P1174" s="200">
        <f t="shared" si="1552"/>
        <v>31305308.179999996</v>
      </c>
      <c r="Q1174" s="200">
        <f t="shared" si="1553"/>
        <v>12770035.960000001</v>
      </c>
      <c r="R1174" s="200">
        <f t="shared" si="1554"/>
        <v>12763382.15</v>
      </c>
      <c r="S1174" s="200">
        <f>S1175+S1188+S1196+S1207+S1218</f>
        <v>2059845.94</v>
      </c>
      <c r="T1174" s="200">
        <f>T1175+T1188+T1196+T1207+T1218</f>
        <v>0</v>
      </c>
      <c r="U1174" s="200">
        <f>U1175+U1188+U1196+U1207+U1218</f>
        <v>0</v>
      </c>
      <c r="V1174" s="200">
        <f t="shared" si="1566"/>
        <v>33365154.119999997</v>
      </c>
      <c r="W1174" s="200">
        <f t="shared" si="1567"/>
        <v>12770035.960000001</v>
      </c>
      <c r="X1174" s="200">
        <f t="shared" si="1568"/>
        <v>12763382.15</v>
      </c>
    </row>
    <row r="1175" spans="1:24" s="206" customFormat="1" ht="15.6" hidden="1">
      <c r="A1175" s="202" t="s">
        <v>32</v>
      </c>
      <c r="B1175" s="203" t="s">
        <v>330</v>
      </c>
      <c r="C1175" s="203" t="s">
        <v>20</v>
      </c>
      <c r="D1175" s="204"/>
      <c r="E1175" s="204"/>
      <c r="F1175" s="204"/>
      <c r="G1175" s="204"/>
      <c r="H1175" s="204"/>
      <c r="I1175" s="204"/>
      <c r="J1175" s="205">
        <f>J1176</f>
        <v>9975530</v>
      </c>
      <c r="K1175" s="205">
        <f t="shared" ref="K1175:O1176" si="1615">K1176</f>
        <v>9935895.9600000009</v>
      </c>
      <c r="L1175" s="205">
        <f t="shared" si="1615"/>
        <v>9857076.5600000005</v>
      </c>
      <c r="M1175" s="205">
        <f t="shared" si="1615"/>
        <v>0</v>
      </c>
      <c r="N1175" s="205">
        <f t="shared" si="1615"/>
        <v>0</v>
      </c>
      <c r="O1175" s="205">
        <f t="shared" si="1615"/>
        <v>0</v>
      </c>
      <c r="P1175" s="205">
        <f t="shared" si="1552"/>
        <v>9975530</v>
      </c>
      <c r="Q1175" s="205">
        <f t="shared" si="1553"/>
        <v>9935895.9600000009</v>
      </c>
      <c r="R1175" s="205">
        <f t="shared" si="1554"/>
        <v>9857076.5600000005</v>
      </c>
      <c r="S1175" s="205">
        <f t="shared" ref="S1175:U1176" si="1616">S1176</f>
        <v>0</v>
      </c>
      <c r="T1175" s="205">
        <f t="shared" si="1616"/>
        <v>0</v>
      </c>
      <c r="U1175" s="205">
        <f t="shared" si="1616"/>
        <v>0</v>
      </c>
      <c r="V1175" s="205">
        <f t="shared" si="1566"/>
        <v>9975530</v>
      </c>
      <c r="W1175" s="205">
        <f t="shared" si="1567"/>
        <v>9935895.9600000009</v>
      </c>
      <c r="X1175" s="205">
        <f t="shared" si="1568"/>
        <v>9857076.5600000005</v>
      </c>
    </row>
    <row r="1176" spans="1:24" s="206" customFormat="1" ht="39.6" hidden="1">
      <c r="A1176" s="207" t="s">
        <v>0</v>
      </c>
      <c r="B1176" s="208" t="s">
        <v>330</v>
      </c>
      <c r="C1176" s="208" t="s">
        <v>20</v>
      </c>
      <c r="D1176" s="208" t="s">
        <v>16</v>
      </c>
      <c r="E1176" s="208"/>
      <c r="F1176" s="208"/>
      <c r="G1176" s="208"/>
      <c r="H1176" s="204"/>
      <c r="I1176" s="214"/>
      <c r="J1176" s="211">
        <f>J1177</f>
        <v>9975530</v>
      </c>
      <c r="K1176" s="211">
        <f t="shared" si="1615"/>
        <v>9935895.9600000009</v>
      </c>
      <c r="L1176" s="211">
        <f t="shared" si="1615"/>
        <v>9857076.5600000005</v>
      </c>
      <c r="M1176" s="211">
        <f t="shared" si="1615"/>
        <v>0</v>
      </c>
      <c r="N1176" s="211">
        <f t="shared" si="1615"/>
        <v>0</v>
      </c>
      <c r="O1176" s="211">
        <f t="shared" si="1615"/>
        <v>0</v>
      </c>
      <c r="P1176" s="211">
        <f t="shared" si="1552"/>
        <v>9975530</v>
      </c>
      <c r="Q1176" s="211">
        <f t="shared" si="1553"/>
        <v>9935895.9600000009</v>
      </c>
      <c r="R1176" s="211">
        <f t="shared" si="1554"/>
        <v>9857076.5600000005</v>
      </c>
      <c r="S1176" s="211">
        <f t="shared" si="1616"/>
        <v>0</v>
      </c>
      <c r="T1176" s="211">
        <f t="shared" si="1616"/>
        <v>0</v>
      </c>
      <c r="U1176" s="211">
        <f t="shared" si="1616"/>
        <v>0</v>
      </c>
      <c r="V1176" s="211">
        <f t="shared" si="1566"/>
        <v>9975530</v>
      </c>
      <c r="W1176" s="211">
        <f t="shared" si="1567"/>
        <v>9935895.9600000009</v>
      </c>
      <c r="X1176" s="211">
        <f t="shared" si="1568"/>
        <v>9857076.5600000005</v>
      </c>
    </row>
    <row r="1177" spans="1:24" s="206" customFormat="1" hidden="1">
      <c r="A1177" s="212" t="s">
        <v>81</v>
      </c>
      <c r="B1177" s="204" t="s">
        <v>330</v>
      </c>
      <c r="C1177" s="204" t="s">
        <v>20</v>
      </c>
      <c r="D1177" s="204" t="s">
        <v>16</v>
      </c>
      <c r="E1177" s="204" t="s">
        <v>80</v>
      </c>
      <c r="F1177" s="204" t="s">
        <v>68</v>
      </c>
      <c r="G1177" s="204" t="s">
        <v>140</v>
      </c>
      <c r="H1177" s="204" t="s">
        <v>141</v>
      </c>
      <c r="I1177" s="214"/>
      <c r="J1177" s="215">
        <f>J1178+J1185</f>
        <v>9975530</v>
      </c>
      <c r="K1177" s="215">
        <f t="shared" ref="K1177:L1177" si="1617">K1178+K1185</f>
        <v>9935895.9600000009</v>
      </c>
      <c r="L1177" s="215">
        <f t="shared" si="1617"/>
        <v>9857076.5600000005</v>
      </c>
      <c r="M1177" s="215">
        <f t="shared" ref="M1177:O1177" si="1618">M1178+M1185</f>
        <v>0</v>
      </c>
      <c r="N1177" s="215">
        <f t="shared" si="1618"/>
        <v>0</v>
      </c>
      <c r="O1177" s="215">
        <f t="shared" si="1618"/>
        <v>0</v>
      </c>
      <c r="P1177" s="215">
        <f t="shared" si="1552"/>
        <v>9975530</v>
      </c>
      <c r="Q1177" s="215">
        <f t="shared" si="1553"/>
        <v>9935895.9600000009</v>
      </c>
      <c r="R1177" s="215">
        <f t="shared" si="1554"/>
        <v>9857076.5600000005</v>
      </c>
      <c r="S1177" s="215">
        <f t="shared" ref="S1177:U1177" si="1619">S1178+S1185</f>
        <v>0</v>
      </c>
      <c r="T1177" s="215">
        <f t="shared" si="1619"/>
        <v>0</v>
      </c>
      <c r="U1177" s="215">
        <f t="shared" si="1619"/>
        <v>0</v>
      </c>
      <c r="V1177" s="215">
        <f t="shared" si="1566"/>
        <v>9975530</v>
      </c>
      <c r="W1177" s="215">
        <f t="shared" si="1567"/>
        <v>9935895.9600000009</v>
      </c>
      <c r="X1177" s="215">
        <f t="shared" si="1568"/>
        <v>9857076.5600000005</v>
      </c>
    </row>
    <row r="1178" spans="1:24" s="206" customFormat="1" ht="26.4" hidden="1">
      <c r="A1178" s="212" t="s">
        <v>85</v>
      </c>
      <c r="B1178" s="204" t="s">
        <v>330</v>
      </c>
      <c r="C1178" s="204" t="s">
        <v>20</v>
      </c>
      <c r="D1178" s="204" t="s">
        <v>16</v>
      </c>
      <c r="E1178" s="204" t="s">
        <v>80</v>
      </c>
      <c r="F1178" s="204" t="s">
        <v>68</v>
      </c>
      <c r="G1178" s="204" t="s">
        <v>140</v>
      </c>
      <c r="H1178" s="204" t="s">
        <v>150</v>
      </c>
      <c r="I1178" s="214"/>
      <c r="J1178" s="215">
        <f>J1179+J1181+J1183</f>
        <v>9960530</v>
      </c>
      <c r="K1178" s="215">
        <f t="shared" ref="K1178:L1178" si="1620">K1179+K1181+K1183</f>
        <v>9920895.9600000009</v>
      </c>
      <c r="L1178" s="215">
        <f t="shared" si="1620"/>
        <v>9842076.5600000005</v>
      </c>
      <c r="M1178" s="215">
        <f t="shared" ref="M1178:O1178" si="1621">M1179+M1181+M1183</f>
        <v>0</v>
      </c>
      <c r="N1178" s="215">
        <f t="shared" si="1621"/>
        <v>0</v>
      </c>
      <c r="O1178" s="215">
        <f t="shared" si="1621"/>
        <v>0</v>
      </c>
      <c r="P1178" s="215">
        <f t="shared" si="1552"/>
        <v>9960530</v>
      </c>
      <c r="Q1178" s="215">
        <f t="shared" si="1553"/>
        <v>9920895.9600000009</v>
      </c>
      <c r="R1178" s="215">
        <f t="shared" si="1554"/>
        <v>9842076.5600000005</v>
      </c>
      <c r="S1178" s="215">
        <f t="shared" ref="S1178:U1178" si="1622">S1179+S1181+S1183</f>
        <v>0</v>
      </c>
      <c r="T1178" s="215">
        <f t="shared" si="1622"/>
        <v>0</v>
      </c>
      <c r="U1178" s="215">
        <f t="shared" si="1622"/>
        <v>0</v>
      </c>
      <c r="V1178" s="215">
        <f t="shared" si="1566"/>
        <v>9960530</v>
      </c>
      <c r="W1178" s="215">
        <f t="shared" si="1567"/>
        <v>9920895.9600000009</v>
      </c>
      <c r="X1178" s="215">
        <f t="shared" si="1568"/>
        <v>9842076.5600000005</v>
      </c>
    </row>
    <row r="1179" spans="1:24" s="206" customFormat="1" ht="39.6" hidden="1">
      <c r="A1179" s="216" t="s">
        <v>94</v>
      </c>
      <c r="B1179" s="204" t="s">
        <v>330</v>
      </c>
      <c r="C1179" s="204" t="s">
        <v>20</v>
      </c>
      <c r="D1179" s="204" t="s">
        <v>16</v>
      </c>
      <c r="E1179" s="204" t="s">
        <v>80</v>
      </c>
      <c r="F1179" s="204" t="s">
        <v>68</v>
      </c>
      <c r="G1179" s="204" t="s">
        <v>140</v>
      </c>
      <c r="H1179" s="204" t="s">
        <v>150</v>
      </c>
      <c r="I1179" s="214" t="s">
        <v>90</v>
      </c>
      <c r="J1179" s="215">
        <f>J1180</f>
        <v>9151381</v>
      </c>
      <c r="K1179" s="215">
        <f t="shared" ref="K1179:O1179" si="1623">K1180</f>
        <v>9091381</v>
      </c>
      <c r="L1179" s="215">
        <f t="shared" si="1623"/>
        <v>8991381</v>
      </c>
      <c r="M1179" s="215">
        <f t="shared" si="1623"/>
        <v>0</v>
      </c>
      <c r="N1179" s="215">
        <f t="shared" si="1623"/>
        <v>0</v>
      </c>
      <c r="O1179" s="215">
        <f t="shared" si="1623"/>
        <v>0</v>
      </c>
      <c r="P1179" s="215">
        <f t="shared" si="1552"/>
        <v>9151381</v>
      </c>
      <c r="Q1179" s="215">
        <f t="shared" si="1553"/>
        <v>9091381</v>
      </c>
      <c r="R1179" s="215">
        <f t="shared" si="1554"/>
        <v>8991381</v>
      </c>
      <c r="S1179" s="215">
        <f t="shared" ref="S1179:U1179" si="1624">S1180</f>
        <v>0</v>
      </c>
      <c r="T1179" s="215">
        <f t="shared" si="1624"/>
        <v>0</v>
      </c>
      <c r="U1179" s="215">
        <f t="shared" si="1624"/>
        <v>0</v>
      </c>
      <c r="V1179" s="215">
        <f t="shared" si="1566"/>
        <v>9151381</v>
      </c>
      <c r="W1179" s="215">
        <f t="shared" si="1567"/>
        <v>9091381</v>
      </c>
      <c r="X1179" s="215">
        <f t="shared" si="1568"/>
        <v>8991381</v>
      </c>
    </row>
    <row r="1180" spans="1:24" s="206" customFormat="1" hidden="1">
      <c r="A1180" s="216" t="s">
        <v>101</v>
      </c>
      <c r="B1180" s="204" t="s">
        <v>330</v>
      </c>
      <c r="C1180" s="204" t="s">
        <v>20</v>
      </c>
      <c r="D1180" s="204" t="s">
        <v>16</v>
      </c>
      <c r="E1180" s="204" t="s">
        <v>80</v>
      </c>
      <c r="F1180" s="204" t="s">
        <v>68</v>
      </c>
      <c r="G1180" s="204" t="s">
        <v>140</v>
      </c>
      <c r="H1180" s="204" t="s">
        <v>150</v>
      </c>
      <c r="I1180" s="214" t="s">
        <v>100</v>
      </c>
      <c r="J1180" s="215">
        <v>9151381</v>
      </c>
      <c r="K1180" s="215">
        <f>9151381-60000</f>
        <v>9091381</v>
      </c>
      <c r="L1180" s="215">
        <f>9091381-100000</f>
        <v>8991381</v>
      </c>
      <c r="M1180" s="215"/>
      <c r="N1180" s="215"/>
      <c r="O1180" s="215"/>
      <c r="P1180" s="215">
        <f t="shared" si="1552"/>
        <v>9151381</v>
      </c>
      <c r="Q1180" s="215">
        <f t="shared" si="1553"/>
        <v>9091381</v>
      </c>
      <c r="R1180" s="215">
        <f t="shared" si="1554"/>
        <v>8991381</v>
      </c>
      <c r="S1180" s="215"/>
      <c r="T1180" s="215"/>
      <c r="U1180" s="215"/>
      <c r="V1180" s="215">
        <f t="shared" si="1566"/>
        <v>9151381</v>
      </c>
      <c r="W1180" s="215">
        <f t="shared" si="1567"/>
        <v>9091381</v>
      </c>
      <c r="X1180" s="215">
        <f t="shared" si="1568"/>
        <v>8991381</v>
      </c>
    </row>
    <row r="1181" spans="1:24" s="206" customFormat="1" ht="26.4" hidden="1">
      <c r="A1181" s="217" t="s">
        <v>229</v>
      </c>
      <c r="B1181" s="204" t="s">
        <v>330</v>
      </c>
      <c r="C1181" s="204" t="s">
        <v>20</v>
      </c>
      <c r="D1181" s="204" t="s">
        <v>16</v>
      </c>
      <c r="E1181" s="204" t="s">
        <v>80</v>
      </c>
      <c r="F1181" s="204" t="s">
        <v>68</v>
      </c>
      <c r="G1181" s="204" t="s">
        <v>140</v>
      </c>
      <c r="H1181" s="204" t="s">
        <v>150</v>
      </c>
      <c r="I1181" s="214" t="s">
        <v>92</v>
      </c>
      <c r="J1181" s="215">
        <f>J1182</f>
        <v>744149</v>
      </c>
      <c r="K1181" s="215">
        <f t="shared" ref="K1181:O1181" si="1625">K1182</f>
        <v>764514.96</v>
      </c>
      <c r="L1181" s="215">
        <f t="shared" si="1625"/>
        <v>785695.56</v>
      </c>
      <c r="M1181" s="215">
        <f t="shared" si="1625"/>
        <v>0</v>
      </c>
      <c r="N1181" s="215">
        <f t="shared" si="1625"/>
        <v>0</v>
      </c>
      <c r="O1181" s="215">
        <f t="shared" si="1625"/>
        <v>0</v>
      </c>
      <c r="P1181" s="215">
        <f t="shared" si="1552"/>
        <v>744149</v>
      </c>
      <c r="Q1181" s="215">
        <f t="shared" si="1553"/>
        <v>764514.96</v>
      </c>
      <c r="R1181" s="215">
        <f t="shared" si="1554"/>
        <v>785695.56</v>
      </c>
      <c r="S1181" s="215">
        <f t="shared" ref="S1181:U1181" si="1626">S1182</f>
        <v>0</v>
      </c>
      <c r="T1181" s="215">
        <f t="shared" si="1626"/>
        <v>0</v>
      </c>
      <c r="U1181" s="215">
        <f t="shared" si="1626"/>
        <v>0</v>
      </c>
      <c r="V1181" s="215">
        <f t="shared" si="1566"/>
        <v>744149</v>
      </c>
      <c r="W1181" s="215">
        <f t="shared" si="1567"/>
        <v>764514.96</v>
      </c>
      <c r="X1181" s="215">
        <f t="shared" si="1568"/>
        <v>785695.56</v>
      </c>
    </row>
    <row r="1182" spans="1:24" s="206" customFormat="1" ht="26.4" hidden="1">
      <c r="A1182" s="216" t="s">
        <v>96</v>
      </c>
      <c r="B1182" s="204" t="s">
        <v>330</v>
      </c>
      <c r="C1182" s="204" t="s">
        <v>20</v>
      </c>
      <c r="D1182" s="204" t="s">
        <v>16</v>
      </c>
      <c r="E1182" s="204" t="s">
        <v>80</v>
      </c>
      <c r="F1182" s="204" t="s">
        <v>68</v>
      </c>
      <c r="G1182" s="204" t="s">
        <v>140</v>
      </c>
      <c r="H1182" s="204" t="s">
        <v>150</v>
      </c>
      <c r="I1182" s="214" t="s">
        <v>93</v>
      </c>
      <c r="J1182" s="215">
        <v>744149</v>
      </c>
      <c r="K1182" s="215">
        <v>764514.96</v>
      </c>
      <c r="L1182" s="215">
        <v>785695.56</v>
      </c>
      <c r="M1182" s="215"/>
      <c r="N1182" s="215"/>
      <c r="O1182" s="215"/>
      <c r="P1182" s="215">
        <f t="shared" si="1552"/>
        <v>744149</v>
      </c>
      <c r="Q1182" s="215">
        <f t="shared" si="1553"/>
        <v>764514.96</v>
      </c>
      <c r="R1182" s="215">
        <f t="shared" si="1554"/>
        <v>785695.56</v>
      </c>
      <c r="S1182" s="215"/>
      <c r="T1182" s="215"/>
      <c r="U1182" s="215"/>
      <c r="V1182" s="215">
        <f t="shared" si="1566"/>
        <v>744149</v>
      </c>
      <c r="W1182" s="215">
        <f t="shared" si="1567"/>
        <v>764514.96</v>
      </c>
      <c r="X1182" s="215">
        <f t="shared" si="1568"/>
        <v>785695.56</v>
      </c>
    </row>
    <row r="1183" spans="1:24" s="206" customFormat="1" hidden="1">
      <c r="A1183" s="216" t="s">
        <v>78</v>
      </c>
      <c r="B1183" s="204" t="s">
        <v>330</v>
      </c>
      <c r="C1183" s="204" t="s">
        <v>20</v>
      </c>
      <c r="D1183" s="204" t="s">
        <v>16</v>
      </c>
      <c r="E1183" s="204" t="s">
        <v>80</v>
      </c>
      <c r="F1183" s="204" t="s">
        <v>68</v>
      </c>
      <c r="G1183" s="204" t="s">
        <v>140</v>
      </c>
      <c r="H1183" s="204" t="s">
        <v>150</v>
      </c>
      <c r="I1183" s="214" t="s">
        <v>75</v>
      </c>
      <c r="J1183" s="215">
        <f>J1184</f>
        <v>65000</v>
      </c>
      <c r="K1183" s="215">
        <f t="shared" ref="K1183:O1183" si="1627">K1184</f>
        <v>65000</v>
      </c>
      <c r="L1183" s="215">
        <f t="shared" si="1627"/>
        <v>65000</v>
      </c>
      <c r="M1183" s="215">
        <f t="shared" si="1627"/>
        <v>0</v>
      </c>
      <c r="N1183" s="215">
        <f t="shared" si="1627"/>
        <v>0</v>
      </c>
      <c r="O1183" s="215">
        <f t="shared" si="1627"/>
        <v>0</v>
      </c>
      <c r="P1183" s="215">
        <f t="shared" si="1552"/>
        <v>65000</v>
      </c>
      <c r="Q1183" s="215">
        <f t="shared" si="1553"/>
        <v>65000</v>
      </c>
      <c r="R1183" s="215">
        <f t="shared" si="1554"/>
        <v>65000</v>
      </c>
      <c r="S1183" s="215">
        <f t="shared" ref="S1183:U1183" si="1628">S1184</f>
        <v>0</v>
      </c>
      <c r="T1183" s="215">
        <f t="shared" si="1628"/>
        <v>0</v>
      </c>
      <c r="U1183" s="215">
        <f t="shared" si="1628"/>
        <v>0</v>
      </c>
      <c r="V1183" s="215">
        <f t="shared" si="1566"/>
        <v>65000</v>
      </c>
      <c r="W1183" s="215">
        <f t="shared" si="1567"/>
        <v>65000</v>
      </c>
      <c r="X1183" s="215">
        <f t="shared" si="1568"/>
        <v>65000</v>
      </c>
    </row>
    <row r="1184" spans="1:24" s="206" customFormat="1" hidden="1">
      <c r="A1184" s="218" t="s">
        <v>118</v>
      </c>
      <c r="B1184" s="204" t="s">
        <v>330</v>
      </c>
      <c r="C1184" s="204" t="s">
        <v>20</v>
      </c>
      <c r="D1184" s="204" t="s">
        <v>16</v>
      </c>
      <c r="E1184" s="204" t="s">
        <v>80</v>
      </c>
      <c r="F1184" s="204" t="s">
        <v>68</v>
      </c>
      <c r="G1184" s="204" t="s">
        <v>140</v>
      </c>
      <c r="H1184" s="204" t="s">
        <v>150</v>
      </c>
      <c r="I1184" s="214" t="s">
        <v>117</v>
      </c>
      <c r="J1184" s="215">
        <v>65000</v>
      </c>
      <c r="K1184" s="215">
        <v>65000</v>
      </c>
      <c r="L1184" s="215">
        <v>65000</v>
      </c>
      <c r="M1184" s="215"/>
      <c r="N1184" s="215"/>
      <c r="O1184" s="215"/>
      <c r="P1184" s="215">
        <f t="shared" si="1552"/>
        <v>65000</v>
      </c>
      <c r="Q1184" s="215">
        <f t="shared" si="1553"/>
        <v>65000</v>
      </c>
      <c r="R1184" s="215">
        <f t="shared" si="1554"/>
        <v>65000</v>
      </c>
      <c r="S1184" s="215"/>
      <c r="T1184" s="215"/>
      <c r="U1184" s="215"/>
      <c r="V1184" s="215">
        <f t="shared" si="1566"/>
        <v>65000</v>
      </c>
      <c r="W1184" s="215">
        <f t="shared" si="1567"/>
        <v>65000</v>
      </c>
      <c r="X1184" s="215">
        <f t="shared" si="1568"/>
        <v>65000</v>
      </c>
    </row>
    <row r="1185" spans="1:24" s="206" customFormat="1" hidden="1">
      <c r="A1185" s="216" t="s">
        <v>88</v>
      </c>
      <c r="B1185" s="204" t="s">
        <v>330</v>
      </c>
      <c r="C1185" s="204" t="s">
        <v>20</v>
      </c>
      <c r="D1185" s="204" t="s">
        <v>16</v>
      </c>
      <c r="E1185" s="204" t="s">
        <v>80</v>
      </c>
      <c r="F1185" s="204" t="s">
        <v>68</v>
      </c>
      <c r="G1185" s="204" t="s">
        <v>140</v>
      </c>
      <c r="H1185" s="204" t="s">
        <v>162</v>
      </c>
      <c r="I1185" s="214"/>
      <c r="J1185" s="215">
        <f>J1186</f>
        <v>15000</v>
      </c>
      <c r="K1185" s="215">
        <f t="shared" ref="K1185:O1186" si="1629">K1186</f>
        <v>15000</v>
      </c>
      <c r="L1185" s="215">
        <f t="shared" si="1629"/>
        <v>15000</v>
      </c>
      <c r="M1185" s="215">
        <f t="shared" si="1629"/>
        <v>0</v>
      </c>
      <c r="N1185" s="215">
        <f t="shared" si="1629"/>
        <v>0</v>
      </c>
      <c r="O1185" s="215">
        <f t="shared" si="1629"/>
        <v>0</v>
      </c>
      <c r="P1185" s="215">
        <f t="shared" si="1552"/>
        <v>15000</v>
      </c>
      <c r="Q1185" s="215">
        <f t="shared" si="1553"/>
        <v>15000</v>
      </c>
      <c r="R1185" s="215">
        <f t="shared" si="1554"/>
        <v>15000</v>
      </c>
      <c r="S1185" s="215">
        <f t="shared" ref="S1185:U1186" si="1630">S1186</f>
        <v>0</v>
      </c>
      <c r="T1185" s="215">
        <f t="shared" si="1630"/>
        <v>0</v>
      </c>
      <c r="U1185" s="215">
        <f t="shared" si="1630"/>
        <v>0</v>
      </c>
      <c r="V1185" s="215">
        <f t="shared" si="1566"/>
        <v>15000</v>
      </c>
      <c r="W1185" s="215">
        <f t="shared" si="1567"/>
        <v>15000</v>
      </c>
      <c r="X1185" s="215">
        <f t="shared" si="1568"/>
        <v>15000</v>
      </c>
    </row>
    <row r="1186" spans="1:24" s="206" customFormat="1" ht="26.4" hidden="1">
      <c r="A1186" s="217" t="s">
        <v>229</v>
      </c>
      <c r="B1186" s="204" t="s">
        <v>330</v>
      </c>
      <c r="C1186" s="204" t="s">
        <v>20</v>
      </c>
      <c r="D1186" s="204" t="s">
        <v>16</v>
      </c>
      <c r="E1186" s="204" t="s">
        <v>80</v>
      </c>
      <c r="F1186" s="204" t="s">
        <v>68</v>
      </c>
      <c r="G1186" s="204" t="s">
        <v>140</v>
      </c>
      <c r="H1186" s="204" t="s">
        <v>162</v>
      </c>
      <c r="I1186" s="214" t="s">
        <v>92</v>
      </c>
      <c r="J1186" s="215">
        <f>J1187</f>
        <v>15000</v>
      </c>
      <c r="K1186" s="215">
        <f t="shared" si="1629"/>
        <v>15000</v>
      </c>
      <c r="L1186" s="215">
        <f t="shared" si="1629"/>
        <v>15000</v>
      </c>
      <c r="M1186" s="215">
        <f t="shared" si="1629"/>
        <v>0</v>
      </c>
      <c r="N1186" s="215">
        <f t="shared" si="1629"/>
        <v>0</v>
      </c>
      <c r="O1186" s="215">
        <f t="shared" si="1629"/>
        <v>0</v>
      </c>
      <c r="P1186" s="215">
        <f t="shared" si="1552"/>
        <v>15000</v>
      </c>
      <c r="Q1186" s="215">
        <f t="shared" si="1553"/>
        <v>15000</v>
      </c>
      <c r="R1186" s="215">
        <f t="shared" si="1554"/>
        <v>15000</v>
      </c>
      <c r="S1186" s="215">
        <f t="shared" si="1630"/>
        <v>0</v>
      </c>
      <c r="T1186" s="215">
        <f t="shared" si="1630"/>
        <v>0</v>
      </c>
      <c r="U1186" s="215">
        <f t="shared" si="1630"/>
        <v>0</v>
      </c>
      <c r="V1186" s="215">
        <f t="shared" si="1566"/>
        <v>15000</v>
      </c>
      <c r="W1186" s="215">
        <f t="shared" si="1567"/>
        <v>15000</v>
      </c>
      <c r="X1186" s="215">
        <f t="shared" si="1568"/>
        <v>15000</v>
      </c>
    </row>
    <row r="1187" spans="1:24" s="206" customFormat="1" ht="26.4" hidden="1">
      <c r="A1187" s="216" t="s">
        <v>96</v>
      </c>
      <c r="B1187" s="204" t="s">
        <v>330</v>
      </c>
      <c r="C1187" s="204" t="s">
        <v>20</v>
      </c>
      <c r="D1187" s="204" t="s">
        <v>16</v>
      </c>
      <c r="E1187" s="204" t="s">
        <v>80</v>
      </c>
      <c r="F1187" s="204" t="s">
        <v>68</v>
      </c>
      <c r="G1187" s="204" t="s">
        <v>140</v>
      </c>
      <c r="H1187" s="204" t="s">
        <v>162</v>
      </c>
      <c r="I1187" s="214" t="s">
        <v>93</v>
      </c>
      <c r="J1187" s="215">
        <v>15000</v>
      </c>
      <c r="K1187" s="215">
        <v>15000</v>
      </c>
      <c r="L1187" s="215">
        <v>15000</v>
      </c>
      <c r="M1187" s="215"/>
      <c r="N1187" s="215"/>
      <c r="O1187" s="215"/>
      <c r="P1187" s="215">
        <f t="shared" si="1552"/>
        <v>15000</v>
      </c>
      <c r="Q1187" s="215">
        <f t="shared" si="1553"/>
        <v>15000</v>
      </c>
      <c r="R1187" s="215">
        <f t="shared" si="1554"/>
        <v>15000</v>
      </c>
      <c r="S1187" s="215"/>
      <c r="T1187" s="215"/>
      <c r="U1187" s="215"/>
      <c r="V1187" s="215">
        <f t="shared" si="1566"/>
        <v>15000</v>
      </c>
      <c r="W1187" s="215">
        <f t="shared" si="1567"/>
        <v>15000</v>
      </c>
      <c r="X1187" s="215">
        <f t="shared" si="1568"/>
        <v>15000</v>
      </c>
    </row>
    <row r="1188" spans="1:24" s="206" customFormat="1" ht="15.6" hidden="1">
      <c r="A1188" s="226" t="s">
        <v>53</v>
      </c>
      <c r="B1188" s="203" t="s">
        <v>330</v>
      </c>
      <c r="C1188" s="203" t="s">
        <v>17</v>
      </c>
      <c r="D1188" s="204"/>
      <c r="E1188" s="204"/>
      <c r="F1188" s="204"/>
      <c r="G1188" s="204"/>
      <c r="H1188" s="204"/>
      <c r="I1188" s="214"/>
      <c r="J1188" s="205">
        <f>J1189</f>
        <v>141088.44</v>
      </c>
      <c r="K1188" s="205">
        <f t="shared" ref="K1188:O1190" si="1631">K1189</f>
        <v>0</v>
      </c>
      <c r="L1188" s="205">
        <f t="shared" si="1631"/>
        <v>0</v>
      </c>
      <c r="M1188" s="205">
        <f t="shared" si="1631"/>
        <v>25186.26</v>
      </c>
      <c r="N1188" s="205">
        <f t="shared" si="1631"/>
        <v>0</v>
      </c>
      <c r="O1188" s="205">
        <f t="shared" si="1631"/>
        <v>0</v>
      </c>
      <c r="P1188" s="205">
        <f t="shared" si="1552"/>
        <v>166274.70000000001</v>
      </c>
      <c r="Q1188" s="205">
        <f t="shared" si="1553"/>
        <v>0</v>
      </c>
      <c r="R1188" s="205">
        <f t="shared" si="1554"/>
        <v>0</v>
      </c>
      <c r="S1188" s="205">
        <f t="shared" ref="S1188:U1190" si="1632">S1189</f>
        <v>0</v>
      </c>
      <c r="T1188" s="205">
        <f t="shared" si="1632"/>
        <v>0</v>
      </c>
      <c r="U1188" s="205">
        <f t="shared" si="1632"/>
        <v>0</v>
      </c>
      <c r="V1188" s="205">
        <f t="shared" si="1566"/>
        <v>166274.70000000001</v>
      </c>
      <c r="W1188" s="205">
        <f t="shared" si="1567"/>
        <v>0</v>
      </c>
      <c r="X1188" s="205">
        <f t="shared" si="1568"/>
        <v>0</v>
      </c>
    </row>
    <row r="1189" spans="1:24" s="206" customFormat="1" hidden="1">
      <c r="A1189" s="227" t="s">
        <v>54</v>
      </c>
      <c r="B1189" s="209" t="s">
        <v>330</v>
      </c>
      <c r="C1189" s="209" t="s">
        <v>17</v>
      </c>
      <c r="D1189" s="209" t="s">
        <v>13</v>
      </c>
      <c r="E1189" s="209"/>
      <c r="F1189" s="209"/>
      <c r="G1189" s="209"/>
      <c r="H1189" s="209"/>
      <c r="I1189" s="210"/>
      <c r="J1189" s="211">
        <f>J1190</f>
        <v>141088.44</v>
      </c>
      <c r="K1189" s="211">
        <f t="shared" si="1631"/>
        <v>0</v>
      </c>
      <c r="L1189" s="211">
        <f t="shared" si="1631"/>
        <v>0</v>
      </c>
      <c r="M1189" s="211">
        <f t="shared" si="1631"/>
        <v>25186.26</v>
      </c>
      <c r="N1189" s="211">
        <f t="shared" si="1631"/>
        <v>0</v>
      </c>
      <c r="O1189" s="211">
        <f t="shared" si="1631"/>
        <v>0</v>
      </c>
      <c r="P1189" s="211">
        <f t="shared" ref="P1189:P1270" si="1633">J1189+M1189</f>
        <v>166274.70000000001</v>
      </c>
      <c r="Q1189" s="211">
        <f t="shared" ref="Q1189:Q1270" si="1634">K1189+N1189</f>
        <v>0</v>
      </c>
      <c r="R1189" s="211">
        <f t="shared" ref="R1189:R1270" si="1635">L1189+O1189</f>
        <v>0</v>
      </c>
      <c r="S1189" s="211">
        <f t="shared" si="1632"/>
        <v>0</v>
      </c>
      <c r="T1189" s="211">
        <f t="shared" si="1632"/>
        <v>0</v>
      </c>
      <c r="U1189" s="211">
        <f t="shared" si="1632"/>
        <v>0</v>
      </c>
      <c r="V1189" s="211">
        <f t="shared" si="1566"/>
        <v>166274.70000000001</v>
      </c>
      <c r="W1189" s="211">
        <f t="shared" si="1567"/>
        <v>0</v>
      </c>
      <c r="X1189" s="211">
        <f t="shared" si="1568"/>
        <v>0</v>
      </c>
    </row>
    <row r="1190" spans="1:24" s="206" customFormat="1" hidden="1">
      <c r="A1190" s="212" t="s">
        <v>81</v>
      </c>
      <c r="B1190" s="224" t="s">
        <v>330</v>
      </c>
      <c r="C1190" s="204" t="s">
        <v>17</v>
      </c>
      <c r="D1190" s="204" t="s">
        <v>13</v>
      </c>
      <c r="E1190" s="204" t="s">
        <v>80</v>
      </c>
      <c r="F1190" s="204" t="s">
        <v>68</v>
      </c>
      <c r="G1190" s="204" t="s">
        <v>140</v>
      </c>
      <c r="H1190" s="204" t="s">
        <v>141</v>
      </c>
      <c r="I1190" s="214"/>
      <c r="J1190" s="221">
        <f>J1191</f>
        <v>141088.44</v>
      </c>
      <c r="K1190" s="221">
        <f t="shared" si="1631"/>
        <v>0</v>
      </c>
      <c r="L1190" s="221">
        <f t="shared" si="1631"/>
        <v>0</v>
      </c>
      <c r="M1190" s="221">
        <f t="shared" si="1631"/>
        <v>25186.26</v>
      </c>
      <c r="N1190" s="221">
        <f t="shared" si="1631"/>
        <v>0</v>
      </c>
      <c r="O1190" s="221">
        <f t="shared" si="1631"/>
        <v>0</v>
      </c>
      <c r="P1190" s="221">
        <f t="shared" si="1633"/>
        <v>166274.70000000001</v>
      </c>
      <c r="Q1190" s="221">
        <f t="shared" si="1634"/>
        <v>0</v>
      </c>
      <c r="R1190" s="221">
        <f t="shared" si="1635"/>
        <v>0</v>
      </c>
      <c r="S1190" s="221">
        <f t="shared" si="1632"/>
        <v>0</v>
      </c>
      <c r="T1190" s="221">
        <f t="shared" si="1632"/>
        <v>0</v>
      </c>
      <c r="U1190" s="221">
        <f t="shared" si="1632"/>
        <v>0</v>
      </c>
      <c r="V1190" s="221">
        <f t="shared" si="1566"/>
        <v>166274.70000000001</v>
      </c>
      <c r="W1190" s="221">
        <f t="shared" si="1567"/>
        <v>0</v>
      </c>
      <c r="X1190" s="221">
        <f t="shared" si="1568"/>
        <v>0</v>
      </c>
    </row>
    <row r="1191" spans="1:24" s="206" customFormat="1" ht="26.4" hidden="1">
      <c r="A1191" s="212" t="s">
        <v>251</v>
      </c>
      <c r="B1191" s="224" t="s">
        <v>330</v>
      </c>
      <c r="C1191" s="204" t="s">
        <v>17</v>
      </c>
      <c r="D1191" s="204" t="s">
        <v>13</v>
      </c>
      <c r="E1191" s="204" t="s">
        <v>80</v>
      </c>
      <c r="F1191" s="204" t="s">
        <v>68</v>
      </c>
      <c r="G1191" s="204" t="s">
        <v>140</v>
      </c>
      <c r="H1191" s="204" t="s">
        <v>367</v>
      </c>
      <c r="I1191" s="214"/>
      <c r="J1191" s="221">
        <f>J1192+J1194</f>
        <v>141088.44</v>
      </c>
      <c r="K1191" s="221">
        <f t="shared" ref="K1191:L1191" si="1636">K1192+K1194</f>
        <v>0</v>
      </c>
      <c r="L1191" s="221">
        <f t="shared" si="1636"/>
        <v>0</v>
      </c>
      <c r="M1191" s="221">
        <f t="shared" ref="M1191:O1191" si="1637">M1192+M1194</f>
        <v>25186.26</v>
      </c>
      <c r="N1191" s="221">
        <f t="shared" si="1637"/>
        <v>0</v>
      </c>
      <c r="O1191" s="221">
        <f t="shared" si="1637"/>
        <v>0</v>
      </c>
      <c r="P1191" s="221">
        <f t="shared" si="1633"/>
        <v>166274.70000000001</v>
      </c>
      <c r="Q1191" s="221">
        <f t="shared" si="1634"/>
        <v>0</v>
      </c>
      <c r="R1191" s="221">
        <f t="shared" si="1635"/>
        <v>0</v>
      </c>
      <c r="S1191" s="221">
        <f t="shared" ref="S1191:U1191" si="1638">S1192+S1194</f>
        <v>0</v>
      </c>
      <c r="T1191" s="221">
        <f t="shared" si="1638"/>
        <v>0</v>
      </c>
      <c r="U1191" s="221">
        <f t="shared" si="1638"/>
        <v>0</v>
      </c>
      <c r="V1191" s="221">
        <f t="shared" si="1566"/>
        <v>166274.70000000001</v>
      </c>
      <c r="W1191" s="221">
        <f t="shared" si="1567"/>
        <v>0</v>
      </c>
      <c r="X1191" s="221">
        <f t="shared" si="1568"/>
        <v>0</v>
      </c>
    </row>
    <row r="1192" spans="1:24" s="206" customFormat="1" ht="39.6" hidden="1">
      <c r="A1192" s="216" t="s">
        <v>94</v>
      </c>
      <c r="B1192" s="224" t="s">
        <v>330</v>
      </c>
      <c r="C1192" s="204" t="s">
        <v>17</v>
      </c>
      <c r="D1192" s="204" t="s">
        <v>13</v>
      </c>
      <c r="E1192" s="204" t="s">
        <v>80</v>
      </c>
      <c r="F1192" s="204" t="s">
        <v>68</v>
      </c>
      <c r="G1192" s="204" t="s">
        <v>140</v>
      </c>
      <c r="H1192" s="204" t="s">
        <v>367</v>
      </c>
      <c r="I1192" s="214" t="s">
        <v>90</v>
      </c>
      <c r="J1192" s="221">
        <f>J1193</f>
        <v>82807.199999999997</v>
      </c>
      <c r="K1192" s="221">
        <f t="shared" ref="K1192:O1192" si="1639">K1193</f>
        <v>0</v>
      </c>
      <c r="L1192" s="221">
        <f t="shared" si="1639"/>
        <v>0</v>
      </c>
      <c r="M1192" s="221">
        <f t="shared" si="1639"/>
        <v>0</v>
      </c>
      <c r="N1192" s="221">
        <f t="shared" si="1639"/>
        <v>0</v>
      </c>
      <c r="O1192" s="221">
        <f t="shared" si="1639"/>
        <v>0</v>
      </c>
      <c r="P1192" s="221">
        <f t="shared" si="1633"/>
        <v>82807.199999999997</v>
      </c>
      <c r="Q1192" s="221">
        <f t="shared" si="1634"/>
        <v>0</v>
      </c>
      <c r="R1192" s="221">
        <f t="shared" si="1635"/>
        <v>0</v>
      </c>
      <c r="S1192" s="221">
        <f t="shared" ref="S1192:U1192" si="1640">S1193</f>
        <v>0</v>
      </c>
      <c r="T1192" s="221">
        <f t="shared" si="1640"/>
        <v>0</v>
      </c>
      <c r="U1192" s="221">
        <f t="shared" si="1640"/>
        <v>0</v>
      </c>
      <c r="V1192" s="221">
        <f t="shared" si="1566"/>
        <v>82807.199999999997</v>
      </c>
      <c r="W1192" s="221">
        <f t="shared" si="1567"/>
        <v>0</v>
      </c>
      <c r="X1192" s="221">
        <f t="shared" si="1568"/>
        <v>0</v>
      </c>
    </row>
    <row r="1193" spans="1:24" s="206" customFormat="1" hidden="1">
      <c r="A1193" s="216" t="s">
        <v>101</v>
      </c>
      <c r="B1193" s="224" t="s">
        <v>330</v>
      </c>
      <c r="C1193" s="204" t="s">
        <v>17</v>
      </c>
      <c r="D1193" s="204" t="s">
        <v>13</v>
      </c>
      <c r="E1193" s="204" t="s">
        <v>80</v>
      </c>
      <c r="F1193" s="204" t="s">
        <v>68</v>
      </c>
      <c r="G1193" s="204" t="s">
        <v>140</v>
      </c>
      <c r="H1193" s="204" t="s">
        <v>367</v>
      </c>
      <c r="I1193" s="214" t="s">
        <v>100</v>
      </c>
      <c r="J1193" s="221">
        <v>82807.199999999997</v>
      </c>
      <c r="K1193" s="221"/>
      <c r="L1193" s="221"/>
      <c r="M1193" s="221"/>
      <c r="N1193" s="221"/>
      <c r="O1193" s="221"/>
      <c r="P1193" s="221">
        <f t="shared" si="1633"/>
        <v>82807.199999999997</v>
      </c>
      <c r="Q1193" s="221">
        <f t="shared" si="1634"/>
        <v>0</v>
      </c>
      <c r="R1193" s="221">
        <f t="shared" si="1635"/>
        <v>0</v>
      </c>
      <c r="S1193" s="221"/>
      <c r="T1193" s="221"/>
      <c r="U1193" s="221"/>
      <c r="V1193" s="221">
        <f t="shared" si="1566"/>
        <v>82807.199999999997</v>
      </c>
      <c r="W1193" s="221">
        <f t="shared" si="1567"/>
        <v>0</v>
      </c>
      <c r="X1193" s="221">
        <f t="shared" si="1568"/>
        <v>0</v>
      </c>
    </row>
    <row r="1194" spans="1:24" s="206" customFormat="1" ht="26.4" hidden="1">
      <c r="A1194" s="217" t="s">
        <v>229</v>
      </c>
      <c r="B1194" s="224" t="s">
        <v>330</v>
      </c>
      <c r="C1194" s="204" t="s">
        <v>17</v>
      </c>
      <c r="D1194" s="204" t="s">
        <v>13</v>
      </c>
      <c r="E1194" s="204" t="s">
        <v>80</v>
      </c>
      <c r="F1194" s="204" t="s">
        <v>68</v>
      </c>
      <c r="G1194" s="204" t="s">
        <v>140</v>
      </c>
      <c r="H1194" s="204" t="s">
        <v>367</v>
      </c>
      <c r="I1194" s="214" t="s">
        <v>92</v>
      </c>
      <c r="J1194" s="221">
        <f>J1195</f>
        <v>58281.24</v>
      </c>
      <c r="K1194" s="221">
        <f t="shared" ref="K1194:O1194" si="1641">K1195</f>
        <v>0</v>
      </c>
      <c r="L1194" s="221">
        <f t="shared" si="1641"/>
        <v>0</v>
      </c>
      <c r="M1194" s="221">
        <f t="shared" si="1641"/>
        <v>25186.26</v>
      </c>
      <c r="N1194" s="221">
        <f t="shared" si="1641"/>
        <v>0</v>
      </c>
      <c r="O1194" s="221">
        <f t="shared" si="1641"/>
        <v>0</v>
      </c>
      <c r="P1194" s="221">
        <f t="shared" si="1633"/>
        <v>83467.5</v>
      </c>
      <c r="Q1194" s="221">
        <f t="shared" si="1634"/>
        <v>0</v>
      </c>
      <c r="R1194" s="221">
        <f t="shared" si="1635"/>
        <v>0</v>
      </c>
      <c r="S1194" s="221">
        <f t="shared" ref="S1194:U1194" si="1642">S1195</f>
        <v>0</v>
      </c>
      <c r="T1194" s="221">
        <f t="shared" si="1642"/>
        <v>0</v>
      </c>
      <c r="U1194" s="221">
        <f t="shared" si="1642"/>
        <v>0</v>
      </c>
      <c r="V1194" s="221">
        <f t="shared" si="1566"/>
        <v>83467.5</v>
      </c>
      <c r="W1194" s="221">
        <f t="shared" si="1567"/>
        <v>0</v>
      </c>
      <c r="X1194" s="221">
        <f t="shared" si="1568"/>
        <v>0</v>
      </c>
    </row>
    <row r="1195" spans="1:24" s="206" customFormat="1" ht="26.4" hidden="1">
      <c r="A1195" s="216" t="s">
        <v>96</v>
      </c>
      <c r="B1195" s="224" t="s">
        <v>330</v>
      </c>
      <c r="C1195" s="204" t="s">
        <v>17</v>
      </c>
      <c r="D1195" s="204" t="s">
        <v>13</v>
      </c>
      <c r="E1195" s="204" t="s">
        <v>80</v>
      </c>
      <c r="F1195" s="204" t="s">
        <v>68</v>
      </c>
      <c r="G1195" s="204" t="s">
        <v>140</v>
      </c>
      <c r="H1195" s="204" t="s">
        <v>367</v>
      </c>
      <c r="I1195" s="214" t="s">
        <v>93</v>
      </c>
      <c r="J1195" s="221">
        <v>58281.24</v>
      </c>
      <c r="K1195" s="221"/>
      <c r="L1195" s="221"/>
      <c r="M1195" s="221">
        <v>25186.26</v>
      </c>
      <c r="N1195" s="221"/>
      <c r="O1195" s="221"/>
      <c r="P1195" s="221">
        <f t="shared" si="1633"/>
        <v>83467.5</v>
      </c>
      <c r="Q1195" s="221">
        <f t="shared" si="1634"/>
        <v>0</v>
      </c>
      <c r="R1195" s="221">
        <f t="shared" si="1635"/>
        <v>0</v>
      </c>
      <c r="S1195" s="221"/>
      <c r="T1195" s="221"/>
      <c r="U1195" s="221"/>
      <c r="V1195" s="221">
        <f t="shared" si="1566"/>
        <v>83467.5</v>
      </c>
      <c r="W1195" s="221">
        <f t="shared" si="1567"/>
        <v>0</v>
      </c>
      <c r="X1195" s="221">
        <f t="shared" si="1568"/>
        <v>0</v>
      </c>
    </row>
    <row r="1196" spans="1:24" s="232" customFormat="1" ht="31.2" hidden="1">
      <c r="A1196" s="226" t="s">
        <v>26</v>
      </c>
      <c r="B1196" s="228" t="s">
        <v>330</v>
      </c>
      <c r="C1196" s="228" t="s">
        <v>13</v>
      </c>
      <c r="D1196" s="229"/>
      <c r="E1196" s="229"/>
      <c r="F1196" s="229"/>
      <c r="G1196" s="229"/>
      <c r="H1196" s="229"/>
      <c r="I1196" s="230"/>
      <c r="J1196" s="231">
        <f>J1197</f>
        <v>448000</v>
      </c>
      <c r="K1196" s="231">
        <f t="shared" ref="K1196:O1200" si="1643">K1197</f>
        <v>0</v>
      </c>
      <c r="L1196" s="231">
        <f t="shared" si="1643"/>
        <v>0</v>
      </c>
      <c r="M1196" s="231">
        <f t="shared" si="1643"/>
        <v>0</v>
      </c>
      <c r="N1196" s="231">
        <f t="shared" si="1643"/>
        <v>0</v>
      </c>
      <c r="O1196" s="231">
        <f t="shared" si="1643"/>
        <v>0</v>
      </c>
      <c r="P1196" s="231">
        <f t="shared" si="1633"/>
        <v>448000</v>
      </c>
      <c r="Q1196" s="231">
        <f t="shared" si="1634"/>
        <v>0</v>
      </c>
      <c r="R1196" s="231">
        <f t="shared" si="1635"/>
        <v>0</v>
      </c>
      <c r="S1196" s="231">
        <f>S1197+S1202</f>
        <v>1017000</v>
      </c>
      <c r="T1196" s="231">
        <f t="shared" ref="T1196:U1196" si="1644">T1197+T1202</f>
        <v>0</v>
      </c>
      <c r="U1196" s="231">
        <f t="shared" si="1644"/>
        <v>0</v>
      </c>
      <c r="V1196" s="231">
        <f t="shared" si="1566"/>
        <v>1465000</v>
      </c>
      <c r="W1196" s="231">
        <f t="shared" si="1567"/>
        <v>0</v>
      </c>
      <c r="X1196" s="231">
        <f t="shared" si="1568"/>
        <v>0</v>
      </c>
    </row>
    <row r="1197" spans="1:24" s="206" customFormat="1" ht="26.4" hidden="1">
      <c r="A1197" s="233" t="s">
        <v>207</v>
      </c>
      <c r="B1197" s="234" t="s">
        <v>330</v>
      </c>
      <c r="C1197" s="234" t="s">
        <v>13</v>
      </c>
      <c r="D1197" s="234" t="s">
        <v>30</v>
      </c>
      <c r="E1197" s="234"/>
      <c r="F1197" s="234"/>
      <c r="G1197" s="234"/>
      <c r="H1197" s="234"/>
      <c r="I1197" s="235"/>
      <c r="J1197" s="236">
        <f>J1198</f>
        <v>448000</v>
      </c>
      <c r="K1197" s="236">
        <f t="shared" si="1643"/>
        <v>0</v>
      </c>
      <c r="L1197" s="236">
        <f t="shared" si="1643"/>
        <v>0</v>
      </c>
      <c r="M1197" s="236">
        <f t="shared" si="1643"/>
        <v>0</v>
      </c>
      <c r="N1197" s="236">
        <f t="shared" si="1643"/>
        <v>0</v>
      </c>
      <c r="O1197" s="236">
        <f t="shared" si="1643"/>
        <v>0</v>
      </c>
      <c r="P1197" s="236">
        <f t="shared" si="1633"/>
        <v>448000</v>
      </c>
      <c r="Q1197" s="236">
        <f t="shared" si="1634"/>
        <v>0</v>
      </c>
      <c r="R1197" s="236">
        <f t="shared" si="1635"/>
        <v>0</v>
      </c>
      <c r="S1197" s="236">
        <f t="shared" ref="S1197:U1200" si="1645">S1198</f>
        <v>0</v>
      </c>
      <c r="T1197" s="236">
        <f t="shared" si="1645"/>
        <v>0</v>
      </c>
      <c r="U1197" s="236">
        <f t="shared" si="1645"/>
        <v>0</v>
      </c>
      <c r="V1197" s="236">
        <f t="shared" si="1566"/>
        <v>448000</v>
      </c>
      <c r="W1197" s="236">
        <f t="shared" si="1567"/>
        <v>0</v>
      </c>
      <c r="X1197" s="236">
        <f t="shared" si="1568"/>
        <v>0</v>
      </c>
    </row>
    <row r="1198" spans="1:24" s="206" customFormat="1" ht="52.8" hidden="1">
      <c r="A1198" s="306" t="s">
        <v>395</v>
      </c>
      <c r="B1198" s="238" t="s">
        <v>330</v>
      </c>
      <c r="C1198" s="238" t="s">
        <v>13</v>
      </c>
      <c r="D1198" s="238" t="s">
        <v>30</v>
      </c>
      <c r="E1198" s="238" t="s">
        <v>197</v>
      </c>
      <c r="F1198" s="238" t="s">
        <v>68</v>
      </c>
      <c r="G1198" s="238" t="s">
        <v>140</v>
      </c>
      <c r="H1198" s="238" t="s">
        <v>141</v>
      </c>
      <c r="I1198" s="239"/>
      <c r="J1198" s="240">
        <f>J1199</f>
        <v>448000</v>
      </c>
      <c r="K1198" s="240">
        <f t="shared" si="1643"/>
        <v>0</v>
      </c>
      <c r="L1198" s="240">
        <f t="shared" si="1643"/>
        <v>0</v>
      </c>
      <c r="M1198" s="240">
        <f t="shared" si="1643"/>
        <v>0</v>
      </c>
      <c r="N1198" s="240">
        <f t="shared" si="1643"/>
        <v>0</v>
      </c>
      <c r="O1198" s="240">
        <f t="shared" si="1643"/>
        <v>0</v>
      </c>
      <c r="P1198" s="240">
        <f t="shared" si="1633"/>
        <v>448000</v>
      </c>
      <c r="Q1198" s="240">
        <f t="shared" si="1634"/>
        <v>0</v>
      </c>
      <c r="R1198" s="240">
        <f t="shared" si="1635"/>
        <v>0</v>
      </c>
      <c r="S1198" s="240">
        <f t="shared" si="1645"/>
        <v>0</v>
      </c>
      <c r="T1198" s="240">
        <f t="shared" si="1645"/>
        <v>0</v>
      </c>
      <c r="U1198" s="240">
        <f t="shared" si="1645"/>
        <v>0</v>
      </c>
      <c r="V1198" s="240">
        <f t="shared" si="1566"/>
        <v>448000</v>
      </c>
      <c r="W1198" s="240">
        <f t="shared" si="1567"/>
        <v>0</v>
      </c>
      <c r="X1198" s="240">
        <f t="shared" si="1568"/>
        <v>0</v>
      </c>
    </row>
    <row r="1199" spans="1:24" s="206" customFormat="1" hidden="1">
      <c r="A1199" s="218" t="s">
        <v>276</v>
      </c>
      <c r="B1199" s="238" t="s">
        <v>330</v>
      </c>
      <c r="C1199" s="238" t="s">
        <v>13</v>
      </c>
      <c r="D1199" s="238" t="s">
        <v>30</v>
      </c>
      <c r="E1199" s="238" t="s">
        <v>197</v>
      </c>
      <c r="F1199" s="238" t="s">
        <v>68</v>
      </c>
      <c r="G1199" s="238" t="s">
        <v>140</v>
      </c>
      <c r="H1199" s="238" t="s">
        <v>275</v>
      </c>
      <c r="I1199" s="239"/>
      <c r="J1199" s="240">
        <f>J1200</f>
        <v>448000</v>
      </c>
      <c r="K1199" s="240">
        <f t="shared" si="1643"/>
        <v>0</v>
      </c>
      <c r="L1199" s="240">
        <f t="shared" si="1643"/>
        <v>0</v>
      </c>
      <c r="M1199" s="240">
        <f t="shared" si="1643"/>
        <v>0</v>
      </c>
      <c r="N1199" s="240">
        <f t="shared" si="1643"/>
        <v>0</v>
      </c>
      <c r="O1199" s="240">
        <f t="shared" si="1643"/>
        <v>0</v>
      </c>
      <c r="P1199" s="240">
        <f t="shared" si="1633"/>
        <v>448000</v>
      </c>
      <c r="Q1199" s="240">
        <f t="shared" si="1634"/>
        <v>0</v>
      </c>
      <c r="R1199" s="240">
        <f t="shared" si="1635"/>
        <v>0</v>
      </c>
      <c r="S1199" s="240">
        <f t="shared" si="1645"/>
        <v>0</v>
      </c>
      <c r="T1199" s="240">
        <f t="shared" si="1645"/>
        <v>0</v>
      </c>
      <c r="U1199" s="240">
        <f t="shared" si="1645"/>
        <v>0</v>
      </c>
      <c r="V1199" s="240">
        <f t="shared" si="1566"/>
        <v>448000</v>
      </c>
      <c r="W1199" s="240">
        <f t="shared" si="1567"/>
        <v>0</v>
      </c>
      <c r="X1199" s="240">
        <f t="shared" si="1568"/>
        <v>0</v>
      </c>
    </row>
    <row r="1200" spans="1:24" s="206" customFormat="1" ht="26.4" hidden="1">
      <c r="A1200" s="217" t="s">
        <v>229</v>
      </c>
      <c r="B1200" s="238" t="s">
        <v>330</v>
      </c>
      <c r="C1200" s="238" t="s">
        <v>13</v>
      </c>
      <c r="D1200" s="238" t="s">
        <v>30</v>
      </c>
      <c r="E1200" s="238" t="s">
        <v>197</v>
      </c>
      <c r="F1200" s="238" t="s">
        <v>68</v>
      </c>
      <c r="G1200" s="238" t="s">
        <v>140</v>
      </c>
      <c r="H1200" s="238" t="s">
        <v>275</v>
      </c>
      <c r="I1200" s="239" t="s">
        <v>92</v>
      </c>
      <c r="J1200" s="240">
        <f>J1201</f>
        <v>448000</v>
      </c>
      <c r="K1200" s="240">
        <f t="shared" si="1643"/>
        <v>0</v>
      </c>
      <c r="L1200" s="240">
        <f t="shared" si="1643"/>
        <v>0</v>
      </c>
      <c r="M1200" s="240">
        <f t="shared" si="1643"/>
        <v>0</v>
      </c>
      <c r="N1200" s="240">
        <f t="shared" si="1643"/>
        <v>0</v>
      </c>
      <c r="O1200" s="240">
        <f t="shared" si="1643"/>
        <v>0</v>
      </c>
      <c r="P1200" s="240">
        <f t="shared" si="1633"/>
        <v>448000</v>
      </c>
      <c r="Q1200" s="240">
        <f t="shared" si="1634"/>
        <v>0</v>
      </c>
      <c r="R1200" s="240">
        <f t="shared" si="1635"/>
        <v>0</v>
      </c>
      <c r="S1200" s="240">
        <f t="shared" si="1645"/>
        <v>0</v>
      </c>
      <c r="T1200" s="240">
        <f t="shared" si="1645"/>
        <v>0</v>
      </c>
      <c r="U1200" s="240">
        <f t="shared" si="1645"/>
        <v>0</v>
      </c>
      <c r="V1200" s="240">
        <f t="shared" si="1566"/>
        <v>448000</v>
      </c>
      <c r="W1200" s="240">
        <f t="shared" si="1567"/>
        <v>0</v>
      </c>
      <c r="X1200" s="240">
        <f t="shared" si="1568"/>
        <v>0</v>
      </c>
    </row>
    <row r="1201" spans="1:24" s="206" customFormat="1" ht="26.4" hidden="1">
      <c r="A1201" s="216" t="s">
        <v>96</v>
      </c>
      <c r="B1201" s="238" t="s">
        <v>330</v>
      </c>
      <c r="C1201" s="238" t="s">
        <v>13</v>
      </c>
      <c r="D1201" s="238" t="s">
        <v>30</v>
      </c>
      <c r="E1201" s="238" t="s">
        <v>197</v>
      </c>
      <c r="F1201" s="238" t="s">
        <v>68</v>
      </c>
      <c r="G1201" s="238" t="s">
        <v>140</v>
      </c>
      <c r="H1201" s="238" t="s">
        <v>275</v>
      </c>
      <c r="I1201" s="239" t="s">
        <v>93</v>
      </c>
      <c r="J1201" s="240">
        <v>448000</v>
      </c>
      <c r="K1201" s="240"/>
      <c r="L1201" s="240"/>
      <c r="M1201" s="240"/>
      <c r="N1201" s="240"/>
      <c r="O1201" s="240"/>
      <c r="P1201" s="240">
        <f t="shared" si="1633"/>
        <v>448000</v>
      </c>
      <c r="Q1201" s="240">
        <f t="shared" si="1634"/>
        <v>0</v>
      </c>
      <c r="R1201" s="240">
        <f t="shared" si="1635"/>
        <v>0</v>
      </c>
      <c r="S1201" s="240"/>
      <c r="T1201" s="240"/>
      <c r="U1201" s="240"/>
      <c r="V1201" s="240">
        <f t="shared" ref="V1201:V1282" si="1646">P1201+S1201</f>
        <v>448000</v>
      </c>
      <c r="W1201" s="240">
        <f t="shared" ref="W1201:W1282" si="1647">Q1201+T1201</f>
        <v>0</v>
      </c>
      <c r="X1201" s="240">
        <f t="shared" ref="X1201:X1282" si="1648">R1201+U1201</f>
        <v>0</v>
      </c>
    </row>
    <row r="1202" spans="1:24" s="206" customFormat="1" ht="26.4" hidden="1">
      <c r="A1202" s="233" t="s">
        <v>177</v>
      </c>
      <c r="B1202" s="234" t="s">
        <v>330</v>
      </c>
      <c r="C1202" s="234" t="s">
        <v>13</v>
      </c>
      <c r="D1202" s="234" t="s">
        <v>29</v>
      </c>
      <c r="E1202" s="238"/>
      <c r="F1202" s="238"/>
      <c r="G1202" s="238"/>
      <c r="H1202" s="238"/>
      <c r="I1202" s="239"/>
      <c r="J1202" s="236"/>
      <c r="K1202" s="236"/>
      <c r="L1202" s="236"/>
      <c r="M1202" s="236"/>
      <c r="N1202" s="236"/>
      <c r="O1202" s="236"/>
      <c r="P1202" s="236"/>
      <c r="Q1202" s="236"/>
      <c r="R1202" s="236"/>
      <c r="S1202" s="236">
        <f>S1203</f>
        <v>1017000</v>
      </c>
      <c r="T1202" s="236">
        <f t="shared" ref="T1202:U1205" si="1649">T1203</f>
        <v>0</v>
      </c>
      <c r="U1202" s="236">
        <f t="shared" si="1649"/>
        <v>0</v>
      </c>
      <c r="V1202" s="236">
        <f t="shared" si="1646"/>
        <v>1017000</v>
      </c>
      <c r="W1202" s="236">
        <f t="shared" si="1647"/>
        <v>0</v>
      </c>
      <c r="X1202" s="236">
        <f t="shared" si="1648"/>
        <v>0</v>
      </c>
    </row>
    <row r="1203" spans="1:24" s="206" customFormat="1" ht="26.4" hidden="1">
      <c r="A1203" s="307" t="s">
        <v>397</v>
      </c>
      <c r="B1203" s="224" t="s">
        <v>330</v>
      </c>
      <c r="C1203" s="224" t="s">
        <v>13</v>
      </c>
      <c r="D1203" s="224" t="s">
        <v>29</v>
      </c>
      <c r="E1203" s="204" t="s">
        <v>179</v>
      </c>
      <c r="F1203" s="204" t="s">
        <v>68</v>
      </c>
      <c r="G1203" s="204" t="s">
        <v>140</v>
      </c>
      <c r="H1203" s="224" t="s">
        <v>141</v>
      </c>
      <c r="I1203" s="225"/>
      <c r="J1203" s="215"/>
      <c r="K1203" s="215"/>
      <c r="L1203" s="215"/>
      <c r="M1203" s="215"/>
      <c r="N1203" s="215"/>
      <c r="O1203" s="215"/>
      <c r="P1203" s="215"/>
      <c r="Q1203" s="215"/>
      <c r="R1203" s="215"/>
      <c r="S1203" s="215">
        <f>S1204</f>
        <v>1017000</v>
      </c>
      <c r="T1203" s="215">
        <f t="shared" si="1649"/>
        <v>0</v>
      </c>
      <c r="U1203" s="215">
        <f t="shared" si="1649"/>
        <v>0</v>
      </c>
      <c r="V1203" s="215">
        <f t="shared" si="1646"/>
        <v>1017000</v>
      </c>
      <c r="W1203" s="215">
        <f t="shared" si="1647"/>
        <v>0</v>
      </c>
      <c r="X1203" s="215">
        <f t="shared" si="1648"/>
        <v>0</v>
      </c>
    </row>
    <row r="1204" spans="1:24" s="206" customFormat="1" ht="26.4" hidden="1">
      <c r="A1204" s="307" t="s">
        <v>491</v>
      </c>
      <c r="B1204" s="224" t="s">
        <v>330</v>
      </c>
      <c r="C1204" s="224" t="s">
        <v>13</v>
      </c>
      <c r="D1204" s="224" t="s">
        <v>29</v>
      </c>
      <c r="E1204" s="204" t="s">
        <v>179</v>
      </c>
      <c r="F1204" s="204" t="s">
        <v>68</v>
      </c>
      <c r="G1204" s="204" t="s">
        <v>140</v>
      </c>
      <c r="H1204" s="224" t="s">
        <v>490</v>
      </c>
      <c r="I1204" s="225"/>
      <c r="J1204" s="215"/>
      <c r="K1204" s="215"/>
      <c r="L1204" s="215"/>
      <c r="M1204" s="215"/>
      <c r="N1204" s="215"/>
      <c r="O1204" s="215"/>
      <c r="P1204" s="215"/>
      <c r="Q1204" s="215"/>
      <c r="R1204" s="215"/>
      <c r="S1204" s="215">
        <f>S1205</f>
        <v>1017000</v>
      </c>
      <c r="T1204" s="215">
        <f t="shared" si="1649"/>
        <v>0</v>
      </c>
      <c r="U1204" s="215">
        <f t="shared" si="1649"/>
        <v>0</v>
      </c>
      <c r="V1204" s="215">
        <f t="shared" si="1646"/>
        <v>1017000</v>
      </c>
      <c r="W1204" s="215">
        <f t="shared" si="1647"/>
        <v>0</v>
      </c>
      <c r="X1204" s="215">
        <f t="shared" si="1648"/>
        <v>0</v>
      </c>
    </row>
    <row r="1205" spans="1:24" s="206" customFormat="1" ht="26.4" hidden="1">
      <c r="A1205" s="217" t="s">
        <v>229</v>
      </c>
      <c r="B1205" s="224" t="s">
        <v>330</v>
      </c>
      <c r="C1205" s="224" t="s">
        <v>13</v>
      </c>
      <c r="D1205" s="224" t="s">
        <v>29</v>
      </c>
      <c r="E1205" s="204" t="s">
        <v>179</v>
      </c>
      <c r="F1205" s="204" t="s">
        <v>68</v>
      </c>
      <c r="G1205" s="204" t="s">
        <v>140</v>
      </c>
      <c r="H1205" s="224" t="s">
        <v>490</v>
      </c>
      <c r="I1205" s="225" t="s">
        <v>92</v>
      </c>
      <c r="J1205" s="215"/>
      <c r="K1205" s="215"/>
      <c r="L1205" s="215"/>
      <c r="M1205" s="215"/>
      <c r="N1205" s="215"/>
      <c r="O1205" s="215"/>
      <c r="P1205" s="215"/>
      <c r="Q1205" s="215"/>
      <c r="R1205" s="215"/>
      <c r="S1205" s="215">
        <f>S1206</f>
        <v>1017000</v>
      </c>
      <c r="T1205" s="215">
        <f t="shared" si="1649"/>
        <v>0</v>
      </c>
      <c r="U1205" s="215">
        <f t="shared" si="1649"/>
        <v>0</v>
      </c>
      <c r="V1205" s="215">
        <f t="shared" si="1646"/>
        <v>1017000</v>
      </c>
      <c r="W1205" s="215">
        <f t="shared" si="1647"/>
        <v>0</v>
      </c>
      <c r="X1205" s="215">
        <f t="shared" si="1648"/>
        <v>0</v>
      </c>
    </row>
    <row r="1206" spans="1:24" s="206" customFormat="1" ht="26.4" hidden="1">
      <c r="A1206" s="216" t="s">
        <v>96</v>
      </c>
      <c r="B1206" s="224" t="s">
        <v>330</v>
      </c>
      <c r="C1206" s="224" t="s">
        <v>13</v>
      </c>
      <c r="D1206" s="224" t="s">
        <v>29</v>
      </c>
      <c r="E1206" s="204" t="s">
        <v>179</v>
      </c>
      <c r="F1206" s="204" t="s">
        <v>68</v>
      </c>
      <c r="G1206" s="204" t="s">
        <v>140</v>
      </c>
      <c r="H1206" s="224" t="s">
        <v>490</v>
      </c>
      <c r="I1206" s="225" t="s">
        <v>93</v>
      </c>
      <c r="J1206" s="215"/>
      <c r="K1206" s="215"/>
      <c r="L1206" s="215"/>
      <c r="M1206" s="215"/>
      <c r="N1206" s="215"/>
      <c r="O1206" s="215"/>
      <c r="P1206" s="215"/>
      <c r="Q1206" s="215"/>
      <c r="R1206" s="215"/>
      <c r="S1206" s="351">
        <v>1017000</v>
      </c>
      <c r="T1206" s="215"/>
      <c r="U1206" s="215"/>
      <c r="V1206" s="215">
        <f t="shared" si="1646"/>
        <v>1017000</v>
      </c>
      <c r="W1206" s="215">
        <f t="shared" si="1647"/>
        <v>0</v>
      </c>
      <c r="X1206" s="215">
        <f t="shared" si="1648"/>
        <v>0</v>
      </c>
    </row>
    <row r="1207" spans="1:24" s="206" customFormat="1" ht="15.6" hidden="1">
      <c r="A1207" s="202" t="s">
        <v>15</v>
      </c>
      <c r="B1207" s="243" t="s">
        <v>330</v>
      </c>
      <c r="C1207" s="243" t="s">
        <v>16</v>
      </c>
      <c r="D1207" s="224"/>
      <c r="E1207" s="224"/>
      <c r="F1207" s="224"/>
      <c r="G1207" s="224"/>
      <c r="H1207" s="224"/>
      <c r="I1207" s="225"/>
      <c r="J1207" s="205">
        <f>J1208+J1213</f>
        <v>15107400</v>
      </c>
      <c r="K1207" s="205">
        <f>K1213</f>
        <v>0</v>
      </c>
      <c r="L1207" s="205">
        <f>L1213</f>
        <v>0</v>
      </c>
      <c r="M1207" s="205">
        <f t="shared" ref="M1207:O1207" si="1650">M1213</f>
        <v>0</v>
      </c>
      <c r="N1207" s="205">
        <f t="shared" si="1650"/>
        <v>0</v>
      </c>
      <c r="O1207" s="205">
        <f t="shared" si="1650"/>
        <v>0</v>
      </c>
      <c r="P1207" s="205">
        <f t="shared" si="1633"/>
        <v>15107400</v>
      </c>
      <c r="Q1207" s="205">
        <f t="shared" si="1634"/>
        <v>0</v>
      </c>
      <c r="R1207" s="205">
        <f t="shared" si="1635"/>
        <v>0</v>
      </c>
      <c r="S1207" s="205">
        <f t="shared" ref="S1207:U1207" si="1651">S1213</f>
        <v>0</v>
      </c>
      <c r="T1207" s="205">
        <f t="shared" si="1651"/>
        <v>0</v>
      </c>
      <c r="U1207" s="205">
        <f t="shared" si="1651"/>
        <v>0</v>
      </c>
      <c r="V1207" s="205">
        <f t="shared" si="1646"/>
        <v>15107400</v>
      </c>
      <c r="W1207" s="205">
        <f t="shared" si="1647"/>
        <v>0</v>
      </c>
      <c r="X1207" s="205">
        <f t="shared" si="1648"/>
        <v>0</v>
      </c>
    </row>
    <row r="1208" spans="1:24" s="206" customFormat="1" hidden="1">
      <c r="A1208" s="207" t="s">
        <v>23</v>
      </c>
      <c r="B1208" s="209" t="s">
        <v>330</v>
      </c>
      <c r="C1208" s="209" t="s">
        <v>16</v>
      </c>
      <c r="D1208" s="209" t="s">
        <v>27</v>
      </c>
      <c r="E1208" s="209"/>
      <c r="F1208" s="209"/>
      <c r="G1208" s="209"/>
      <c r="H1208" s="246"/>
      <c r="I1208" s="210"/>
      <c r="J1208" s="211">
        <f>J1209</f>
        <v>10107400</v>
      </c>
      <c r="K1208" s="211">
        <f t="shared" ref="K1208:O1209" si="1652">K1209</f>
        <v>0</v>
      </c>
      <c r="L1208" s="211">
        <f t="shared" si="1652"/>
        <v>0</v>
      </c>
      <c r="M1208" s="211">
        <f t="shared" si="1652"/>
        <v>0</v>
      </c>
      <c r="N1208" s="211">
        <f t="shared" si="1652"/>
        <v>0</v>
      </c>
      <c r="O1208" s="211">
        <f t="shared" si="1652"/>
        <v>0</v>
      </c>
      <c r="P1208" s="211">
        <f t="shared" si="1633"/>
        <v>10107400</v>
      </c>
      <c r="Q1208" s="211">
        <f t="shared" si="1634"/>
        <v>0</v>
      </c>
      <c r="R1208" s="211">
        <f t="shared" si="1635"/>
        <v>0</v>
      </c>
      <c r="S1208" s="211">
        <f t="shared" ref="S1208:U1211" si="1653">S1209</f>
        <v>0</v>
      </c>
      <c r="T1208" s="211">
        <f t="shared" si="1653"/>
        <v>0</v>
      </c>
      <c r="U1208" s="211">
        <f t="shared" si="1653"/>
        <v>0</v>
      </c>
      <c r="V1208" s="211">
        <f t="shared" si="1646"/>
        <v>10107400</v>
      </c>
      <c r="W1208" s="211">
        <f t="shared" si="1647"/>
        <v>0</v>
      </c>
      <c r="X1208" s="211">
        <f t="shared" si="1648"/>
        <v>0</v>
      </c>
    </row>
    <row r="1209" spans="1:24" s="206" customFormat="1" ht="26.4" hidden="1">
      <c r="A1209" s="305" t="s">
        <v>398</v>
      </c>
      <c r="B1209" s="204" t="s">
        <v>330</v>
      </c>
      <c r="C1209" s="204" t="s">
        <v>16</v>
      </c>
      <c r="D1209" s="204" t="s">
        <v>27</v>
      </c>
      <c r="E1209" s="204" t="s">
        <v>18</v>
      </c>
      <c r="F1209" s="204" t="s">
        <v>68</v>
      </c>
      <c r="G1209" s="204" t="s">
        <v>140</v>
      </c>
      <c r="H1209" s="244" t="s">
        <v>141</v>
      </c>
      <c r="I1209" s="214"/>
      <c r="J1209" s="215">
        <f>J1210</f>
        <v>10107400</v>
      </c>
      <c r="K1209" s="215">
        <f t="shared" si="1652"/>
        <v>0</v>
      </c>
      <c r="L1209" s="215">
        <f t="shared" si="1652"/>
        <v>0</v>
      </c>
      <c r="M1209" s="215">
        <f t="shared" si="1652"/>
        <v>0</v>
      </c>
      <c r="N1209" s="215">
        <f t="shared" si="1652"/>
        <v>0</v>
      </c>
      <c r="O1209" s="215">
        <f t="shared" si="1652"/>
        <v>0</v>
      </c>
      <c r="P1209" s="215">
        <f t="shared" si="1633"/>
        <v>10107400</v>
      </c>
      <c r="Q1209" s="215">
        <f t="shared" si="1634"/>
        <v>0</v>
      </c>
      <c r="R1209" s="215">
        <f t="shared" si="1635"/>
        <v>0</v>
      </c>
      <c r="S1209" s="215">
        <f t="shared" si="1653"/>
        <v>0</v>
      </c>
      <c r="T1209" s="215">
        <f t="shared" si="1653"/>
        <v>0</v>
      </c>
      <c r="U1209" s="215">
        <f t="shared" si="1653"/>
        <v>0</v>
      </c>
      <c r="V1209" s="215">
        <f t="shared" si="1646"/>
        <v>10107400</v>
      </c>
      <c r="W1209" s="215">
        <f t="shared" si="1647"/>
        <v>0</v>
      </c>
      <c r="X1209" s="215">
        <f t="shared" si="1648"/>
        <v>0</v>
      </c>
    </row>
    <row r="1210" spans="1:24" s="206" customFormat="1" ht="26.4" hidden="1">
      <c r="A1210" s="245" t="s">
        <v>254</v>
      </c>
      <c r="B1210" s="204" t="s">
        <v>330</v>
      </c>
      <c r="C1210" s="204" t="s">
        <v>16</v>
      </c>
      <c r="D1210" s="204" t="s">
        <v>27</v>
      </c>
      <c r="E1210" s="204" t="s">
        <v>18</v>
      </c>
      <c r="F1210" s="204" t="s">
        <v>68</v>
      </c>
      <c r="G1210" s="204" t="s">
        <v>140</v>
      </c>
      <c r="H1210" s="244" t="s">
        <v>376</v>
      </c>
      <c r="I1210" s="249"/>
      <c r="J1210" s="215">
        <f>J1211</f>
        <v>10107400</v>
      </c>
      <c r="K1210" s="215">
        <f t="shared" ref="K1210:O1211" si="1654">K1211</f>
        <v>0</v>
      </c>
      <c r="L1210" s="215">
        <f t="shared" si="1654"/>
        <v>0</v>
      </c>
      <c r="M1210" s="215">
        <f t="shared" si="1654"/>
        <v>0</v>
      </c>
      <c r="N1210" s="215">
        <f t="shared" si="1654"/>
        <v>0</v>
      </c>
      <c r="O1210" s="215">
        <f t="shared" si="1654"/>
        <v>0</v>
      </c>
      <c r="P1210" s="215">
        <f t="shared" si="1633"/>
        <v>10107400</v>
      </c>
      <c r="Q1210" s="215">
        <f t="shared" si="1634"/>
        <v>0</v>
      </c>
      <c r="R1210" s="215">
        <f t="shared" si="1635"/>
        <v>0</v>
      </c>
      <c r="S1210" s="215">
        <f t="shared" si="1653"/>
        <v>0</v>
      </c>
      <c r="T1210" s="215">
        <f t="shared" si="1653"/>
        <v>0</v>
      </c>
      <c r="U1210" s="215">
        <f t="shared" si="1653"/>
        <v>0</v>
      </c>
      <c r="V1210" s="215">
        <f t="shared" si="1646"/>
        <v>10107400</v>
      </c>
      <c r="W1210" s="215">
        <f t="shared" si="1647"/>
        <v>0</v>
      </c>
      <c r="X1210" s="215">
        <f t="shared" si="1648"/>
        <v>0</v>
      </c>
    </row>
    <row r="1211" spans="1:24" s="206" customFormat="1" ht="26.4" hidden="1">
      <c r="A1211" s="217" t="s">
        <v>229</v>
      </c>
      <c r="B1211" s="204" t="s">
        <v>330</v>
      </c>
      <c r="C1211" s="204" t="s">
        <v>16</v>
      </c>
      <c r="D1211" s="204" t="s">
        <v>27</v>
      </c>
      <c r="E1211" s="204" t="s">
        <v>18</v>
      </c>
      <c r="F1211" s="204" t="s">
        <v>68</v>
      </c>
      <c r="G1211" s="204" t="s">
        <v>140</v>
      </c>
      <c r="H1211" s="244" t="s">
        <v>376</v>
      </c>
      <c r="I1211" s="249" t="s">
        <v>92</v>
      </c>
      <c r="J1211" s="215">
        <f>J1212</f>
        <v>10107400</v>
      </c>
      <c r="K1211" s="215">
        <f t="shared" si="1654"/>
        <v>0</v>
      </c>
      <c r="L1211" s="215">
        <f t="shared" si="1654"/>
        <v>0</v>
      </c>
      <c r="M1211" s="215">
        <f t="shared" si="1654"/>
        <v>0</v>
      </c>
      <c r="N1211" s="215">
        <f t="shared" si="1654"/>
        <v>0</v>
      </c>
      <c r="O1211" s="215">
        <f t="shared" si="1654"/>
        <v>0</v>
      </c>
      <c r="P1211" s="215">
        <f t="shared" si="1633"/>
        <v>10107400</v>
      </c>
      <c r="Q1211" s="215">
        <f t="shared" si="1634"/>
        <v>0</v>
      </c>
      <c r="R1211" s="215">
        <f t="shared" si="1635"/>
        <v>0</v>
      </c>
      <c r="S1211" s="215">
        <f t="shared" si="1653"/>
        <v>0</v>
      </c>
      <c r="T1211" s="215">
        <f t="shared" si="1653"/>
        <v>0</v>
      </c>
      <c r="U1211" s="215">
        <f t="shared" si="1653"/>
        <v>0</v>
      </c>
      <c r="V1211" s="215">
        <f t="shared" si="1646"/>
        <v>10107400</v>
      </c>
      <c r="W1211" s="215">
        <f t="shared" si="1647"/>
        <v>0</v>
      </c>
      <c r="X1211" s="215">
        <f t="shared" si="1648"/>
        <v>0</v>
      </c>
    </row>
    <row r="1212" spans="1:24" s="206" customFormat="1" ht="26.4" hidden="1">
      <c r="A1212" s="216" t="s">
        <v>96</v>
      </c>
      <c r="B1212" s="204" t="s">
        <v>330</v>
      </c>
      <c r="C1212" s="204" t="s">
        <v>16</v>
      </c>
      <c r="D1212" s="204" t="s">
        <v>27</v>
      </c>
      <c r="E1212" s="204" t="s">
        <v>18</v>
      </c>
      <c r="F1212" s="204" t="s">
        <v>68</v>
      </c>
      <c r="G1212" s="204" t="s">
        <v>140</v>
      </c>
      <c r="H1212" s="244" t="s">
        <v>376</v>
      </c>
      <c r="I1212" s="249" t="s">
        <v>93</v>
      </c>
      <c r="J1212" s="215">
        <v>10107400</v>
      </c>
      <c r="K1212" s="215"/>
      <c r="L1212" s="215"/>
      <c r="M1212" s="215"/>
      <c r="N1212" s="215"/>
      <c r="O1212" s="215"/>
      <c r="P1212" s="215">
        <f t="shared" si="1633"/>
        <v>10107400</v>
      </c>
      <c r="Q1212" s="215">
        <f t="shared" si="1634"/>
        <v>0</v>
      </c>
      <c r="R1212" s="215">
        <f t="shared" si="1635"/>
        <v>0</v>
      </c>
      <c r="S1212" s="215"/>
      <c r="T1212" s="215"/>
      <c r="U1212" s="215"/>
      <c r="V1212" s="215">
        <f t="shared" si="1646"/>
        <v>10107400</v>
      </c>
      <c r="W1212" s="215">
        <f t="shared" si="1647"/>
        <v>0</v>
      </c>
      <c r="X1212" s="215">
        <f t="shared" si="1648"/>
        <v>0</v>
      </c>
    </row>
    <row r="1213" spans="1:24" s="206" customFormat="1" hidden="1">
      <c r="A1213" s="207" t="s">
        <v>59</v>
      </c>
      <c r="B1213" s="208" t="s">
        <v>330</v>
      </c>
      <c r="C1213" s="208" t="s">
        <v>16</v>
      </c>
      <c r="D1213" s="208" t="s">
        <v>14</v>
      </c>
      <c r="E1213" s="208"/>
      <c r="F1213" s="208"/>
      <c r="G1213" s="208"/>
      <c r="H1213" s="204"/>
      <c r="I1213" s="214"/>
      <c r="J1213" s="211">
        <f>J1214</f>
        <v>5000000</v>
      </c>
      <c r="K1213" s="211">
        <f t="shared" ref="K1213:O1216" si="1655">K1214</f>
        <v>0</v>
      </c>
      <c r="L1213" s="211">
        <f t="shared" si="1655"/>
        <v>0</v>
      </c>
      <c r="M1213" s="211">
        <f t="shared" si="1655"/>
        <v>0</v>
      </c>
      <c r="N1213" s="211">
        <f t="shared" si="1655"/>
        <v>0</v>
      </c>
      <c r="O1213" s="211">
        <f t="shared" si="1655"/>
        <v>0</v>
      </c>
      <c r="P1213" s="211">
        <f t="shared" si="1633"/>
        <v>5000000</v>
      </c>
      <c r="Q1213" s="211">
        <f t="shared" si="1634"/>
        <v>0</v>
      </c>
      <c r="R1213" s="211">
        <f t="shared" si="1635"/>
        <v>0</v>
      </c>
      <c r="S1213" s="211">
        <f t="shared" ref="S1213:U1216" si="1656">S1214</f>
        <v>0</v>
      </c>
      <c r="T1213" s="211">
        <f t="shared" si="1656"/>
        <v>0</v>
      </c>
      <c r="U1213" s="211">
        <f t="shared" si="1656"/>
        <v>0</v>
      </c>
      <c r="V1213" s="211">
        <f t="shared" si="1646"/>
        <v>5000000</v>
      </c>
      <c r="W1213" s="211">
        <f t="shared" si="1647"/>
        <v>0</v>
      </c>
      <c r="X1213" s="211">
        <f t="shared" si="1648"/>
        <v>0</v>
      </c>
    </row>
    <row r="1214" spans="1:24" s="206" customFormat="1" hidden="1">
      <c r="A1214" s="212" t="s">
        <v>82</v>
      </c>
      <c r="B1214" s="204" t="s">
        <v>330</v>
      </c>
      <c r="C1214" s="204" t="s">
        <v>16</v>
      </c>
      <c r="D1214" s="204" t="s">
        <v>14</v>
      </c>
      <c r="E1214" s="204" t="s">
        <v>80</v>
      </c>
      <c r="F1214" s="204" t="s">
        <v>68</v>
      </c>
      <c r="G1214" s="204" t="s">
        <v>140</v>
      </c>
      <c r="H1214" s="204" t="s">
        <v>141</v>
      </c>
      <c r="I1214" s="214"/>
      <c r="J1214" s="215">
        <f>J1215</f>
        <v>5000000</v>
      </c>
      <c r="K1214" s="215">
        <f t="shared" si="1655"/>
        <v>0</v>
      </c>
      <c r="L1214" s="215">
        <f t="shared" si="1655"/>
        <v>0</v>
      </c>
      <c r="M1214" s="215">
        <f t="shared" si="1655"/>
        <v>0</v>
      </c>
      <c r="N1214" s="215">
        <f t="shared" si="1655"/>
        <v>0</v>
      </c>
      <c r="O1214" s="215">
        <f t="shared" si="1655"/>
        <v>0</v>
      </c>
      <c r="P1214" s="215">
        <f t="shared" si="1633"/>
        <v>5000000</v>
      </c>
      <c r="Q1214" s="215">
        <f t="shared" si="1634"/>
        <v>0</v>
      </c>
      <c r="R1214" s="215">
        <f t="shared" si="1635"/>
        <v>0</v>
      </c>
      <c r="S1214" s="215">
        <f t="shared" si="1656"/>
        <v>0</v>
      </c>
      <c r="T1214" s="215">
        <f t="shared" si="1656"/>
        <v>0</v>
      </c>
      <c r="U1214" s="215">
        <f t="shared" si="1656"/>
        <v>0</v>
      </c>
      <c r="V1214" s="215">
        <f t="shared" si="1646"/>
        <v>5000000</v>
      </c>
      <c r="W1214" s="215">
        <f t="shared" si="1647"/>
        <v>0</v>
      </c>
      <c r="X1214" s="215">
        <f t="shared" si="1648"/>
        <v>0</v>
      </c>
    </row>
    <row r="1215" spans="1:24" s="206" customFormat="1" ht="39.6" hidden="1">
      <c r="A1215" s="212" t="s">
        <v>289</v>
      </c>
      <c r="B1215" s="204" t="s">
        <v>330</v>
      </c>
      <c r="C1215" s="204" t="s">
        <v>16</v>
      </c>
      <c r="D1215" s="204" t="s">
        <v>14</v>
      </c>
      <c r="E1215" s="204" t="s">
        <v>80</v>
      </c>
      <c r="F1215" s="204" t="s">
        <v>68</v>
      </c>
      <c r="G1215" s="204" t="s">
        <v>140</v>
      </c>
      <c r="H1215" s="204" t="s">
        <v>165</v>
      </c>
      <c r="I1215" s="214"/>
      <c r="J1215" s="215">
        <f>J1216</f>
        <v>5000000</v>
      </c>
      <c r="K1215" s="215">
        <f t="shared" si="1655"/>
        <v>0</v>
      </c>
      <c r="L1215" s="215">
        <f t="shared" si="1655"/>
        <v>0</v>
      </c>
      <c r="M1215" s="215">
        <f t="shared" si="1655"/>
        <v>0</v>
      </c>
      <c r="N1215" s="215">
        <f t="shared" si="1655"/>
        <v>0</v>
      </c>
      <c r="O1215" s="215">
        <f t="shared" si="1655"/>
        <v>0</v>
      </c>
      <c r="P1215" s="215">
        <f t="shared" si="1633"/>
        <v>5000000</v>
      </c>
      <c r="Q1215" s="215">
        <f t="shared" si="1634"/>
        <v>0</v>
      </c>
      <c r="R1215" s="215">
        <f t="shared" si="1635"/>
        <v>0</v>
      </c>
      <c r="S1215" s="215">
        <f t="shared" si="1656"/>
        <v>0</v>
      </c>
      <c r="T1215" s="215">
        <f t="shared" si="1656"/>
        <v>0</v>
      </c>
      <c r="U1215" s="215">
        <f t="shared" si="1656"/>
        <v>0</v>
      </c>
      <c r="V1215" s="215">
        <f t="shared" si="1646"/>
        <v>5000000</v>
      </c>
      <c r="W1215" s="215">
        <f t="shared" si="1647"/>
        <v>0</v>
      </c>
      <c r="X1215" s="215">
        <f t="shared" si="1648"/>
        <v>0</v>
      </c>
    </row>
    <row r="1216" spans="1:24" s="206" customFormat="1" ht="26.4" hidden="1">
      <c r="A1216" s="217" t="s">
        <v>229</v>
      </c>
      <c r="B1216" s="204" t="s">
        <v>330</v>
      </c>
      <c r="C1216" s="204" t="s">
        <v>16</v>
      </c>
      <c r="D1216" s="204" t="s">
        <v>14</v>
      </c>
      <c r="E1216" s="204" t="s">
        <v>80</v>
      </c>
      <c r="F1216" s="204" t="s">
        <v>68</v>
      </c>
      <c r="G1216" s="204" t="s">
        <v>140</v>
      </c>
      <c r="H1216" s="204" t="s">
        <v>165</v>
      </c>
      <c r="I1216" s="214" t="s">
        <v>92</v>
      </c>
      <c r="J1216" s="215">
        <f>J1217</f>
        <v>5000000</v>
      </c>
      <c r="K1216" s="215">
        <f t="shared" si="1655"/>
        <v>0</v>
      </c>
      <c r="L1216" s="215">
        <f t="shared" si="1655"/>
        <v>0</v>
      </c>
      <c r="M1216" s="215">
        <f t="shared" si="1655"/>
        <v>0</v>
      </c>
      <c r="N1216" s="215">
        <f t="shared" si="1655"/>
        <v>0</v>
      </c>
      <c r="O1216" s="215">
        <f t="shared" si="1655"/>
        <v>0</v>
      </c>
      <c r="P1216" s="215">
        <f t="shared" si="1633"/>
        <v>5000000</v>
      </c>
      <c r="Q1216" s="215">
        <f t="shared" si="1634"/>
        <v>0</v>
      </c>
      <c r="R1216" s="215">
        <f t="shared" si="1635"/>
        <v>0</v>
      </c>
      <c r="S1216" s="215">
        <f t="shared" si="1656"/>
        <v>0</v>
      </c>
      <c r="T1216" s="215">
        <f t="shared" si="1656"/>
        <v>0</v>
      </c>
      <c r="U1216" s="215">
        <f t="shared" si="1656"/>
        <v>0</v>
      </c>
      <c r="V1216" s="215">
        <f t="shared" si="1646"/>
        <v>5000000</v>
      </c>
      <c r="W1216" s="215">
        <f t="shared" si="1647"/>
        <v>0</v>
      </c>
      <c r="X1216" s="215">
        <f t="shared" si="1648"/>
        <v>0</v>
      </c>
    </row>
    <row r="1217" spans="1:24" s="206" customFormat="1" ht="26.4" hidden="1">
      <c r="A1217" s="216" t="s">
        <v>96</v>
      </c>
      <c r="B1217" s="204" t="s">
        <v>330</v>
      </c>
      <c r="C1217" s="204" t="s">
        <v>16</v>
      </c>
      <c r="D1217" s="204" t="s">
        <v>14</v>
      </c>
      <c r="E1217" s="204" t="s">
        <v>80</v>
      </c>
      <c r="F1217" s="204" t="s">
        <v>68</v>
      </c>
      <c r="G1217" s="204" t="s">
        <v>140</v>
      </c>
      <c r="H1217" s="204" t="s">
        <v>165</v>
      </c>
      <c r="I1217" s="214" t="s">
        <v>93</v>
      </c>
      <c r="J1217" s="215">
        <v>5000000</v>
      </c>
      <c r="K1217" s="215"/>
      <c r="L1217" s="215"/>
      <c r="M1217" s="215"/>
      <c r="N1217" s="215"/>
      <c r="O1217" s="215"/>
      <c r="P1217" s="215">
        <f t="shared" si="1633"/>
        <v>5000000</v>
      </c>
      <c r="Q1217" s="215">
        <f t="shared" si="1634"/>
        <v>0</v>
      </c>
      <c r="R1217" s="215">
        <f t="shared" si="1635"/>
        <v>0</v>
      </c>
      <c r="S1217" s="215"/>
      <c r="T1217" s="215"/>
      <c r="U1217" s="215"/>
      <c r="V1217" s="215">
        <f t="shared" si="1646"/>
        <v>5000000</v>
      </c>
      <c r="W1217" s="215">
        <f t="shared" si="1647"/>
        <v>0</v>
      </c>
      <c r="X1217" s="215">
        <f t="shared" si="1648"/>
        <v>0</v>
      </c>
    </row>
    <row r="1218" spans="1:24" s="206" customFormat="1" ht="15.6" hidden="1">
      <c r="A1218" s="250" t="s">
        <v>45</v>
      </c>
      <c r="B1218" s="251" t="s">
        <v>330</v>
      </c>
      <c r="C1218" s="251" t="s">
        <v>18</v>
      </c>
      <c r="D1218" s="251"/>
      <c r="E1218" s="251"/>
      <c r="F1218" s="251"/>
      <c r="G1218" s="251"/>
      <c r="H1218" s="251"/>
      <c r="I1218" s="252"/>
      <c r="J1218" s="205">
        <f>J1219+J1224+J1229</f>
        <v>2764750</v>
      </c>
      <c r="K1218" s="205">
        <f t="shared" ref="K1218:L1218" si="1657">K1219+K1224+K1229</f>
        <v>2834140</v>
      </c>
      <c r="L1218" s="205">
        <f t="shared" si="1657"/>
        <v>2906305.59</v>
      </c>
      <c r="M1218" s="205">
        <f t="shared" ref="M1218:O1218" si="1658">M1219+M1224+M1229</f>
        <v>2843353.48</v>
      </c>
      <c r="N1218" s="205">
        <f t="shared" si="1658"/>
        <v>0</v>
      </c>
      <c r="O1218" s="205">
        <f t="shared" si="1658"/>
        <v>0</v>
      </c>
      <c r="P1218" s="205">
        <f t="shared" si="1633"/>
        <v>5608103.4800000004</v>
      </c>
      <c r="Q1218" s="205">
        <f t="shared" si="1634"/>
        <v>2834140</v>
      </c>
      <c r="R1218" s="205">
        <f t="shared" si="1635"/>
        <v>2906305.59</v>
      </c>
      <c r="S1218" s="205">
        <f t="shared" ref="S1218:U1218" si="1659">S1219+S1224+S1229</f>
        <v>1042845.94</v>
      </c>
      <c r="T1218" s="205">
        <f t="shared" si="1659"/>
        <v>0</v>
      </c>
      <c r="U1218" s="205">
        <f t="shared" si="1659"/>
        <v>0</v>
      </c>
      <c r="V1218" s="205">
        <f t="shared" si="1646"/>
        <v>6650949.4199999999</v>
      </c>
      <c r="W1218" s="205">
        <f t="shared" si="1647"/>
        <v>2834140</v>
      </c>
      <c r="X1218" s="205">
        <f t="shared" si="1648"/>
        <v>2906305.59</v>
      </c>
    </row>
    <row r="1219" spans="1:24" s="206" customFormat="1" hidden="1">
      <c r="A1219" s="253" t="s">
        <v>60</v>
      </c>
      <c r="B1219" s="209" t="s">
        <v>330</v>
      </c>
      <c r="C1219" s="209" t="s">
        <v>18</v>
      </c>
      <c r="D1219" s="209" t="s">
        <v>20</v>
      </c>
      <c r="E1219" s="209"/>
      <c r="F1219" s="209"/>
      <c r="G1219" s="209"/>
      <c r="H1219" s="209"/>
      <c r="I1219" s="210"/>
      <c r="J1219" s="211">
        <f>J1220</f>
        <v>113166</v>
      </c>
      <c r="K1219" s="211">
        <f t="shared" ref="K1219:O1222" si="1660">K1220</f>
        <v>117692.64</v>
      </c>
      <c r="L1219" s="211">
        <f t="shared" si="1660"/>
        <v>122400.35</v>
      </c>
      <c r="M1219" s="211">
        <f t="shared" si="1660"/>
        <v>0</v>
      </c>
      <c r="N1219" s="211">
        <f t="shared" si="1660"/>
        <v>0</v>
      </c>
      <c r="O1219" s="211">
        <f t="shared" si="1660"/>
        <v>0</v>
      </c>
      <c r="P1219" s="211">
        <f t="shared" si="1633"/>
        <v>113166</v>
      </c>
      <c r="Q1219" s="211">
        <f t="shared" si="1634"/>
        <v>117692.64</v>
      </c>
      <c r="R1219" s="211">
        <f t="shared" si="1635"/>
        <v>122400.35</v>
      </c>
      <c r="S1219" s="211">
        <f t="shared" ref="S1219:U1222" si="1661">S1220</f>
        <v>0</v>
      </c>
      <c r="T1219" s="211">
        <f t="shared" si="1661"/>
        <v>0</v>
      </c>
      <c r="U1219" s="211">
        <f t="shared" si="1661"/>
        <v>0</v>
      </c>
      <c r="V1219" s="211">
        <f t="shared" si="1646"/>
        <v>113166</v>
      </c>
      <c r="W1219" s="211">
        <f t="shared" si="1647"/>
        <v>117692.64</v>
      </c>
      <c r="X1219" s="211">
        <f t="shared" si="1648"/>
        <v>122400.35</v>
      </c>
    </row>
    <row r="1220" spans="1:24" s="206" customFormat="1" ht="26.4" hidden="1">
      <c r="A1220" s="305" t="s">
        <v>390</v>
      </c>
      <c r="B1220" s="204" t="s">
        <v>330</v>
      </c>
      <c r="C1220" s="213" t="s">
        <v>18</v>
      </c>
      <c r="D1220" s="213" t="s">
        <v>20</v>
      </c>
      <c r="E1220" s="213" t="s">
        <v>14</v>
      </c>
      <c r="F1220" s="213" t="s">
        <v>68</v>
      </c>
      <c r="G1220" s="213" t="s">
        <v>140</v>
      </c>
      <c r="H1220" s="204" t="s">
        <v>141</v>
      </c>
      <c r="I1220" s="214"/>
      <c r="J1220" s="215">
        <f>J1221</f>
        <v>113166</v>
      </c>
      <c r="K1220" s="215">
        <f t="shared" si="1660"/>
        <v>117692.64</v>
      </c>
      <c r="L1220" s="215">
        <f t="shared" si="1660"/>
        <v>122400.35</v>
      </c>
      <c r="M1220" s="215">
        <f t="shared" si="1660"/>
        <v>0</v>
      </c>
      <c r="N1220" s="215">
        <f t="shared" si="1660"/>
        <v>0</v>
      </c>
      <c r="O1220" s="215">
        <f t="shared" si="1660"/>
        <v>0</v>
      </c>
      <c r="P1220" s="215">
        <f t="shared" si="1633"/>
        <v>113166</v>
      </c>
      <c r="Q1220" s="215">
        <f t="shared" si="1634"/>
        <v>117692.64</v>
      </c>
      <c r="R1220" s="215">
        <f t="shared" si="1635"/>
        <v>122400.35</v>
      </c>
      <c r="S1220" s="215">
        <f t="shared" si="1661"/>
        <v>0</v>
      </c>
      <c r="T1220" s="215">
        <f t="shared" si="1661"/>
        <v>0</v>
      </c>
      <c r="U1220" s="215">
        <f t="shared" si="1661"/>
        <v>0</v>
      </c>
      <c r="V1220" s="215">
        <f t="shared" si="1646"/>
        <v>113166</v>
      </c>
      <c r="W1220" s="215">
        <f t="shared" si="1647"/>
        <v>117692.64</v>
      </c>
      <c r="X1220" s="215">
        <f t="shared" si="1648"/>
        <v>122400.35</v>
      </c>
    </row>
    <row r="1221" spans="1:24" s="206" customFormat="1" hidden="1">
      <c r="A1221" s="212" t="s">
        <v>301</v>
      </c>
      <c r="B1221" s="204" t="s">
        <v>330</v>
      </c>
      <c r="C1221" s="213" t="s">
        <v>18</v>
      </c>
      <c r="D1221" s="213" t="s">
        <v>20</v>
      </c>
      <c r="E1221" s="213" t="s">
        <v>14</v>
      </c>
      <c r="F1221" s="213" t="s">
        <v>68</v>
      </c>
      <c r="G1221" s="213" t="s">
        <v>140</v>
      </c>
      <c r="H1221" s="204" t="s">
        <v>267</v>
      </c>
      <c r="I1221" s="214"/>
      <c r="J1221" s="215">
        <f>J1222</f>
        <v>113166</v>
      </c>
      <c r="K1221" s="215">
        <f t="shared" si="1660"/>
        <v>117692.64</v>
      </c>
      <c r="L1221" s="215">
        <f t="shared" si="1660"/>
        <v>122400.35</v>
      </c>
      <c r="M1221" s="215">
        <f t="shared" si="1660"/>
        <v>0</v>
      </c>
      <c r="N1221" s="215">
        <f t="shared" si="1660"/>
        <v>0</v>
      </c>
      <c r="O1221" s="215">
        <f t="shared" si="1660"/>
        <v>0</v>
      </c>
      <c r="P1221" s="215">
        <f t="shared" si="1633"/>
        <v>113166</v>
      </c>
      <c r="Q1221" s="215">
        <f t="shared" si="1634"/>
        <v>117692.64</v>
      </c>
      <c r="R1221" s="215">
        <f t="shared" si="1635"/>
        <v>122400.35</v>
      </c>
      <c r="S1221" s="215">
        <f t="shared" si="1661"/>
        <v>0</v>
      </c>
      <c r="T1221" s="215">
        <f t="shared" si="1661"/>
        <v>0</v>
      </c>
      <c r="U1221" s="215">
        <f t="shared" si="1661"/>
        <v>0</v>
      </c>
      <c r="V1221" s="215">
        <f t="shared" si="1646"/>
        <v>113166</v>
      </c>
      <c r="W1221" s="215">
        <f t="shared" si="1647"/>
        <v>117692.64</v>
      </c>
      <c r="X1221" s="215">
        <f t="shared" si="1648"/>
        <v>122400.35</v>
      </c>
    </row>
    <row r="1222" spans="1:24" s="206" customFormat="1" ht="26.4" hidden="1">
      <c r="A1222" s="217" t="s">
        <v>229</v>
      </c>
      <c r="B1222" s="204" t="s">
        <v>330</v>
      </c>
      <c r="C1222" s="213" t="s">
        <v>18</v>
      </c>
      <c r="D1222" s="213" t="s">
        <v>20</v>
      </c>
      <c r="E1222" s="213" t="s">
        <v>14</v>
      </c>
      <c r="F1222" s="213" t="s">
        <v>68</v>
      </c>
      <c r="G1222" s="213" t="s">
        <v>140</v>
      </c>
      <c r="H1222" s="204" t="s">
        <v>267</v>
      </c>
      <c r="I1222" s="214" t="s">
        <v>92</v>
      </c>
      <c r="J1222" s="215">
        <f>J1223</f>
        <v>113166</v>
      </c>
      <c r="K1222" s="215">
        <f t="shared" si="1660"/>
        <v>117692.64</v>
      </c>
      <c r="L1222" s="215">
        <f t="shared" si="1660"/>
        <v>122400.35</v>
      </c>
      <c r="M1222" s="215">
        <f t="shared" si="1660"/>
        <v>0</v>
      </c>
      <c r="N1222" s="215">
        <f t="shared" si="1660"/>
        <v>0</v>
      </c>
      <c r="O1222" s="215">
        <f t="shared" si="1660"/>
        <v>0</v>
      </c>
      <c r="P1222" s="215">
        <f t="shared" si="1633"/>
        <v>113166</v>
      </c>
      <c r="Q1222" s="215">
        <f t="shared" si="1634"/>
        <v>117692.64</v>
      </c>
      <c r="R1222" s="215">
        <f t="shared" si="1635"/>
        <v>122400.35</v>
      </c>
      <c r="S1222" s="215">
        <f t="shared" si="1661"/>
        <v>0</v>
      </c>
      <c r="T1222" s="215">
        <f t="shared" si="1661"/>
        <v>0</v>
      </c>
      <c r="U1222" s="215">
        <f t="shared" si="1661"/>
        <v>0</v>
      </c>
      <c r="V1222" s="215">
        <f t="shared" si="1646"/>
        <v>113166</v>
      </c>
      <c r="W1222" s="215">
        <f t="shared" si="1647"/>
        <v>117692.64</v>
      </c>
      <c r="X1222" s="215">
        <f t="shared" si="1648"/>
        <v>122400.35</v>
      </c>
    </row>
    <row r="1223" spans="1:24" s="206" customFormat="1" ht="26.4" hidden="1">
      <c r="A1223" s="216" t="s">
        <v>96</v>
      </c>
      <c r="B1223" s="204" t="s">
        <v>330</v>
      </c>
      <c r="C1223" s="213" t="s">
        <v>18</v>
      </c>
      <c r="D1223" s="213" t="s">
        <v>20</v>
      </c>
      <c r="E1223" s="213" t="s">
        <v>14</v>
      </c>
      <c r="F1223" s="213" t="s">
        <v>68</v>
      </c>
      <c r="G1223" s="213" t="s">
        <v>140</v>
      </c>
      <c r="H1223" s="204" t="s">
        <v>267</v>
      </c>
      <c r="I1223" s="214" t="s">
        <v>93</v>
      </c>
      <c r="J1223" s="215">
        <v>113166</v>
      </c>
      <c r="K1223" s="215">
        <v>117692.64</v>
      </c>
      <c r="L1223" s="215">
        <v>122400.35</v>
      </c>
      <c r="M1223" s="215"/>
      <c r="N1223" s="215"/>
      <c r="O1223" s="215"/>
      <c r="P1223" s="215">
        <f t="shared" si="1633"/>
        <v>113166</v>
      </c>
      <c r="Q1223" s="215">
        <f t="shared" si="1634"/>
        <v>117692.64</v>
      </c>
      <c r="R1223" s="215">
        <f t="shared" si="1635"/>
        <v>122400.35</v>
      </c>
      <c r="S1223" s="215"/>
      <c r="T1223" s="215"/>
      <c r="U1223" s="215"/>
      <c r="V1223" s="215">
        <f t="shared" si="1646"/>
        <v>113166</v>
      </c>
      <c r="W1223" s="215">
        <f t="shared" si="1647"/>
        <v>117692.64</v>
      </c>
      <c r="X1223" s="215">
        <f t="shared" si="1648"/>
        <v>122400.35</v>
      </c>
    </row>
    <row r="1224" spans="1:24" s="206" customFormat="1" hidden="1">
      <c r="A1224" s="255" t="s">
        <v>46</v>
      </c>
      <c r="B1224" s="209" t="s">
        <v>330</v>
      </c>
      <c r="C1224" s="209" t="s">
        <v>18</v>
      </c>
      <c r="D1224" s="209" t="s">
        <v>17</v>
      </c>
      <c r="E1224" s="209"/>
      <c r="F1224" s="209"/>
      <c r="G1224" s="209"/>
      <c r="H1224" s="209"/>
      <c r="I1224" s="210"/>
      <c r="J1224" s="211">
        <f>J1225</f>
        <v>991105</v>
      </c>
      <c r="K1224" s="211">
        <f t="shared" ref="K1224:O1227" si="1662">K1225</f>
        <v>1030749.2</v>
      </c>
      <c r="L1224" s="211">
        <f t="shared" si="1662"/>
        <v>1071979.1599999999</v>
      </c>
      <c r="M1224" s="211">
        <f t="shared" si="1662"/>
        <v>0</v>
      </c>
      <c r="N1224" s="211">
        <f t="shared" si="1662"/>
        <v>0</v>
      </c>
      <c r="O1224" s="211">
        <f t="shared" si="1662"/>
        <v>0</v>
      </c>
      <c r="P1224" s="211">
        <f t="shared" si="1633"/>
        <v>991105</v>
      </c>
      <c r="Q1224" s="211">
        <f t="shared" si="1634"/>
        <v>1030749.2</v>
      </c>
      <c r="R1224" s="211">
        <f t="shared" si="1635"/>
        <v>1071979.1599999999</v>
      </c>
      <c r="S1224" s="211">
        <f t="shared" ref="S1224:U1227" si="1663">S1225</f>
        <v>0</v>
      </c>
      <c r="T1224" s="211">
        <f t="shared" si="1663"/>
        <v>0</v>
      </c>
      <c r="U1224" s="211">
        <f t="shared" si="1663"/>
        <v>0</v>
      </c>
      <c r="V1224" s="211">
        <f t="shared" si="1646"/>
        <v>991105</v>
      </c>
      <c r="W1224" s="211">
        <f t="shared" si="1647"/>
        <v>1030749.2</v>
      </c>
      <c r="X1224" s="211">
        <f t="shared" si="1648"/>
        <v>1071979.1599999999</v>
      </c>
    </row>
    <row r="1225" spans="1:24" s="206" customFormat="1" hidden="1">
      <c r="A1225" s="212" t="s">
        <v>81</v>
      </c>
      <c r="B1225" s="204" t="s">
        <v>330</v>
      </c>
      <c r="C1225" s="204" t="s">
        <v>18</v>
      </c>
      <c r="D1225" s="204" t="s">
        <v>17</v>
      </c>
      <c r="E1225" s="204" t="s">
        <v>80</v>
      </c>
      <c r="F1225" s="204" t="s">
        <v>68</v>
      </c>
      <c r="G1225" s="204" t="s">
        <v>140</v>
      </c>
      <c r="H1225" s="204" t="s">
        <v>141</v>
      </c>
      <c r="I1225" s="214"/>
      <c r="J1225" s="215">
        <f>J1226</f>
        <v>991105</v>
      </c>
      <c r="K1225" s="215">
        <f t="shared" si="1662"/>
        <v>1030749.2</v>
      </c>
      <c r="L1225" s="215">
        <f t="shared" si="1662"/>
        <v>1071979.1599999999</v>
      </c>
      <c r="M1225" s="215">
        <f t="shared" si="1662"/>
        <v>0</v>
      </c>
      <c r="N1225" s="215">
        <f t="shared" si="1662"/>
        <v>0</v>
      </c>
      <c r="O1225" s="215">
        <f t="shared" si="1662"/>
        <v>0</v>
      </c>
      <c r="P1225" s="215">
        <f t="shared" si="1633"/>
        <v>991105</v>
      </c>
      <c r="Q1225" s="215">
        <f t="shared" si="1634"/>
        <v>1030749.2</v>
      </c>
      <c r="R1225" s="215">
        <f t="shared" si="1635"/>
        <v>1071979.1599999999</v>
      </c>
      <c r="S1225" s="215">
        <f t="shared" si="1663"/>
        <v>0</v>
      </c>
      <c r="T1225" s="215">
        <f t="shared" si="1663"/>
        <v>0</v>
      </c>
      <c r="U1225" s="215">
        <f t="shared" si="1663"/>
        <v>0</v>
      </c>
      <c r="V1225" s="215">
        <f t="shared" si="1646"/>
        <v>991105</v>
      </c>
      <c r="W1225" s="215">
        <f t="shared" si="1647"/>
        <v>1030749.2</v>
      </c>
      <c r="X1225" s="215">
        <f t="shared" si="1648"/>
        <v>1071979.1599999999</v>
      </c>
    </row>
    <row r="1226" spans="1:24" s="206" customFormat="1" hidden="1">
      <c r="A1226" s="245" t="s">
        <v>294</v>
      </c>
      <c r="B1226" s="204" t="s">
        <v>330</v>
      </c>
      <c r="C1226" s="204" t="s">
        <v>18</v>
      </c>
      <c r="D1226" s="204" t="s">
        <v>17</v>
      </c>
      <c r="E1226" s="204" t="s">
        <v>80</v>
      </c>
      <c r="F1226" s="204" t="s">
        <v>68</v>
      </c>
      <c r="G1226" s="204" t="s">
        <v>140</v>
      </c>
      <c r="H1226" s="204" t="s">
        <v>293</v>
      </c>
      <c r="I1226" s="214"/>
      <c r="J1226" s="215">
        <f>J1227</f>
        <v>991105</v>
      </c>
      <c r="K1226" s="215">
        <f t="shared" si="1662"/>
        <v>1030749.2</v>
      </c>
      <c r="L1226" s="215">
        <f t="shared" si="1662"/>
        <v>1071979.1599999999</v>
      </c>
      <c r="M1226" s="215">
        <f t="shared" si="1662"/>
        <v>0</v>
      </c>
      <c r="N1226" s="215">
        <f t="shared" si="1662"/>
        <v>0</v>
      </c>
      <c r="O1226" s="215">
        <f t="shared" si="1662"/>
        <v>0</v>
      </c>
      <c r="P1226" s="215">
        <f t="shared" si="1633"/>
        <v>991105</v>
      </c>
      <c r="Q1226" s="215">
        <f t="shared" si="1634"/>
        <v>1030749.2</v>
      </c>
      <c r="R1226" s="215">
        <f t="shared" si="1635"/>
        <v>1071979.1599999999</v>
      </c>
      <c r="S1226" s="215">
        <f t="shared" si="1663"/>
        <v>0</v>
      </c>
      <c r="T1226" s="215">
        <f t="shared" si="1663"/>
        <v>0</v>
      </c>
      <c r="U1226" s="215">
        <f t="shared" si="1663"/>
        <v>0</v>
      </c>
      <c r="V1226" s="215">
        <f t="shared" si="1646"/>
        <v>991105</v>
      </c>
      <c r="W1226" s="215">
        <f t="shared" si="1647"/>
        <v>1030749.2</v>
      </c>
      <c r="X1226" s="215">
        <f t="shared" si="1648"/>
        <v>1071979.1599999999</v>
      </c>
    </row>
    <row r="1227" spans="1:24" s="206" customFormat="1" ht="26.4" hidden="1">
      <c r="A1227" s="217" t="s">
        <v>229</v>
      </c>
      <c r="B1227" s="204" t="s">
        <v>330</v>
      </c>
      <c r="C1227" s="204" t="s">
        <v>18</v>
      </c>
      <c r="D1227" s="204" t="s">
        <v>17</v>
      </c>
      <c r="E1227" s="204" t="s">
        <v>80</v>
      </c>
      <c r="F1227" s="204" t="s">
        <v>68</v>
      </c>
      <c r="G1227" s="204" t="s">
        <v>140</v>
      </c>
      <c r="H1227" s="204" t="s">
        <v>293</v>
      </c>
      <c r="I1227" s="214" t="s">
        <v>92</v>
      </c>
      <c r="J1227" s="215">
        <f>J1228</f>
        <v>991105</v>
      </c>
      <c r="K1227" s="215">
        <f t="shared" si="1662"/>
        <v>1030749.2</v>
      </c>
      <c r="L1227" s="215">
        <f t="shared" si="1662"/>
        <v>1071979.1599999999</v>
      </c>
      <c r="M1227" s="215">
        <f t="shared" si="1662"/>
        <v>0</v>
      </c>
      <c r="N1227" s="215">
        <f t="shared" si="1662"/>
        <v>0</v>
      </c>
      <c r="O1227" s="215">
        <f t="shared" si="1662"/>
        <v>0</v>
      </c>
      <c r="P1227" s="215">
        <f t="shared" si="1633"/>
        <v>991105</v>
      </c>
      <c r="Q1227" s="215">
        <f t="shared" si="1634"/>
        <v>1030749.2</v>
      </c>
      <c r="R1227" s="215">
        <f t="shared" si="1635"/>
        <v>1071979.1599999999</v>
      </c>
      <c r="S1227" s="215">
        <f t="shared" si="1663"/>
        <v>0</v>
      </c>
      <c r="T1227" s="215">
        <f t="shared" si="1663"/>
        <v>0</v>
      </c>
      <c r="U1227" s="215">
        <f t="shared" si="1663"/>
        <v>0</v>
      </c>
      <c r="V1227" s="215">
        <f t="shared" si="1646"/>
        <v>991105</v>
      </c>
      <c r="W1227" s="215">
        <f t="shared" si="1647"/>
        <v>1030749.2</v>
      </c>
      <c r="X1227" s="215">
        <f t="shared" si="1648"/>
        <v>1071979.1599999999</v>
      </c>
    </row>
    <row r="1228" spans="1:24" s="206" customFormat="1" ht="26.4" hidden="1">
      <c r="A1228" s="216" t="s">
        <v>96</v>
      </c>
      <c r="B1228" s="204" t="s">
        <v>330</v>
      </c>
      <c r="C1228" s="204" t="s">
        <v>18</v>
      </c>
      <c r="D1228" s="204" t="s">
        <v>17</v>
      </c>
      <c r="E1228" s="204" t="s">
        <v>80</v>
      </c>
      <c r="F1228" s="204" t="s">
        <v>68</v>
      </c>
      <c r="G1228" s="204" t="s">
        <v>140</v>
      </c>
      <c r="H1228" s="204" t="s">
        <v>293</v>
      </c>
      <c r="I1228" s="214" t="s">
        <v>93</v>
      </c>
      <c r="J1228" s="215">
        <v>991105</v>
      </c>
      <c r="K1228" s="215">
        <v>1030749.2</v>
      </c>
      <c r="L1228" s="215">
        <v>1071979.1599999999</v>
      </c>
      <c r="M1228" s="215"/>
      <c r="N1228" s="215"/>
      <c r="O1228" s="215"/>
      <c r="P1228" s="215">
        <f t="shared" si="1633"/>
        <v>991105</v>
      </c>
      <c r="Q1228" s="215">
        <f t="shared" si="1634"/>
        <v>1030749.2</v>
      </c>
      <c r="R1228" s="215">
        <f t="shared" si="1635"/>
        <v>1071979.1599999999</v>
      </c>
      <c r="S1228" s="215"/>
      <c r="T1228" s="215"/>
      <c r="U1228" s="215"/>
      <c r="V1228" s="215">
        <f t="shared" si="1646"/>
        <v>991105</v>
      </c>
      <c r="W1228" s="215">
        <f t="shared" si="1647"/>
        <v>1030749.2</v>
      </c>
      <c r="X1228" s="215">
        <f t="shared" si="1648"/>
        <v>1071979.1599999999</v>
      </c>
    </row>
    <row r="1229" spans="1:24" s="232" customFormat="1" hidden="1">
      <c r="A1229" s="255" t="s">
        <v>66</v>
      </c>
      <c r="B1229" s="208" t="s">
        <v>330</v>
      </c>
      <c r="C1229" s="208" t="s">
        <v>18</v>
      </c>
      <c r="D1229" s="208" t="s">
        <v>13</v>
      </c>
      <c r="E1229" s="208"/>
      <c r="F1229" s="208"/>
      <c r="G1229" s="208"/>
      <c r="H1229" s="208"/>
      <c r="I1229" s="219"/>
      <c r="J1229" s="211">
        <f>+J1246+J1237+J1230</f>
        <v>1660479</v>
      </c>
      <c r="K1229" s="211">
        <f t="shared" ref="K1229:O1229" si="1664">+K1246+K1237+K1230</f>
        <v>1685698.16</v>
      </c>
      <c r="L1229" s="211">
        <f t="shared" si="1664"/>
        <v>1711926.08</v>
      </c>
      <c r="M1229" s="211">
        <f t="shared" si="1664"/>
        <v>2843353.48</v>
      </c>
      <c r="N1229" s="211">
        <f t="shared" si="1664"/>
        <v>0</v>
      </c>
      <c r="O1229" s="211">
        <f t="shared" si="1664"/>
        <v>0</v>
      </c>
      <c r="P1229" s="211">
        <f t="shared" si="1633"/>
        <v>4503832.4800000004</v>
      </c>
      <c r="Q1229" s="211">
        <f t="shared" si="1634"/>
        <v>1685698.16</v>
      </c>
      <c r="R1229" s="211">
        <f t="shared" si="1635"/>
        <v>1711926.08</v>
      </c>
      <c r="S1229" s="211">
        <f t="shared" ref="S1229:U1229" si="1665">+S1246+S1237+S1230</f>
        <v>1042845.94</v>
      </c>
      <c r="T1229" s="211">
        <f t="shared" si="1665"/>
        <v>0</v>
      </c>
      <c r="U1229" s="211">
        <f t="shared" si="1665"/>
        <v>0</v>
      </c>
      <c r="V1229" s="211">
        <f t="shared" si="1646"/>
        <v>5546678.4199999999</v>
      </c>
      <c r="W1229" s="211">
        <f t="shared" si="1647"/>
        <v>1685698.16</v>
      </c>
      <c r="X1229" s="211">
        <f t="shared" si="1648"/>
        <v>1711926.08</v>
      </c>
    </row>
    <row r="1230" spans="1:24" s="206" customFormat="1" ht="26.4" hidden="1">
      <c r="A1230" s="273" t="s">
        <v>399</v>
      </c>
      <c r="B1230" s="204" t="s">
        <v>330</v>
      </c>
      <c r="C1230" s="204" t="s">
        <v>18</v>
      </c>
      <c r="D1230" s="204" t="s">
        <v>13</v>
      </c>
      <c r="E1230" s="204" t="s">
        <v>298</v>
      </c>
      <c r="F1230" s="204" t="s">
        <v>68</v>
      </c>
      <c r="G1230" s="204" t="s">
        <v>140</v>
      </c>
      <c r="H1230" s="204" t="s">
        <v>141</v>
      </c>
      <c r="I1230" s="214"/>
      <c r="J1230" s="215">
        <f>J1231</f>
        <v>0</v>
      </c>
      <c r="K1230" s="215">
        <f t="shared" ref="K1230:O1232" si="1666">K1231</f>
        <v>0</v>
      </c>
      <c r="L1230" s="215">
        <f t="shared" si="1666"/>
        <v>0</v>
      </c>
      <c r="M1230" s="215">
        <f t="shared" si="1666"/>
        <v>10000</v>
      </c>
      <c r="N1230" s="215">
        <f t="shared" si="1666"/>
        <v>0</v>
      </c>
      <c r="O1230" s="215">
        <f t="shared" si="1666"/>
        <v>0</v>
      </c>
      <c r="P1230" s="215">
        <f t="shared" si="1633"/>
        <v>10000</v>
      </c>
      <c r="Q1230" s="215">
        <f t="shared" si="1634"/>
        <v>0</v>
      </c>
      <c r="R1230" s="215">
        <f t="shared" si="1635"/>
        <v>0</v>
      </c>
      <c r="S1230" s="215">
        <f>S1231+S1234</f>
        <v>1042845.94</v>
      </c>
      <c r="T1230" s="215">
        <f t="shared" ref="T1230:U1230" si="1667">T1231+T1234</f>
        <v>0</v>
      </c>
      <c r="U1230" s="215">
        <f t="shared" si="1667"/>
        <v>0</v>
      </c>
      <c r="V1230" s="215">
        <f t="shared" si="1646"/>
        <v>1052845.94</v>
      </c>
      <c r="W1230" s="215">
        <f t="shared" si="1647"/>
        <v>0</v>
      </c>
      <c r="X1230" s="215">
        <f t="shared" si="1648"/>
        <v>0</v>
      </c>
    </row>
    <row r="1231" spans="1:24" s="206" customFormat="1" hidden="1">
      <c r="A1231" s="216" t="s">
        <v>299</v>
      </c>
      <c r="B1231" s="204" t="s">
        <v>330</v>
      </c>
      <c r="C1231" s="204" t="s">
        <v>18</v>
      </c>
      <c r="D1231" s="204" t="s">
        <v>13</v>
      </c>
      <c r="E1231" s="204" t="s">
        <v>298</v>
      </c>
      <c r="F1231" s="204" t="s">
        <v>68</v>
      </c>
      <c r="G1231" s="204" t="s">
        <v>140</v>
      </c>
      <c r="H1231" s="204" t="s">
        <v>295</v>
      </c>
      <c r="I1231" s="214"/>
      <c r="J1231" s="215">
        <f>J1232</f>
        <v>0</v>
      </c>
      <c r="K1231" s="215">
        <f t="shared" si="1666"/>
        <v>0</v>
      </c>
      <c r="L1231" s="215">
        <f t="shared" si="1666"/>
        <v>0</v>
      </c>
      <c r="M1231" s="215">
        <f t="shared" si="1666"/>
        <v>10000</v>
      </c>
      <c r="N1231" s="215">
        <f t="shared" si="1666"/>
        <v>0</v>
      </c>
      <c r="O1231" s="215">
        <f t="shared" si="1666"/>
        <v>0</v>
      </c>
      <c r="P1231" s="215">
        <f t="shared" si="1633"/>
        <v>10000</v>
      </c>
      <c r="Q1231" s="215">
        <f t="shared" si="1634"/>
        <v>0</v>
      </c>
      <c r="R1231" s="215">
        <f t="shared" si="1635"/>
        <v>0</v>
      </c>
      <c r="S1231" s="215">
        <f t="shared" ref="S1231:U1232" si="1668">S1232</f>
        <v>0</v>
      </c>
      <c r="T1231" s="215">
        <f t="shared" si="1668"/>
        <v>0</v>
      </c>
      <c r="U1231" s="215">
        <f t="shared" si="1668"/>
        <v>0</v>
      </c>
      <c r="V1231" s="215">
        <f t="shared" si="1646"/>
        <v>10000</v>
      </c>
      <c r="W1231" s="215">
        <f t="shared" si="1647"/>
        <v>0</v>
      </c>
      <c r="X1231" s="215">
        <f t="shared" si="1648"/>
        <v>0</v>
      </c>
    </row>
    <row r="1232" spans="1:24" s="206" customFormat="1" ht="26.4" hidden="1">
      <c r="A1232" s="217" t="s">
        <v>229</v>
      </c>
      <c r="B1232" s="204" t="s">
        <v>330</v>
      </c>
      <c r="C1232" s="204" t="s">
        <v>18</v>
      </c>
      <c r="D1232" s="204" t="s">
        <v>13</v>
      </c>
      <c r="E1232" s="204" t="s">
        <v>298</v>
      </c>
      <c r="F1232" s="204" t="s">
        <v>68</v>
      </c>
      <c r="G1232" s="204" t="s">
        <v>140</v>
      </c>
      <c r="H1232" s="204" t="s">
        <v>295</v>
      </c>
      <c r="I1232" s="214" t="s">
        <v>92</v>
      </c>
      <c r="J1232" s="215">
        <f>J1233</f>
        <v>0</v>
      </c>
      <c r="K1232" s="215">
        <f t="shared" si="1666"/>
        <v>0</v>
      </c>
      <c r="L1232" s="215">
        <f t="shared" si="1666"/>
        <v>0</v>
      </c>
      <c r="M1232" s="215">
        <f t="shared" si="1666"/>
        <v>10000</v>
      </c>
      <c r="N1232" s="215">
        <f t="shared" si="1666"/>
        <v>0</v>
      </c>
      <c r="O1232" s="215">
        <f t="shared" si="1666"/>
        <v>0</v>
      </c>
      <c r="P1232" s="215">
        <f t="shared" si="1633"/>
        <v>10000</v>
      </c>
      <c r="Q1232" s="215">
        <f t="shared" si="1634"/>
        <v>0</v>
      </c>
      <c r="R1232" s="215">
        <f t="shared" si="1635"/>
        <v>0</v>
      </c>
      <c r="S1232" s="215">
        <f t="shared" si="1668"/>
        <v>0</v>
      </c>
      <c r="T1232" s="215">
        <f t="shared" si="1668"/>
        <v>0</v>
      </c>
      <c r="U1232" s="215">
        <f t="shared" si="1668"/>
        <v>0</v>
      </c>
      <c r="V1232" s="215">
        <f t="shared" si="1646"/>
        <v>10000</v>
      </c>
      <c r="W1232" s="215">
        <f t="shared" si="1647"/>
        <v>0</v>
      </c>
      <c r="X1232" s="215">
        <f t="shared" si="1648"/>
        <v>0</v>
      </c>
    </row>
    <row r="1233" spans="1:24" s="206" customFormat="1" ht="26.4" hidden="1">
      <c r="A1233" s="216" t="s">
        <v>96</v>
      </c>
      <c r="B1233" s="204" t="s">
        <v>330</v>
      </c>
      <c r="C1233" s="204" t="s">
        <v>18</v>
      </c>
      <c r="D1233" s="204" t="s">
        <v>13</v>
      </c>
      <c r="E1233" s="204" t="s">
        <v>298</v>
      </c>
      <c r="F1233" s="204" t="s">
        <v>68</v>
      </c>
      <c r="G1233" s="204" t="s">
        <v>140</v>
      </c>
      <c r="H1233" s="204" t="s">
        <v>295</v>
      </c>
      <c r="I1233" s="214" t="s">
        <v>93</v>
      </c>
      <c r="J1233" s="215"/>
      <c r="K1233" s="215"/>
      <c r="L1233" s="215"/>
      <c r="M1233" s="215">
        <v>10000</v>
      </c>
      <c r="N1233" s="215"/>
      <c r="O1233" s="215"/>
      <c r="P1233" s="215">
        <f t="shared" si="1633"/>
        <v>10000</v>
      </c>
      <c r="Q1233" s="215">
        <f t="shared" si="1634"/>
        <v>0</v>
      </c>
      <c r="R1233" s="215">
        <f t="shared" si="1635"/>
        <v>0</v>
      </c>
      <c r="S1233" s="215"/>
      <c r="T1233" s="215"/>
      <c r="U1233" s="215"/>
      <c r="V1233" s="215">
        <f t="shared" si="1646"/>
        <v>10000</v>
      </c>
      <c r="W1233" s="215">
        <f t="shared" si="1647"/>
        <v>0</v>
      </c>
      <c r="X1233" s="215">
        <f t="shared" si="1648"/>
        <v>0</v>
      </c>
    </row>
    <row r="1234" spans="1:24" s="206" customFormat="1" ht="26.4" hidden="1">
      <c r="A1234" s="273" t="s">
        <v>481</v>
      </c>
      <c r="B1234" s="204" t="s">
        <v>330</v>
      </c>
      <c r="C1234" s="204" t="s">
        <v>18</v>
      </c>
      <c r="D1234" s="204" t="s">
        <v>13</v>
      </c>
      <c r="E1234" s="204" t="s">
        <v>298</v>
      </c>
      <c r="F1234" s="204" t="s">
        <v>68</v>
      </c>
      <c r="G1234" s="204" t="s">
        <v>479</v>
      </c>
      <c r="H1234" s="204" t="s">
        <v>480</v>
      </c>
      <c r="I1234" s="214"/>
      <c r="J1234" s="215"/>
      <c r="K1234" s="215"/>
      <c r="L1234" s="215"/>
      <c r="M1234" s="215"/>
      <c r="N1234" s="215"/>
      <c r="O1234" s="215"/>
      <c r="P1234" s="215"/>
      <c r="Q1234" s="215"/>
      <c r="R1234" s="215"/>
      <c r="S1234" s="215">
        <f>S1235</f>
        <v>1042845.94</v>
      </c>
      <c r="T1234" s="215">
        <f t="shared" ref="T1234:T1235" si="1669">T1235</f>
        <v>0</v>
      </c>
      <c r="U1234" s="215">
        <f t="shared" ref="U1234:U1235" si="1670">U1235</f>
        <v>0</v>
      </c>
      <c r="V1234" s="215">
        <f t="shared" si="1646"/>
        <v>1042845.94</v>
      </c>
      <c r="W1234" s="215">
        <f t="shared" si="1647"/>
        <v>0</v>
      </c>
      <c r="X1234" s="215">
        <f t="shared" si="1648"/>
        <v>0</v>
      </c>
    </row>
    <row r="1235" spans="1:24" s="206" customFormat="1" ht="26.4" hidden="1">
      <c r="A1235" s="217" t="s">
        <v>229</v>
      </c>
      <c r="B1235" s="204" t="s">
        <v>330</v>
      </c>
      <c r="C1235" s="204" t="s">
        <v>18</v>
      </c>
      <c r="D1235" s="204" t="s">
        <v>13</v>
      </c>
      <c r="E1235" s="204" t="s">
        <v>298</v>
      </c>
      <c r="F1235" s="204" t="s">
        <v>68</v>
      </c>
      <c r="G1235" s="204" t="s">
        <v>479</v>
      </c>
      <c r="H1235" s="204" t="s">
        <v>480</v>
      </c>
      <c r="I1235" s="214" t="s">
        <v>92</v>
      </c>
      <c r="J1235" s="215"/>
      <c r="K1235" s="215"/>
      <c r="L1235" s="215"/>
      <c r="M1235" s="215"/>
      <c r="N1235" s="215"/>
      <c r="O1235" s="215"/>
      <c r="P1235" s="215"/>
      <c r="Q1235" s="215"/>
      <c r="R1235" s="215"/>
      <c r="S1235" s="215">
        <f>S1236</f>
        <v>1042845.94</v>
      </c>
      <c r="T1235" s="215">
        <f t="shared" si="1669"/>
        <v>0</v>
      </c>
      <c r="U1235" s="215">
        <f t="shared" si="1670"/>
        <v>0</v>
      </c>
      <c r="V1235" s="215">
        <f t="shared" si="1646"/>
        <v>1042845.94</v>
      </c>
      <c r="W1235" s="215">
        <f t="shared" si="1647"/>
        <v>0</v>
      </c>
      <c r="X1235" s="215">
        <f t="shared" si="1648"/>
        <v>0</v>
      </c>
    </row>
    <row r="1236" spans="1:24" s="206" customFormat="1" ht="26.4" hidden="1">
      <c r="A1236" s="216" t="s">
        <v>96</v>
      </c>
      <c r="B1236" s="204" t="s">
        <v>330</v>
      </c>
      <c r="C1236" s="204" t="s">
        <v>18</v>
      </c>
      <c r="D1236" s="204" t="s">
        <v>13</v>
      </c>
      <c r="E1236" s="204" t="s">
        <v>298</v>
      </c>
      <c r="F1236" s="204" t="s">
        <v>68</v>
      </c>
      <c r="G1236" s="204" t="s">
        <v>479</v>
      </c>
      <c r="H1236" s="204" t="s">
        <v>480</v>
      </c>
      <c r="I1236" s="214" t="s">
        <v>93</v>
      </c>
      <c r="J1236" s="215"/>
      <c r="K1236" s="215"/>
      <c r="L1236" s="215"/>
      <c r="M1236" s="215"/>
      <c r="N1236" s="215"/>
      <c r="O1236" s="215"/>
      <c r="P1236" s="215"/>
      <c r="Q1236" s="215"/>
      <c r="R1236" s="215"/>
      <c r="S1236" s="215">
        <f>1022397.98+20447.96</f>
        <v>1042845.94</v>
      </c>
      <c r="T1236" s="215"/>
      <c r="U1236" s="215"/>
      <c r="V1236" s="215">
        <f t="shared" si="1646"/>
        <v>1042845.94</v>
      </c>
      <c r="W1236" s="215">
        <f t="shared" si="1647"/>
        <v>0</v>
      </c>
      <c r="X1236" s="215">
        <f t="shared" si="1648"/>
        <v>0</v>
      </c>
    </row>
    <row r="1237" spans="1:24" s="333" customFormat="1" ht="27" hidden="1" customHeight="1">
      <c r="A1237" s="334" t="s">
        <v>407</v>
      </c>
      <c r="B1237" s="316" t="s">
        <v>330</v>
      </c>
      <c r="C1237" s="316" t="s">
        <v>18</v>
      </c>
      <c r="D1237" s="316" t="s">
        <v>13</v>
      </c>
      <c r="E1237" s="316" t="s">
        <v>405</v>
      </c>
      <c r="F1237" s="316" t="s">
        <v>68</v>
      </c>
      <c r="G1237" s="316" t="s">
        <v>140</v>
      </c>
      <c r="H1237" s="316" t="s">
        <v>141</v>
      </c>
      <c r="I1237" s="331"/>
      <c r="J1237" s="332">
        <f>J1238+J1242</f>
        <v>0</v>
      </c>
      <c r="K1237" s="332">
        <f t="shared" ref="K1237:O1237" si="1671">K1238+K1242</f>
        <v>0</v>
      </c>
      <c r="L1237" s="332">
        <f t="shared" si="1671"/>
        <v>0</v>
      </c>
      <c r="M1237" s="332">
        <f t="shared" si="1671"/>
        <v>2833353.48</v>
      </c>
      <c r="N1237" s="332">
        <f t="shared" si="1671"/>
        <v>0</v>
      </c>
      <c r="O1237" s="332">
        <f t="shared" si="1671"/>
        <v>0</v>
      </c>
      <c r="P1237" s="215">
        <f t="shared" ref="P1237:P1245" si="1672">J1237+M1237</f>
        <v>2833353.48</v>
      </c>
      <c r="Q1237" s="215">
        <f t="shared" ref="Q1237:Q1245" si="1673">K1237+N1237</f>
        <v>0</v>
      </c>
      <c r="R1237" s="215">
        <f t="shared" ref="R1237:R1245" si="1674">L1237+O1237</f>
        <v>0</v>
      </c>
      <c r="S1237" s="332">
        <f t="shared" ref="S1237:U1237" si="1675">S1238+S1242</f>
        <v>0</v>
      </c>
      <c r="T1237" s="332">
        <f t="shared" si="1675"/>
        <v>0</v>
      </c>
      <c r="U1237" s="332">
        <f t="shared" si="1675"/>
        <v>0</v>
      </c>
      <c r="V1237" s="215">
        <f t="shared" si="1646"/>
        <v>2833353.48</v>
      </c>
      <c r="W1237" s="215">
        <f t="shared" si="1647"/>
        <v>0</v>
      </c>
      <c r="X1237" s="215">
        <f t="shared" si="1648"/>
        <v>0</v>
      </c>
    </row>
    <row r="1238" spans="1:24" s="333" customFormat="1" ht="27" hidden="1" customHeight="1">
      <c r="A1238" s="279" t="s">
        <v>408</v>
      </c>
      <c r="B1238" s="204" t="s">
        <v>330</v>
      </c>
      <c r="C1238" s="204" t="s">
        <v>18</v>
      </c>
      <c r="D1238" s="204" t="s">
        <v>13</v>
      </c>
      <c r="E1238" s="204" t="s">
        <v>405</v>
      </c>
      <c r="F1238" s="204" t="s">
        <v>68</v>
      </c>
      <c r="G1238" s="204" t="s">
        <v>140</v>
      </c>
      <c r="H1238" s="204" t="s">
        <v>406</v>
      </c>
      <c r="I1238" s="214"/>
      <c r="J1238" s="332">
        <f>J1239</f>
        <v>0</v>
      </c>
      <c r="K1238" s="332">
        <f t="shared" ref="K1238:O1240" si="1676">K1239</f>
        <v>0</v>
      </c>
      <c r="L1238" s="332">
        <f t="shared" si="1676"/>
        <v>0</v>
      </c>
      <c r="M1238" s="332">
        <f t="shared" si="1676"/>
        <v>283335.34000000003</v>
      </c>
      <c r="N1238" s="332">
        <f t="shared" si="1676"/>
        <v>0</v>
      </c>
      <c r="O1238" s="332">
        <f t="shared" si="1676"/>
        <v>0</v>
      </c>
      <c r="P1238" s="215">
        <f t="shared" ref="P1238:P1241" si="1677">J1238+M1238</f>
        <v>283335.34000000003</v>
      </c>
      <c r="Q1238" s="215">
        <f t="shared" ref="Q1238:Q1241" si="1678">K1238+N1238</f>
        <v>0</v>
      </c>
      <c r="R1238" s="215">
        <f t="shared" ref="R1238:R1241" si="1679">L1238+O1238</f>
        <v>0</v>
      </c>
      <c r="S1238" s="332">
        <f t="shared" ref="S1238:U1240" si="1680">S1239</f>
        <v>0</v>
      </c>
      <c r="T1238" s="332">
        <f t="shared" si="1680"/>
        <v>0</v>
      </c>
      <c r="U1238" s="332">
        <f t="shared" si="1680"/>
        <v>0</v>
      </c>
      <c r="V1238" s="215">
        <f t="shared" si="1646"/>
        <v>283335.34000000003</v>
      </c>
      <c r="W1238" s="215">
        <f t="shared" si="1647"/>
        <v>0</v>
      </c>
      <c r="X1238" s="215">
        <f t="shared" si="1648"/>
        <v>0</v>
      </c>
    </row>
    <row r="1239" spans="1:24" s="333" customFormat="1" hidden="1">
      <c r="A1239" s="334" t="s">
        <v>442</v>
      </c>
      <c r="B1239" s="204" t="s">
        <v>330</v>
      </c>
      <c r="C1239" s="204" t="s">
        <v>18</v>
      </c>
      <c r="D1239" s="204" t="s">
        <v>13</v>
      </c>
      <c r="E1239" s="204" t="s">
        <v>405</v>
      </c>
      <c r="F1239" s="204" t="s">
        <v>68</v>
      </c>
      <c r="G1239" s="204" t="s">
        <v>140</v>
      </c>
      <c r="H1239" s="204" t="s">
        <v>458</v>
      </c>
      <c r="I1239" s="214"/>
      <c r="J1239" s="332">
        <f>J1240</f>
        <v>0</v>
      </c>
      <c r="K1239" s="332">
        <f t="shared" si="1676"/>
        <v>0</v>
      </c>
      <c r="L1239" s="332">
        <f t="shared" si="1676"/>
        <v>0</v>
      </c>
      <c r="M1239" s="332">
        <f t="shared" si="1676"/>
        <v>283335.34000000003</v>
      </c>
      <c r="N1239" s="332">
        <f t="shared" si="1676"/>
        <v>0</v>
      </c>
      <c r="O1239" s="332">
        <f t="shared" si="1676"/>
        <v>0</v>
      </c>
      <c r="P1239" s="215">
        <f t="shared" si="1677"/>
        <v>283335.34000000003</v>
      </c>
      <c r="Q1239" s="215">
        <f t="shared" si="1678"/>
        <v>0</v>
      </c>
      <c r="R1239" s="215">
        <f t="shared" si="1679"/>
        <v>0</v>
      </c>
      <c r="S1239" s="332">
        <f t="shared" si="1680"/>
        <v>0</v>
      </c>
      <c r="T1239" s="332">
        <f t="shared" si="1680"/>
        <v>0</v>
      </c>
      <c r="U1239" s="332">
        <f t="shared" si="1680"/>
        <v>0</v>
      </c>
      <c r="V1239" s="215">
        <f t="shared" si="1646"/>
        <v>283335.34000000003</v>
      </c>
      <c r="W1239" s="215">
        <f t="shared" si="1647"/>
        <v>0</v>
      </c>
      <c r="X1239" s="215">
        <f t="shared" si="1648"/>
        <v>0</v>
      </c>
    </row>
    <row r="1240" spans="1:24" s="333" customFormat="1" ht="27" hidden="1" customHeight="1">
      <c r="A1240" s="278" t="s">
        <v>229</v>
      </c>
      <c r="B1240" s="204" t="s">
        <v>330</v>
      </c>
      <c r="C1240" s="204" t="s">
        <v>18</v>
      </c>
      <c r="D1240" s="204" t="s">
        <v>13</v>
      </c>
      <c r="E1240" s="204" t="s">
        <v>405</v>
      </c>
      <c r="F1240" s="204" t="s">
        <v>68</v>
      </c>
      <c r="G1240" s="204" t="s">
        <v>140</v>
      </c>
      <c r="H1240" s="204" t="s">
        <v>458</v>
      </c>
      <c r="I1240" s="214" t="s">
        <v>92</v>
      </c>
      <c r="J1240" s="332">
        <f>J1241</f>
        <v>0</v>
      </c>
      <c r="K1240" s="332">
        <f t="shared" si="1676"/>
        <v>0</v>
      </c>
      <c r="L1240" s="332">
        <f t="shared" si="1676"/>
        <v>0</v>
      </c>
      <c r="M1240" s="332">
        <f t="shared" si="1676"/>
        <v>283335.34000000003</v>
      </c>
      <c r="N1240" s="332">
        <f t="shared" si="1676"/>
        <v>0</v>
      </c>
      <c r="O1240" s="332">
        <f t="shared" si="1676"/>
        <v>0</v>
      </c>
      <c r="P1240" s="215">
        <f t="shared" si="1677"/>
        <v>283335.34000000003</v>
      </c>
      <c r="Q1240" s="215">
        <f t="shared" si="1678"/>
        <v>0</v>
      </c>
      <c r="R1240" s="215">
        <f t="shared" si="1679"/>
        <v>0</v>
      </c>
      <c r="S1240" s="332">
        <f t="shared" si="1680"/>
        <v>0</v>
      </c>
      <c r="T1240" s="332">
        <f t="shared" si="1680"/>
        <v>0</v>
      </c>
      <c r="U1240" s="332">
        <f t="shared" si="1680"/>
        <v>0</v>
      </c>
      <c r="V1240" s="215">
        <f t="shared" si="1646"/>
        <v>283335.34000000003</v>
      </c>
      <c r="W1240" s="215">
        <f t="shared" si="1647"/>
        <v>0</v>
      </c>
      <c r="X1240" s="215">
        <f t="shared" si="1648"/>
        <v>0</v>
      </c>
    </row>
    <row r="1241" spans="1:24" s="333" customFormat="1" ht="27" hidden="1" customHeight="1">
      <c r="A1241" s="279" t="s">
        <v>96</v>
      </c>
      <c r="B1241" s="204" t="s">
        <v>330</v>
      </c>
      <c r="C1241" s="204" t="s">
        <v>18</v>
      </c>
      <c r="D1241" s="204" t="s">
        <v>13</v>
      </c>
      <c r="E1241" s="204" t="s">
        <v>405</v>
      </c>
      <c r="F1241" s="204" t="s">
        <v>68</v>
      </c>
      <c r="G1241" s="204" t="s">
        <v>140</v>
      </c>
      <c r="H1241" s="204" t="s">
        <v>458</v>
      </c>
      <c r="I1241" s="214" t="s">
        <v>93</v>
      </c>
      <c r="J1241" s="332"/>
      <c r="K1241" s="332"/>
      <c r="L1241" s="332"/>
      <c r="M1241" s="353">
        <f>141667.67+141667.67</f>
        <v>283335.34000000003</v>
      </c>
      <c r="N1241" s="332"/>
      <c r="O1241" s="332"/>
      <c r="P1241" s="215">
        <f t="shared" si="1677"/>
        <v>283335.34000000003</v>
      </c>
      <c r="Q1241" s="215">
        <f t="shared" si="1678"/>
        <v>0</v>
      </c>
      <c r="R1241" s="215">
        <f t="shared" si="1679"/>
        <v>0</v>
      </c>
      <c r="S1241" s="332"/>
      <c r="T1241" s="332"/>
      <c r="U1241" s="332"/>
      <c r="V1241" s="215">
        <f t="shared" si="1646"/>
        <v>283335.34000000003</v>
      </c>
      <c r="W1241" s="215">
        <f t="shared" si="1647"/>
        <v>0</v>
      </c>
      <c r="X1241" s="215">
        <f t="shared" si="1648"/>
        <v>0</v>
      </c>
    </row>
    <row r="1242" spans="1:24" s="333" customFormat="1" ht="26.4" hidden="1">
      <c r="A1242" s="334" t="s">
        <v>441</v>
      </c>
      <c r="B1242" s="316" t="s">
        <v>330</v>
      </c>
      <c r="C1242" s="316" t="s">
        <v>18</v>
      </c>
      <c r="D1242" s="316" t="s">
        <v>13</v>
      </c>
      <c r="E1242" s="316" t="s">
        <v>405</v>
      </c>
      <c r="F1242" s="316" t="s">
        <v>68</v>
      </c>
      <c r="G1242" s="316" t="s">
        <v>140</v>
      </c>
      <c r="H1242" s="316" t="s">
        <v>466</v>
      </c>
      <c r="I1242" s="331"/>
      <c r="J1242" s="332">
        <f>J1243</f>
        <v>0</v>
      </c>
      <c r="K1242" s="332">
        <f t="shared" ref="K1242:O1244" si="1681">K1243</f>
        <v>0</v>
      </c>
      <c r="L1242" s="332">
        <f t="shared" si="1681"/>
        <v>0</v>
      </c>
      <c r="M1242" s="332">
        <f t="shared" si="1681"/>
        <v>2550018.14</v>
      </c>
      <c r="N1242" s="332">
        <f t="shared" si="1681"/>
        <v>0</v>
      </c>
      <c r="O1242" s="332">
        <f t="shared" si="1681"/>
        <v>0</v>
      </c>
      <c r="P1242" s="215">
        <f t="shared" si="1672"/>
        <v>2550018.14</v>
      </c>
      <c r="Q1242" s="215">
        <f t="shared" si="1673"/>
        <v>0</v>
      </c>
      <c r="R1242" s="215">
        <f t="shared" si="1674"/>
        <v>0</v>
      </c>
      <c r="S1242" s="332">
        <f t="shared" ref="S1242:U1244" si="1682">S1243</f>
        <v>0</v>
      </c>
      <c r="T1242" s="332">
        <f t="shared" si="1682"/>
        <v>0</v>
      </c>
      <c r="U1242" s="332">
        <f t="shared" si="1682"/>
        <v>0</v>
      </c>
      <c r="V1242" s="215">
        <f t="shared" si="1646"/>
        <v>2550018.14</v>
      </c>
      <c r="W1242" s="215">
        <f t="shared" si="1647"/>
        <v>0</v>
      </c>
      <c r="X1242" s="215">
        <f t="shared" si="1648"/>
        <v>0</v>
      </c>
    </row>
    <row r="1243" spans="1:24" s="333" customFormat="1" hidden="1">
      <c r="A1243" s="334" t="s">
        <v>442</v>
      </c>
      <c r="B1243" s="316" t="s">
        <v>330</v>
      </c>
      <c r="C1243" s="316" t="s">
        <v>18</v>
      </c>
      <c r="D1243" s="316" t="s">
        <v>13</v>
      </c>
      <c r="E1243" s="316" t="s">
        <v>405</v>
      </c>
      <c r="F1243" s="316" t="s">
        <v>68</v>
      </c>
      <c r="G1243" s="316" t="s">
        <v>140</v>
      </c>
      <c r="H1243" s="316" t="s">
        <v>470</v>
      </c>
      <c r="I1243" s="331"/>
      <c r="J1243" s="332">
        <f>J1244</f>
        <v>0</v>
      </c>
      <c r="K1243" s="332">
        <f t="shared" si="1681"/>
        <v>0</v>
      </c>
      <c r="L1243" s="332">
        <f t="shared" si="1681"/>
        <v>0</v>
      </c>
      <c r="M1243" s="332">
        <f t="shared" si="1681"/>
        <v>2550018.14</v>
      </c>
      <c r="N1243" s="332">
        <f t="shared" si="1681"/>
        <v>0</v>
      </c>
      <c r="O1243" s="332">
        <f t="shared" si="1681"/>
        <v>0</v>
      </c>
      <c r="P1243" s="215">
        <f t="shared" ref="P1243" si="1683">J1243+M1243</f>
        <v>2550018.14</v>
      </c>
      <c r="Q1243" s="215">
        <f t="shared" ref="Q1243" si="1684">K1243+N1243</f>
        <v>0</v>
      </c>
      <c r="R1243" s="215">
        <f t="shared" ref="R1243" si="1685">L1243+O1243</f>
        <v>0</v>
      </c>
      <c r="S1243" s="332">
        <f t="shared" si="1682"/>
        <v>0</v>
      </c>
      <c r="T1243" s="332">
        <f t="shared" si="1682"/>
        <v>0</v>
      </c>
      <c r="U1243" s="332">
        <f t="shared" si="1682"/>
        <v>0</v>
      </c>
      <c r="V1243" s="215">
        <f t="shared" si="1646"/>
        <v>2550018.14</v>
      </c>
      <c r="W1243" s="215">
        <f t="shared" si="1647"/>
        <v>0</v>
      </c>
      <c r="X1243" s="215">
        <f t="shared" si="1648"/>
        <v>0</v>
      </c>
    </row>
    <row r="1244" spans="1:24" s="333" customFormat="1" ht="27.75" hidden="1" customHeight="1">
      <c r="A1244" s="217" t="s">
        <v>229</v>
      </c>
      <c r="B1244" s="316" t="s">
        <v>330</v>
      </c>
      <c r="C1244" s="316" t="s">
        <v>18</v>
      </c>
      <c r="D1244" s="316" t="s">
        <v>13</v>
      </c>
      <c r="E1244" s="316" t="s">
        <v>405</v>
      </c>
      <c r="F1244" s="316" t="s">
        <v>68</v>
      </c>
      <c r="G1244" s="316" t="s">
        <v>140</v>
      </c>
      <c r="H1244" s="316" t="s">
        <v>470</v>
      </c>
      <c r="I1244" s="331" t="s">
        <v>92</v>
      </c>
      <c r="J1244" s="332">
        <f>J1245</f>
        <v>0</v>
      </c>
      <c r="K1244" s="332">
        <f t="shared" si="1681"/>
        <v>0</v>
      </c>
      <c r="L1244" s="332">
        <f t="shared" si="1681"/>
        <v>0</v>
      </c>
      <c r="M1244" s="332">
        <f t="shared" si="1681"/>
        <v>2550018.14</v>
      </c>
      <c r="N1244" s="332">
        <f t="shared" si="1681"/>
        <v>0</v>
      </c>
      <c r="O1244" s="332">
        <f t="shared" si="1681"/>
        <v>0</v>
      </c>
      <c r="P1244" s="215">
        <f t="shared" si="1672"/>
        <v>2550018.14</v>
      </c>
      <c r="Q1244" s="215">
        <f t="shared" si="1673"/>
        <v>0</v>
      </c>
      <c r="R1244" s="215">
        <f t="shared" si="1674"/>
        <v>0</v>
      </c>
      <c r="S1244" s="332">
        <f t="shared" si="1682"/>
        <v>0</v>
      </c>
      <c r="T1244" s="332">
        <f t="shared" si="1682"/>
        <v>0</v>
      </c>
      <c r="U1244" s="332">
        <f t="shared" si="1682"/>
        <v>0</v>
      </c>
      <c r="V1244" s="215">
        <f t="shared" si="1646"/>
        <v>2550018.14</v>
      </c>
      <c r="W1244" s="215">
        <f t="shared" si="1647"/>
        <v>0</v>
      </c>
      <c r="X1244" s="215">
        <f t="shared" si="1648"/>
        <v>0</v>
      </c>
    </row>
    <row r="1245" spans="1:24" s="333" customFormat="1" ht="26.4" hidden="1">
      <c r="A1245" s="216" t="s">
        <v>96</v>
      </c>
      <c r="B1245" s="316" t="s">
        <v>330</v>
      </c>
      <c r="C1245" s="316" t="s">
        <v>18</v>
      </c>
      <c r="D1245" s="316" t="s">
        <v>13</v>
      </c>
      <c r="E1245" s="316" t="s">
        <v>405</v>
      </c>
      <c r="F1245" s="316" t="s">
        <v>68</v>
      </c>
      <c r="G1245" s="316" t="s">
        <v>140</v>
      </c>
      <c r="H1245" s="316" t="s">
        <v>470</v>
      </c>
      <c r="I1245" s="331" t="s">
        <v>93</v>
      </c>
      <c r="J1245" s="332"/>
      <c r="K1245" s="332"/>
      <c r="L1245" s="332"/>
      <c r="M1245" s="332">
        <f>2550018.14</f>
        <v>2550018.14</v>
      </c>
      <c r="N1245" s="332"/>
      <c r="O1245" s="332"/>
      <c r="P1245" s="215">
        <f t="shared" si="1672"/>
        <v>2550018.14</v>
      </c>
      <c r="Q1245" s="215">
        <f t="shared" si="1673"/>
        <v>0</v>
      </c>
      <c r="R1245" s="215">
        <f t="shared" si="1674"/>
        <v>0</v>
      </c>
      <c r="S1245" s="332"/>
      <c r="T1245" s="332"/>
      <c r="U1245" s="332"/>
      <c r="V1245" s="215">
        <f t="shared" si="1646"/>
        <v>2550018.14</v>
      </c>
      <c r="W1245" s="215">
        <f t="shared" si="1647"/>
        <v>0</v>
      </c>
      <c r="X1245" s="215">
        <f t="shared" si="1648"/>
        <v>0</v>
      </c>
    </row>
    <row r="1246" spans="1:24" s="206" customFormat="1" hidden="1">
      <c r="A1246" s="212" t="s">
        <v>81</v>
      </c>
      <c r="B1246" s="204" t="s">
        <v>330</v>
      </c>
      <c r="C1246" s="204" t="s">
        <v>18</v>
      </c>
      <c r="D1246" s="204" t="s">
        <v>13</v>
      </c>
      <c r="E1246" s="204" t="s">
        <v>80</v>
      </c>
      <c r="F1246" s="204" t="s">
        <v>68</v>
      </c>
      <c r="G1246" s="204" t="s">
        <v>140</v>
      </c>
      <c r="H1246" s="204" t="s">
        <v>141</v>
      </c>
      <c r="I1246" s="214"/>
      <c r="J1246" s="215">
        <f>J1247+J1250</f>
        <v>1660479</v>
      </c>
      <c r="K1246" s="215">
        <f t="shared" ref="K1246:L1246" si="1686">K1247+K1250</f>
        <v>1685698.16</v>
      </c>
      <c r="L1246" s="215">
        <f t="shared" si="1686"/>
        <v>1711926.08</v>
      </c>
      <c r="M1246" s="215">
        <f t="shared" ref="M1246:O1246" si="1687">M1247+M1250</f>
        <v>0</v>
      </c>
      <c r="N1246" s="215">
        <f t="shared" si="1687"/>
        <v>0</v>
      </c>
      <c r="O1246" s="215">
        <f t="shared" si="1687"/>
        <v>0</v>
      </c>
      <c r="P1246" s="215">
        <f t="shared" si="1633"/>
        <v>1660479</v>
      </c>
      <c r="Q1246" s="215">
        <f t="shared" si="1634"/>
        <v>1685698.16</v>
      </c>
      <c r="R1246" s="215">
        <f t="shared" si="1635"/>
        <v>1711926.08</v>
      </c>
      <c r="S1246" s="215">
        <f t="shared" ref="S1246:U1246" si="1688">S1247+S1250</f>
        <v>0</v>
      </c>
      <c r="T1246" s="215">
        <f t="shared" si="1688"/>
        <v>0</v>
      </c>
      <c r="U1246" s="215">
        <f t="shared" si="1688"/>
        <v>0</v>
      </c>
      <c r="V1246" s="215">
        <f t="shared" si="1646"/>
        <v>1660479</v>
      </c>
      <c r="W1246" s="215">
        <f t="shared" si="1647"/>
        <v>1685698.16</v>
      </c>
      <c r="X1246" s="215">
        <f t="shared" si="1648"/>
        <v>1711926.08</v>
      </c>
    </row>
    <row r="1247" spans="1:24" s="206" customFormat="1" ht="13.8" hidden="1">
      <c r="A1247" s="256" t="s">
        <v>297</v>
      </c>
      <c r="B1247" s="204" t="s">
        <v>330</v>
      </c>
      <c r="C1247" s="204" t="s">
        <v>18</v>
      </c>
      <c r="D1247" s="204" t="s">
        <v>13</v>
      </c>
      <c r="E1247" s="204" t="s">
        <v>80</v>
      </c>
      <c r="F1247" s="204" t="s">
        <v>68</v>
      </c>
      <c r="G1247" s="204" t="s">
        <v>140</v>
      </c>
      <c r="H1247" s="204" t="s">
        <v>296</v>
      </c>
      <c r="I1247" s="214"/>
      <c r="J1247" s="215">
        <f>J1248</f>
        <v>50000</v>
      </c>
      <c r="K1247" s="215">
        <f t="shared" ref="K1247:O1248" si="1689">K1248</f>
        <v>50000</v>
      </c>
      <c r="L1247" s="215">
        <f t="shared" si="1689"/>
        <v>50000</v>
      </c>
      <c r="M1247" s="215">
        <f t="shared" si="1689"/>
        <v>0</v>
      </c>
      <c r="N1247" s="215">
        <f t="shared" si="1689"/>
        <v>0</v>
      </c>
      <c r="O1247" s="215">
        <f t="shared" si="1689"/>
        <v>0</v>
      </c>
      <c r="P1247" s="215">
        <f t="shared" si="1633"/>
        <v>50000</v>
      </c>
      <c r="Q1247" s="215">
        <f t="shared" si="1634"/>
        <v>50000</v>
      </c>
      <c r="R1247" s="215">
        <f t="shared" si="1635"/>
        <v>50000</v>
      </c>
      <c r="S1247" s="215">
        <f t="shared" ref="S1247:U1248" si="1690">S1248</f>
        <v>0</v>
      </c>
      <c r="T1247" s="215">
        <f t="shared" si="1690"/>
        <v>0</v>
      </c>
      <c r="U1247" s="215">
        <f t="shared" si="1690"/>
        <v>0</v>
      </c>
      <c r="V1247" s="215">
        <f t="shared" si="1646"/>
        <v>50000</v>
      </c>
      <c r="W1247" s="215">
        <f t="shared" si="1647"/>
        <v>50000</v>
      </c>
      <c r="X1247" s="215">
        <f t="shared" si="1648"/>
        <v>50000</v>
      </c>
    </row>
    <row r="1248" spans="1:24" s="206" customFormat="1" ht="26.4" hidden="1">
      <c r="A1248" s="217" t="s">
        <v>229</v>
      </c>
      <c r="B1248" s="204" t="s">
        <v>330</v>
      </c>
      <c r="C1248" s="204" t="s">
        <v>18</v>
      </c>
      <c r="D1248" s="204" t="s">
        <v>13</v>
      </c>
      <c r="E1248" s="204" t="s">
        <v>80</v>
      </c>
      <c r="F1248" s="204" t="s">
        <v>68</v>
      </c>
      <c r="G1248" s="204" t="s">
        <v>140</v>
      </c>
      <c r="H1248" s="204" t="s">
        <v>296</v>
      </c>
      <c r="I1248" s="214" t="s">
        <v>92</v>
      </c>
      <c r="J1248" s="215">
        <f>J1249</f>
        <v>50000</v>
      </c>
      <c r="K1248" s="215">
        <f t="shared" si="1689"/>
        <v>50000</v>
      </c>
      <c r="L1248" s="215">
        <f t="shared" si="1689"/>
        <v>50000</v>
      </c>
      <c r="M1248" s="215">
        <f t="shared" si="1689"/>
        <v>0</v>
      </c>
      <c r="N1248" s="215">
        <f t="shared" si="1689"/>
        <v>0</v>
      </c>
      <c r="O1248" s="215">
        <f t="shared" si="1689"/>
        <v>0</v>
      </c>
      <c r="P1248" s="215">
        <f t="shared" si="1633"/>
        <v>50000</v>
      </c>
      <c r="Q1248" s="215">
        <f t="shared" si="1634"/>
        <v>50000</v>
      </c>
      <c r="R1248" s="215">
        <f t="shared" si="1635"/>
        <v>50000</v>
      </c>
      <c r="S1248" s="215">
        <f t="shared" si="1690"/>
        <v>0</v>
      </c>
      <c r="T1248" s="215">
        <f t="shared" si="1690"/>
        <v>0</v>
      </c>
      <c r="U1248" s="215">
        <f t="shared" si="1690"/>
        <v>0</v>
      </c>
      <c r="V1248" s="215">
        <f t="shared" si="1646"/>
        <v>50000</v>
      </c>
      <c r="W1248" s="215">
        <f t="shared" si="1647"/>
        <v>50000</v>
      </c>
      <c r="X1248" s="215">
        <f t="shared" si="1648"/>
        <v>50000</v>
      </c>
    </row>
    <row r="1249" spans="1:26" s="206" customFormat="1" ht="26.4" hidden="1">
      <c r="A1249" s="216" t="s">
        <v>96</v>
      </c>
      <c r="B1249" s="204" t="s">
        <v>330</v>
      </c>
      <c r="C1249" s="204" t="s">
        <v>18</v>
      </c>
      <c r="D1249" s="204" t="s">
        <v>13</v>
      </c>
      <c r="E1249" s="204" t="s">
        <v>80</v>
      </c>
      <c r="F1249" s="204" t="s">
        <v>68</v>
      </c>
      <c r="G1249" s="204" t="s">
        <v>140</v>
      </c>
      <c r="H1249" s="204" t="s">
        <v>296</v>
      </c>
      <c r="I1249" s="214" t="s">
        <v>93</v>
      </c>
      <c r="J1249" s="215">
        <v>50000</v>
      </c>
      <c r="K1249" s="215">
        <v>50000</v>
      </c>
      <c r="L1249" s="215">
        <v>50000</v>
      </c>
      <c r="M1249" s="215"/>
      <c r="N1249" s="215"/>
      <c r="O1249" s="215"/>
      <c r="P1249" s="215">
        <f t="shared" si="1633"/>
        <v>50000</v>
      </c>
      <c r="Q1249" s="215">
        <f t="shared" si="1634"/>
        <v>50000</v>
      </c>
      <c r="R1249" s="215">
        <f t="shared" si="1635"/>
        <v>50000</v>
      </c>
      <c r="S1249" s="215"/>
      <c r="T1249" s="215"/>
      <c r="U1249" s="215"/>
      <c r="V1249" s="215">
        <f t="shared" si="1646"/>
        <v>50000</v>
      </c>
      <c r="W1249" s="215">
        <f t="shared" si="1647"/>
        <v>50000</v>
      </c>
      <c r="X1249" s="215">
        <f t="shared" si="1648"/>
        <v>50000</v>
      </c>
    </row>
    <row r="1250" spans="1:26" s="206" customFormat="1" hidden="1">
      <c r="A1250" s="216" t="s">
        <v>299</v>
      </c>
      <c r="B1250" s="204" t="s">
        <v>330</v>
      </c>
      <c r="C1250" s="204" t="s">
        <v>18</v>
      </c>
      <c r="D1250" s="204" t="s">
        <v>13</v>
      </c>
      <c r="E1250" s="204" t="s">
        <v>80</v>
      </c>
      <c r="F1250" s="204" t="s">
        <v>68</v>
      </c>
      <c r="G1250" s="204" t="s">
        <v>140</v>
      </c>
      <c r="H1250" s="204" t="s">
        <v>295</v>
      </c>
      <c r="I1250" s="214"/>
      <c r="J1250" s="215">
        <f>J1251</f>
        <v>1610479</v>
      </c>
      <c r="K1250" s="215">
        <f t="shared" ref="K1250:O1251" si="1691">K1251</f>
        <v>1635698.16</v>
      </c>
      <c r="L1250" s="215">
        <f t="shared" si="1691"/>
        <v>1661926.08</v>
      </c>
      <c r="M1250" s="215">
        <f t="shared" si="1691"/>
        <v>0</v>
      </c>
      <c r="N1250" s="215">
        <f t="shared" si="1691"/>
        <v>0</v>
      </c>
      <c r="O1250" s="215">
        <f t="shared" si="1691"/>
        <v>0</v>
      </c>
      <c r="P1250" s="215">
        <f t="shared" si="1633"/>
        <v>1610479</v>
      </c>
      <c r="Q1250" s="215">
        <f t="shared" si="1634"/>
        <v>1635698.16</v>
      </c>
      <c r="R1250" s="215">
        <f t="shared" si="1635"/>
        <v>1661926.08</v>
      </c>
      <c r="S1250" s="215">
        <f t="shared" ref="S1250:U1251" si="1692">S1251</f>
        <v>0</v>
      </c>
      <c r="T1250" s="215">
        <f t="shared" si="1692"/>
        <v>0</v>
      </c>
      <c r="U1250" s="215">
        <f t="shared" si="1692"/>
        <v>0</v>
      </c>
      <c r="V1250" s="215">
        <f t="shared" si="1646"/>
        <v>1610479</v>
      </c>
      <c r="W1250" s="215">
        <f t="shared" si="1647"/>
        <v>1635698.16</v>
      </c>
      <c r="X1250" s="215">
        <f t="shared" si="1648"/>
        <v>1661926.08</v>
      </c>
    </row>
    <row r="1251" spans="1:26" s="206" customFormat="1" ht="26.4" hidden="1">
      <c r="A1251" s="217" t="s">
        <v>229</v>
      </c>
      <c r="B1251" s="204" t="s">
        <v>330</v>
      </c>
      <c r="C1251" s="204" t="s">
        <v>18</v>
      </c>
      <c r="D1251" s="204" t="s">
        <v>13</v>
      </c>
      <c r="E1251" s="204" t="s">
        <v>80</v>
      </c>
      <c r="F1251" s="204" t="s">
        <v>68</v>
      </c>
      <c r="G1251" s="204" t="s">
        <v>140</v>
      </c>
      <c r="H1251" s="204" t="s">
        <v>295</v>
      </c>
      <c r="I1251" s="214" t="s">
        <v>92</v>
      </c>
      <c r="J1251" s="215">
        <f>J1252</f>
        <v>1610479</v>
      </c>
      <c r="K1251" s="215">
        <f t="shared" si="1691"/>
        <v>1635698.16</v>
      </c>
      <c r="L1251" s="215">
        <f t="shared" si="1691"/>
        <v>1661926.08</v>
      </c>
      <c r="M1251" s="215">
        <f t="shared" si="1691"/>
        <v>0</v>
      </c>
      <c r="N1251" s="215">
        <f t="shared" si="1691"/>
        <v>0</v>
      </c>
      <c r="O1251" s="215">
        <f t="shared" si="1691"/>
        <v>0</v>
      </c>
      <c r="P1251" s="215">
        <f t="shared" si="1633"/>
        <v>1610479</v>
      </c>
      <c r="Q1251" s="215">
        <f t="shared" si="1634"/>
        <v>1635698.16</v>
      </c>
      <c r="R1251" s="215">
        <f t="shared" si="1635"/>
        <v>1661926.08</v>
      </c>
      <c r="S1251" s="215">
        <f t="shared" si="1692"/>
        <v>0</v>
      </c>
      <c r="T1251" s="215">
        <f t="shared" si="1692"/>
        <v>0</v>
      </c>
      <c r="U1251" s="215">
        <f t="shared" si="1692"/>
        <v>0</v>
      </c>
      <c r="V1251" s="215">
        <f t="shared" si="1646"/>
        <v>1610479</v>
      </c>
      <c r="W1251" s="215">
        <f t="shared" si="1647"/>
        <v>1635698.16</v>
      </c>
      <c r="X1251" s="215">
        <f t="shared" si="1648"/>
        <v>1661926.08</v>
      </c>
    </row>
    <row r="1252" spans="1:26" s="206" customFormat="1" ht="26.4" hidden="1">
      <c r="A1252" s="216" t="s">
        <v>96</v>
      </c>
      <c r="B1252" s="204" t="s">
        <v>330</v>
      </c>
      <c r="C1252" s="204" t="s">
        <v>18</v>
      </c>
      <c r="D1252" s="204" t="s">
        <v>13</v>
      </c>
      <c r="E1252" s="204" t="s">
        <v>80</v>
      </c>
      <c r="F1252" s="204" t="s">
        <v>68</v>
      </c>
      <c r="G1252" s="204" t="s">
        <v>140</v>
      </c>
      <c r="H1252" s="204" t="s">
        <v>295</v>
      </c>
      <c r="I1252" s="214" t="s">
        <v>93</v>
      </c>
      <c r="J1252" s="215">
        <v>1610479</v>
      </c>
      <c r="K1252" s="215">
        <v>1635698.16</v>
      </c>
      <c r="L1252" s="215">
        <f>1661926.1-0.02</f>
        <v>1661926.08</v>
      </c>
      <c r="M1252" s="215"/>
      <c r="N1252" s="215"/>
      <c r="O1252" s="215"/>
      <c r="P1252" s="215">
        <f t="shared" si="1633"/>
        <v>1610479</v>
      </c>
      <c r="Q1252" s="215">
        <f t="shared" si="1634"/>
        <v>1635698.16</v>
      </c>
      <c r="R1252" s="215">
        <f t="shared" si="1635"/>
        <v>1661926.08</v>
      </c>
      <c r="S1252" s="215"/>
      <c r="T1252" s="215"/>
      <c r="U1252" s="215"/>
      <c r="V1252" s="215">
        <f t="shared" si="1646"/>
        <v>1610479</v>
      </c>
      <c r="W1252" s="215">
        <f t="shared" si="1647"/>
        <v>1635698.16</v>
      </c>
      <c r="X1252" s="215">
        <f t="shared" si="1648"/>
        <v>1661926.08</v>
      </c>
    </row>
    <row r="1253" spans="1:26" s="199" customFormat="1" ht="15.6" hidden="1">
      <c r="A1253" s="198" t="s">
        <v>344</v>
      </c>
      <c r="J1253" s="200">
        <f t="shared" ref="J1253:O1253" si="1693">J1254+J1268+J1276+J1282+J1293</f>
        <v>8314492.21</v>
      </c>
      <c r="K1253" s="200">
        <f t="shared" si="1693"/>
        <v>7391753.0399999991</v>
      </c>
      <c r="L1253" s="200">
        <f t="shared" si="1693"/>
        <v>7505206.2800000003</v>
      </c>
      <c r="M1253" s="200">
        <f t="shared" si="1693"/>
        <v>567771.91999999993</v>
      </c>
      <c r="N1253" s="200">
        <f t="shared" si="1693"/>
        <v>0</v>
      </c>
      <c r="O1253" s="200">
        <f t="shared" si="1693"/>
        <v>0</v>
      </c>
      <c r="P1253" s="200">
        <f t="shared" si="1633"/>
        <v>8882264.129999999</v>
      </c>
      <c r="Q1253" s="200">
        <f t="shared" si="1634"/>
        <v>7391753.0399999991</v>
      </c>
      <c r="R1253" s="200">
        <f t="shared" si="1635"/>
        <v>7505206.2800000003</v>
      </c>
      <c r="S1253" s="200">
        <f>S1254+S1268+S1276+S1282+S1293</f>
        <v>4831118</v>
      </c>
      <c r="T1253" s="200">
        <f>T1254+T1268+T1276+T1282+T1293</f>
        <v>0</v>
      </c>
      <c r="U1253" s="200">
        <f>U1254+U1268+U1276+U1282+U1293</f>
        <v>0</v>
      </c>
      <c r="V1253" s="200">
        <f t="shared" si="1646"/>
        <v>13713382.129999999</v>
      </c>
      <c r="W1253" s="200">
        <f t="shared" si="1647"/>
        <v>7391753.0399999991</v>
      </c>
      <c r="X1253" s="200">
        <f t="shared" si="1648"/>
        <v>7505206.2800000003</v>
      </c>
    </row>
    <row r="1254" spans="1:26" s="206" customFormat="1" ht="15.6" hidden="1">
      <c r="A1254" s="202" t="s">
        <v>32</v>
      </c>
      <c r="B1254" s="203" t="s">
        <v>330</v>
      </c>
      <c r="C1254" s="203" t="s">
        <v>20</v>
      </c>
      <c r="D1254" s="204"/>
      <c r="E1254" s="204"/>
      <c r="F1254" s="204"/>
      <c r="G1254" s="204"/>
      <c r="H1254" s="204"/>
      <c r="I1254" s="204"/>
      <c r="J1254" s="205">
        <f>J1255</f>
        <v>5900402</v>
      </c>
      <c r="K1254" s="205">
        <f t="shared" ref="K1254:O1255" si="1694">K1255</f>
        <v>5890843.5199999996</v>
      </c>
      <c r="L1254" s="205">
        <f t="shared" si="1694"/>
        <v>5951502.7000000002</v>
      </c>
      <c r="M1254" s="205">
        <f t="shared" si="1694"/>
        <v>0</v>
      </c>
      <c r="N1254" s="205">
        <f t="shared" si="1694"/>
        <v>0</v>
      </c>
      <c r="O1254" s="205">
        <f t="shared" si="1694"/>
        <v>0</v>
      </c>
      <c r="P1254" s="205">
        <f t="shared" si="1633"/>
        <v>5900402</v>
      </c>
      <c r="Q1254" s="205">
        <f t="shared" si="1634"/>
        <v>5890843.5199999996</v>
      </c>
      <c r="R1254" s="205">
        <f t="shared" si="1635"/>
        <v>5951502.7000000002</v>
      </c>
      <c r="S1254" s="205">
        <f t="shared" ref="S1254:U1255" si="1695">S1255</f>
        <v>1282116</v>
      </c>
      <c r="T1254" s="205">
        <f t="shared" si="1695"/>
        <v>0</v>
      </c>
      <c r="U1254" s="205">
        <f t="shared" si="1695"/>
        <v>0</v>
      </c>
      <c r="V1254" s="205">
        <f t="shared" si="1646"/>
        <v>7182518</v>
      </c>
      <c r="W1254" s="205">
        <f t="shared" si="1647"/>
        <v>5890843.5199999996</v>
      </c>
      <c r="X1254" s="205">
        <f t="shared" si="1648"/>
        <v>5951502.7000000002</v>
      </c>
    </row>
    <row r="1255" spans="1:26" s="206" customFormat="1" ht="39.6" hidden="1">
      <c r="A1255" s="207" t="s">
        <v>0</v>
      </c>
      <c r="B1255" s="208" t="s">
        <v>330</v>
      </c>
      <c r="C1255" s="208" t="s">
        <v>20</v>
      </c>
      <c r="D1255" s="208" t="s">
        <v>16</v>
      </c>
      <c r="E1255" s="208"/>
      <c r="F1255" s="208"/>
      <c r="G1255" s="208"/>
      <c r="H1255" s="204"/>
      <c r="I1255" s="214"/>
      <c r="J1255" s="211">
        <f>J1256</f>
        <v>5900402</v>
      </c>
      <c r="K1255" s="211">
        <f t="shared" si="1694"/>
        <v>5890843.5199999996</v>
      </c>
      <c r="L1255" s="211">
        <f t="shared" si="1694"/>
        <v>5951502.7000000002</v>
      </c>
      <c r="M1255" s="211">
        <f t="shared" si="1694"/>
        <v>0</v>
      </c>
      <c r="N1255" s="211">
        <f t="shared" si="1694"/>
        <v>0</v>
      </c>
      <c r="O1255" s="211">
        <f t="shared" si="1694"/>
        <v>0</v>
      </c>
      <c r="P1255" s="211">
        <f t="shared" si="1633"/>
        <v>5900402</v>
      </c>
      <c r="Q1255" s="211">
        <f t="shared" si="1634"/>
        <v>5890843.5199999996</v>
      </c>
      <c r="R1255" s="211">
        <f t="shared" si="1635"/>
        <v>5951502.7000000002</v>
      </c>
      <c r="S1255" s="211">
        <f t="shared" si="1695"/>
        <v>1282116</v>
      </c>
      <c r="T1255" s="211">
        <f t="shared" si="1695"/>
        <v>0</v>
      </c>
      <c r="U1255" s="211">
        <f t="shared" si="1695"/>
        <v>0</v>
      </c>
      <c r="V1255" s="211">
        <f t="shared" si="1646"/>
        <v>7182518</v>
      </c>
      <c r="W1255" s="211">
        <f t="shared" si="1647"/>
        <v>5890843.5199999996</v>
      </c>
      <c r="X1255" s="211">
        <f t="shared" si="1648"/>
        <v>5951502.7000000002</v>
      </c>
    </row>
    <row r="1256" spans="1:26" s="206" customFormat="1" hidden="1">
      <c r="A1256" s="212" t="s">
        <v>81</v>
      </c>
      <c r="B1256" s="204" t="s">
        <v>330</v>
      </c>
      <c r="C1256" s="204" t="s">
        <v>20</v>
      </c>
      <c r="D1256" s="204" t="s">
        <v>16</v>
      </c>
      <c r="E1256" s="204" t="s">
        <v>80</v>
      </c>
      <c r="F1256" s="204" t="s">
        <v>68</v>
      </c>
      <c r="G1256" s="204" t="s">
        <v>140</v>
      </c>
      <c r="H1256" s="204" t="s">
        <v>141</v>
      </c>
      <c r="I1256" s="214"/>
      <c r="J1256" s="215">
        <f>J1257+J1265</f>
        <v>5900402</v>
      </c>
      <c r="K1256" s="215">
        <f t="shared" ref="K1256:L1256" si="1696">K1257+K1265</f>
        <v>5890843.5199999996</v>
      </c>
      <c r="L1256" s="215">
        <f t="shared" si="1696"/>
        <v>5951502.7000000002</v>
      </c>
      <c r="M1256" s="215">
        <f t="shared" ref="M1256:O1256" si="1697">M1257+M1265</f>
        <v>0</v>
      </c>
      <c r="N1256" s="215">
        <f t="shared" si="1697"/>
        <v>0</v>
      </c>
      <c r="O1256" s="215">
        <f t="shared" si="1697"/>
        <v>0</v>
      </c>
      <c r="P1256" s="215">
        <f t="shared" si="1633"/>
        <v>5900402</v>
      </c>
      <c r="Q1256" s="215">
        <f t="shared" si="1634"/>
        <v>5890843.5199999996</v>
      </c>
      <c r="R1256" s="215">
        <f t="shared" si="1635"/>
        <v>5951502.7000000002</v>
      </c>
      <c r="S1256" s="215">
        <f t="shared" ref="S1256:U1256" si="1698">S1257+S1265</f>
        <v>1282116</v>
      </c>
      <c r="T1256" s="215">
        <f t="shared" si="1698"/>
        <v>0</v>
      </c>
      <c r="U1256" s="215">
        <f t="shared" si="1698"/>
        <v>0</v>
      </c>
      <c r="V1256" s="215">
        <f t="shared" si="1646"/>
        <v>7182518</v>
      </c>
      <c r="W1256" s="215">
        <f t="shared" si="1647"/>
        <v>5890843.5199999996</v>
      </c>
      <c r="X1256" s="215">
        <f t="shared" si="1648"/>
        <v>5951502.7000000002</v>
      </c>
    </row>
    <row r="1257" spans="1:26" s="206" customFormat="1" ht="26.4" hidden="1">
      <c r="A1257" s="212" t="s">
        <v>85</v>
      </c>
      <c r="B1257" s="204" t="s">
        <v>330</v>
      </c>
      <c r="C1257" s="204" t="s">
        <v>20</v>
      </c>
      <c r="D1257" s="204" t="s">
        <v>16</v>
      </c>
      <c r="E1257" s="204" t="s">
        <v>80</v>
      </c>
      <c r="F1257" s="204" t="s">
        <v>68</v>
      </c>
      <c r="G1257" s="204" t="s">
        <v>140</v>
      </c>
      <c r="H1257" s="204" t="s">
        <v>150</v>
      </c>
      <c r="I1257" s="214"/>
      <c r="J1257" s="215">
        <f>J1258+J1260+J1262</f>
        <v>5898402</v>
      </c>
      <c r="K1257" s="215">
        <f t="shared" ref="K1257:L1257" si="1699">K1258+K1260+K1262</f>
        <v>5888843.5199999996</v>
      </c>
      <c r="L1257" s="215">
        <f t="shared" si="1699"/>
        <v>5949502.7000000002</v>
      </c>
      <c r="M1257" s="215">
        <f t="shared" ref="M1257:O1257" si="1700">M1258+M1260+M1262</f>
        <v>0</v>
      </c>
      <c r="N1257" s="215">
        <f t="shared" si="1700"/>
        <v>0</v>
      </c>
      <c r="O1257" s="215">
        <f t="shared" si="1700"/>
        <v>0</v>
      </c>
      <c r="P1257" s="215">
        <f t="shared" si="1633"/>
        <v>5898402</v>
      </c>
      <c r="Q1257" s="215">
        <f t="shared" si="1634"/>
        <v>5888843.5199999996</v>
      </c>
      <c r="R1257" s="215">
        <f t="shared" si="1635"/>
        <v>5949502.7000000002</v>
      </c>
      <c r="S1257" s="215">
        <f t="shared" ref="S1257:U1257" si="1701">S1258+S1260+S1262</f>
        <v>1282116</v>
      </c>
      <c r="T1257" s="215">
        <f t="shared" si="1701"/>
        <v>0</v>
      </c>
      <c r="U1257" s="215">
        <f t="shared" si="1701"/>
        <v>0</v>
      </c>
      <c r="V1257" s="215">
        <f t="shared" si="1646"/>
        <v>7180518</v>
      </c>
      <c r="W1257" s="215">
        <f t="shared" si="1647"/>
        <v>5888843.5199999996</v>
      </c>
      <c r="X1257" s="215">
        <f t="shared" si="1648"/>
        <v>5949502.7000000002</v>
      </c>
    </row>
    <row r="1258" spans="1:26" s="206" customFormat="1" ht="39.6" hidden="1">
      <c r="A1258" s="216" t="s">
        <v>94</v>
      </c>
      <c r="B1258" s="204" t="s">
        <v>330</v>
      </c>
      <c r="C1258" s="204" t="s">
        <v>20</v>
      </c>
      <c r="D1258" s="204" t="s">
        <v>16</v>
      </c>
      <c r="E1258" s="204" t="s">
        <v>80</v>
      </c>
      <c r="F1258" s="204" t="s">
        <v>68</v>
      </c>
      <c r="G1258" s="204" t="s">
        <v>140</v>
      </c>
      <c r="H1258" s="204" t="s">
        <v>150</v>
      </c>
      <c r="I1258" s="214" t="s">
        <v>90</v>
      </c>
      <c r="J1258" s="215">
        <f>J1259</f>
        <v>5231864</v>
      </c>
      <c r="K1258" s="215">
        <f t="shared" ref="K1258:O1258" si="1702">K1259</f>
        <v>5201864</v>
      </c>
      <c r="L1258" s="215">
        <f t="shared" si="1702"/>
        <v>5151864</v>
      </c>
      <c r="M1258" s="215">
        <f t="shared" si="1702"/>
        <v>0</v>
      </c>
      <c r="N1258" s="215">
        <f t="shared" si="1702"/>
        <v>0</v>
      </c>
      <c r="O1258" s="215">
        <f t="shared" si="1702"/>
        <v>0</v>
      </c>
      <c r="P1258" s="215">
        <f t="shared" si="1633"/>
        <v>5231864</v>
      </c>
      <c r="Q1258" s="215">
        <f t="shared" si="1634"/>
        <v>5201864</v>
      </c>
      <c r="R1258" s="215">
        <f t="shared" si="1635"/>
        <v>5151864</v>
      </c>
      <c r="S1258" s="215">
        <f t="shared" ref="S1258:U1258" si="1703">S1259</f>
        <v>0</v>
      </c>
      <c r="T1258" s="215">
        <f t="shared" si="1703"/>
        <v>0</v>
      </c>
      <c r="U1258" s="215">
        <f t="shared" si="1703"/>
        <v>0</v>
      </c>
      <c r="V1258" s="215">
        <f t="shared" si="1646"/>
        <v>5231864</v>
      </c>
      <c r="W1258" s="215">
        <f t="shared" si="1647"/>
        <v>5201864</v>
      </c>
      <c r="X1258" s="215">
        <f t="shared" si="1648"/>
        <v>5151864</v>
      </c>
    </row>
    <row r="1259" spans="1:26" s="206" customFormat="1" hidden="1">
      <c r="A1259" s="216" t="s">
        <v>101</v>
      </c>
      <c r="B1259" s="204" t="s">
        <v>330</v>
      </c>
      <c r="C1259" s="204" t="s">
        <v>20</v>
      </c>
      <c r="D1259" s="204" t="s">
        <v>16</v>
      </c>
      <c r="E1259" s="204" t="s">
        <v>80</v>
      </c>
      <c r="F1259" s="204" t="s">
        <v>68</v>
      </c>
      <c r="G1259" s="204" t="s">
        <v>140</v>
      </c>
      <c r="H1259" s="204" t="s">
        <v>150</v>
      </c>
      <c r="I1259" s="214" t="s">
        <v>100</v>
      </c>
      <c r="J1259" s="215">
        <v>5231864</v>
      </c>
      <c r="K1259" s="215">
        <f>5231864-30000</f>
        <v>5201864</v>
      </c>
      <c r="L1259" s="215">
        <f>5201864-50000</f>
        <v>5151864</v>
      </c>
      <c r="M1259" s="215"/>
      <c r="N1259" s="215"/>
      <c r="O1259" s="215"/>
      <c r="P1259" s="215">
        <f t="shared" si="1633"/>
        <v>5231864</v>
      </c>
      <c r="Q1259" s="215">
        <f t="shared" si="1634"/>
        <v>5201864</v>
      </c>
      <c r="R1259" s="215">
        <f t="shared" si="1635"/>
        <v>5151864</v>
      </c>
      <c r="S1259" s="215"/>
      <c r="T1259" s="215"/>
      <c r="U1259" s="215"/>
      <c r="V1259" s="215">
        <f t="shared" si="1646"/>
        <v>5231864</v>
      </c>
      <c r="W1259" s="215">
        <f t="shared" si="1647"/>
        <v>5201864</v>
      </c>
      <c r="X1259" s="215">
        <f t="shared" si="1648"/>
        <v>5151864</v>
      </c>
    </row>
    <row r="1260" spans="1:26" s="206" customFormat="1" ht="26.4" hidden="1">
      <c r="A1260" s="217" t="s">
        <v>229</v>
      </c>
      <c r="B1260" s="204" t="s">
        <v>330</v>
      </c>
      <c r="C1260" s="204" t="s">
        <v>20</v>
      </c>
      <c r="D1260" s="204" t="s">
        <v>16</v>
      </c>
      <c r="E1260" s="204" t="s">
        <v>80</v>
      </c>
      <c r="F1260" s="204" t="s">
        <v>68</v>
      </c>
      <c r="G1260" s="204" t="s">
        <v>140</v>
      </c>
      <c r="H1260" s="204" t="s">
        <v>150</v>
      </c>
      <c r="I1260" s="214" t="s">
        <v>92</v>
      </c>
      <c r="J1260" s="215">
        <f>J1261</f>
        <v>626538</v>
      </c>
      <c r="K1260" s="215">
        <f t="shared" ref="K1260:O1260" si="1704">K1261</f>
        <v>646979.52</v>
      </c>
      <c r="L1260" s="215">
        <f t="shared" si="1704"/>
        <v>757638.7</v>
      </c>
      <c r="M1260" s="215">
        <f t="shared" si="1704"/>
        <v>0</v>
      </c>
      <c r="N1260" s="215">
        <f t="shared" si="1704"/>
        <v>0</v>
      </c>
      <c r="O1260" s="215">
        <f t="shared" si="1704"/>
        <v>0</v>
      </c>
      <c r="P1260" s="215">
        <f t="shared" si="1633"/>
        <v>626538</v>
      </c>
      <c r="Q1260" s="215">
        <f t="shared" si="1634"/>
        <v>646979.52</v>
      </c>
      <c r="R1260" s="215">
        <f t="shared" si="1635"/>
        <v>757638.7</v>
      </c>
      <c r="S1260" s="215">
        <f t="shared" ref="S1260:U1260" si="1705">S1261</f>
        <v>1271566.93</v>
      </c>
      <c r="T1260" s="215">
        <f t="shared" si="1705"/>
        <v>0</v>
      </c>
      <c r="U1260" s="215">
        <f t="shared" si="1705"/>
        <v>0</v>
      </c>
      <c r="V1260" s="215">
        <f t="shared" si="1646"/>
        <v>1898104.93</v>
      </c>
      <c r="W1260" s="215">
        <f t="shared" si="1647"/>
        <v>646979.52</v>
      </c>
      <c r="X1260" s="215">
        <f t="shared" si="1648"/>
        <v>757638.7</v>
      </c>
    </row>
    <row r="1261" spans="1:26" s="206" customFormat="1" ht="26.4" hidden="1">
      <c r="A1261" s="216" t="s">
        <v>96</v>
      </c>
      <c r="B1261" s="204" t="s">
        <v>330</v>
      </c>
      <c r="C1261" s="204" t="s">
        <v>20</v>
      </c>
      <c r="D1261" s="204" t="s">
        <v>16</v>
      </c>
      <c r="E1261" s="204" t="s">
        <v>80</v>
      </c>
      <c r="F1261" s="204" t="s">
        <v>68</v>
      </c>
      <c r="G1261" s="204" t="s">
        <v>140</v>
      </c>
      <c r="H1261" s="204" t="s">
        <v>150</v>
      </c>
      <c r="I1261" s="214" t="s">
        <v>93</v>
      </c>
      <c r="J1261" s="215">
        <v>626538</v>
      </c>
      <c r="K1261" s="215">
        <v>646979.52</v>
      </c>
      <c r="L1261" s="215">
        <v>757638.7</v>
      </c>
      <c r="M1261" s="215"/>
      <c r="N1261" s="215"/>
      <c r="O1261" s="215"/>
      <c r="P1261" s="215">
        <f t="shared" si="1633"/>
        <v>626538</v>
      </c>
      <c r="Q1261" s="215">
        <f t="shared" si="1634"/>
        <v>646979.52</v>
      </c>
      <c r="R1261" s="215">
        <f t="shared" si="1635"/>
        <v>757638.7</v>
      </c>
      <c r="S1261" s="215">
        <f>-10549.07+1282116</f>
        <v>1271566.93</v>
      </c>
      <c r="T1261" s="215"/>
      <c r="U1261" s="215"/>
      <c r="V1261" s="215">
        <f t="shared" si="1646"/>
        <v>1898104.93</v>
      </c>
      <c r="W1261" s="215">
        <f t="shared" si="1647"/>
        <v>646979.52</v>
      </c>
      <c r="X1261" s="215">
        <f t="shared" si="1648"/>
        <v>757638.7</v>
      </c>
      <c r="Z1261" s="365">
        <v>1282116</v>
      </c>
    </row>
    <row r="1262" spans="1:26" s="206" customFormat="1" hidden="1">
      <c r="A1262" s="216" t="s">
        <v>78</v>
      </c>
      <c r="B1262" s="204" t="s">
        <v>330</v>
      </c>
      <c r="C1262" s="204" t="s">
        <v>20</v>
      </c>
      <c r="D1262" s="204" t="s">
        <v>16</v>
      </c>
      <c r="E1262" s="204" t="s">
        <v>80</v>
      </c>
      <c r="F1262" s="204" t="s">
        <v>68</v>
      </c>
      <c r="G1262" s="204" t="s">
        <v>140</v>
      </c>
      <c r="H1262" s="204" t="s">
        <v>150</v>
      </c>
      <c r="I1262" s="214" t="s">
        <v>75</v>
      </c>
      <c r="J1262" s="215">
        <f>J1264</f>
        <v>40000</v>
      </c>
      <c r="K1262" s="215">
        <f t="shared" ref="K1262:O1262" si="1706">K1264</f>
        <v>40000</v>
      </c>
      <c r="L1262" s="215">
        <f t="shared" si="1706"/>
        <v>40000</v>
      </c>
      <c r="M1262" s="215">
        <f t="shared" si="1706"/>
        <v>0</v>
      </c>
      <c r="N1262" s="215">
        <f t="shared" si="1706"/>
        <v>0</v>
      </c>
      <c r="O1262" s="215">
        <f t="shared" si="1706"/>
        <v>0</v>
      </c>
      <c r="P1262" s="215">
        <f t="shared" si="1633"/>
        <v>40000</v>
      </c>
      <c r="Q1262" s="215">
        <f t="shared" si="1634"/>
        <v>40000</v>
      </c>
      <c r="R1262" s="215">
        <f t="shared" si="1635"/>
        <v>40000</v>
      </c>
      <c r="S1262" s="215">
        <f>S1263+S1264</f>
        <v>10549.07</v>
      </c>
      <c r="T1262" s="215">
        <f t="shared" ref="T1262:U1262" si="1707">T1263+T1264</f>
        <v>0</v>
      </c>
      <c r="U1262" s="215">
        <f t="shared" si="1707"/>
        <v>0</v>
      </c>
      <c r="V1262" s="215">
        <f t="shared" si="1646"/>
        <v>50549.07</v>
      </c>
      <c r="W1262" s="215">
        <f t="shared" si="1647"/>
        <v>40000</v>
      </c>
      <c r="X1262" s="215">
        <f t="shared" si="1648"/>
        <v>40000</v>
      </c>
    </row>
    <row r="1263" spans="1:26" s="206" customFormat="1" hidden="1">
      <c r="A1263" s="307" t="s">
        <v>450</v>
      </c>
      <c r="B1263" s="204" t="s">
        <v>330</v>
      </c>
      <c r="C1263" s="204" t="s">
        <v>20</v>
      </c>
      <c r="D1263" s="204" t="s">
        <v>16</v>
      </c>
      <c r="E1263" s="204" t="s">
        <v>80</v>
      </c>
      <c r="F1263" s="204" t="s">
        <v>68</v>
      </c>
      <c r="G1263" s="204" t="s">
        <v>140</v>
      </c>
      <c r="H1263" s="204" t="s">
        <v>150</v>
      </c>
      <c r="I1263" s="214" t="s">
        <v>449</v>
      </c>
      <c r="J1263" s="215"/>
      <c r="K1263" s="215"/>
      <c r="L1263" s="215"/>
      <c r="M1263" s="215"/>
      <c r="N1263" s="215"/>
      <c r="O1263" s="215"/>
      <c r="P1263" s="215"/>
      <c r="Q1263" s="215"/>
      <c r="R1263" s="215"/>
      <c r="S1263" s="215">
        <v>10549.07</v>
      </c>
      <c r="T1263" s="215"/>
      <c r="U1263" s="215"/>
      <c r="V1263" s="215">
        <f t="shared" ref="V1263" si="1708">P1263+S1263</f>
        <v>10549.07</v>
      </c>
      <c r="W1263" s="215">
        <f t="shared" ref="W1263" si="1709">Q1263+T1263</f>
        <v>0</v>
      </c>
      <c r="X1263" s="215">
        <f t="shared" ref="X1263" si="1710">R1263+U1263</f>
        <v>0</v>
      </c>
    </row>
    <row r="1264" spans="1:26" s="206" customFormat="1" hidden="1">
      <c r="A1264" s="218" t="s">
        <v>118</v>
      </c>
      <c r="B1264" s="204" t="s">
        <v>330</v>
      </c>
      <c r="C1264" s="204" t="s">
        <v>20</v>
      </c>
      <c r="D1264" s="204" t="s">
        <v>16</v>
      </c>
      <c r="E1264" s="204" t="s">
        <v>80</v>
      </c>
      <c r="F1264" s="204" t="s">
        <v>68</v>
      </c>
      <c r="G1264" s="204" t="s">
        <v>140</v>
      </c>
      <c r="H1264" s="204" t="s">
        <v>150</v>
      </c>
      <c r="I1264" s="214" t="s">
        <v>117</v>
      </c>
      <c r="J1264" s="215">
        <v>40000</v>
      </c>
      <c r="K1264" s="215">
        <v>40000</v>
      </c>
      <c r="L1264" s="215">
        <v>40000</v>
      </c>
      <c r="M1264" s="215"/>
      <c r="N1264" s="215"/>
      <c r="O1264" s="215"/>
      <c r="P1264" s="215">
        <f t="shared" si="1633"/>
        <v>40000</v>
      </c>
      <c r="Q1264" s="215">
        <f t="shared" si="1634"/>
        <v>40000</v>
      </c>
      <c r="R1264" s="215">
        <f t="shared" si="1635"/>
        <v>40000</v>
      </c>
      <c r="S1264" s="215"/>
      <c r="T1264" s="215"/>
      <c r="U1264" s="215"/>
      <c r="V1264" s="215">
        <f t="shared" si="1646"/>
        <v>40000</v>
      </c>
      <c r="W1264" s="215">
        <f t="shared" si="1647"/>
        <v>40000</v>
      </c>
      <c r="X1264" s="215">
        <f t="shared" si="1648"/>
        <v>40000</v>
      </c>
    </row>
    <row r="1265" spans="1:24" s="206" customFormat="1" hidden="1">
      <c r="A1265" s="216" t="s">
        <v>88</v>
      </c>
      <c r="B1265" s="204" t="s">
        <v>330</v>
      </c>
      <c r="C1265" s="204" t="s">
        <v>20</v>
      </c>
      <c r="D1265" s="204" t="s">
        <v>16</v>
      </c>
      <c r="E1265" s="204" t="s">
        <v>80</v>
      </c>
      <c r="F1265" s="204" t="s">
        <v>68</v>
      </c>
      <c r="G1265" s="204" t="s">
        <v>140</v>
      </c>
      <c r="H1265" s="204" t="s">
        <v>162</v>
      </c>
      <c r="I1265" s="214"/>
      <c r="J1265" s="215">
        <f>J1266</f>
        <v>2000</v>
      </c>
      <c r="K1265" s="215">
        <f t="shared" ref="K1265:O1266" si="1711">K1266</f>
        <v>2000</v>
      </c>
      <c r="L1265" s="215">
        <f t="shared" si="1711"/>
        <v>2000</v>
      </c>
      <c r="M1265" s="215">
        <f t="shared" si="1711"/>
        <v>0</v>
      </c>
      <c r="N1265" s="215">
        <f t="shared" si="1711"/>
        <v>0</v>
      </c>
      <c r="O1265" s="215">
        <f t="shared" si="1711"/>
        <v>0</v>
      </c>
      <c r="P1265" s="215">
        <f t="shared" si="1633"/>
        <v>2000</v>
      </c>
      <c r="Q1265" s="215">
        <f t="shared" si="1634"/>
        <v>2000</v>
      </c>
      <c r="R1265" s="215">
        <f t="shared" si="1635"/>
        <v>2000</v>
      </c>
      <c r="S1265" s="215">
        <f t="shared" ref="S1265:U1266" si="1712">S1266</f>
        <v>0</v>
      </c>
      <c r="T1265" s="215">
        <f t="shared" si="1712"/>
        <v>0</v>
      </c>
      <c r="U1265" s="215">
        <f t="shared" si="1712"/>
        <v>0</v>
      </c>
      <c r="V1265" s="215">
        <f t="shared" si="1646"/>
        <v>2000</v>
      </c>
      <c r="W1265" s="215">
        <f t="shared" si="1647"/>
        <v>2000</v>
      </c>
      <c r="X1265" s="215">
        <f t="shared" si="1648"/>
        <v>2000</v>
      </c>
    </row>
    <row r="1266" spans="1:24" s="206" customFormat="1" ht="26.4" hidden="1">
      <c r="A1266" s="217" t="s">
        <v>229</v>
      </c>
      <c r="B1266" s="204" t="s">
        <v>330</v>
      </c>
      <c r="C1266" s="204" t="s">
        <v>20</v>
      </c>
      <c r="D1266" s="204" t="s">
        <v>16</v>
      </c>
      <c r="E1266" s="204" t="s">
        <v>80</v>
      </c>
      <c r="F1266" s="204" t="s">
        <v>68</v>
      </c>
      <c r="G1266" s="204" t="s">
        <v>140</v>
      </c>
      <c r="H1266" s="204" t="s">
        <v>162</v>
      </c>
      <c r="I1266" s="214" t="s">
        <v>92</v>
      </c>
      <c r="J1266" s="215">
        <f>J1267</f>
        <v>2000</v>
      </c>
      <c r="K1266" s="215">
        <f t="shared" si="1711"/>
        <v>2000</v>
      </c>
      <c r="L1266" s="215">
        <f t="shared" si="1711"/>
        <v>2000</v>
      </c>
      <c r="M1266" s="215">
        <f t="shared" si="1711"/>
        <v>0</v>
      </c>
      <c r="N1266" s="215">
        <f t="shared" si="1711"/>
        <v>0</v>
      </c>
      <c r="O1266" s="215">
        <f t="shared" si="1711"/>
        <v>0</v>
      </c>
      <c r="P1266" s="215">
        <f t="shared" si="1633"/>
        <v>2000</v>
      </c>
      <c r="Q1266" s="215">
        <f t="shared" si="1634"/>
        <v>2000</v>
      </c>
      <c r="R1266" s="215">
        <f t="shared" si="1635"/>
        <v>2000</v>
      </c>
      <c r="S1266" s="215">
        <f t="shared" si="1712"/>
        <v>0</v>
      </c>
      <c r="T1266" s="215">
        <f t="shared" si="1712"/>
        <v>0</v>
      </c>
      <c r="U1266" s="215">
        <f t="shared" si="1712"/>
        <v>0</v>
      </c>
      <c r="V1266" s="215">
        <f t="shared" si="1646"/>
        <v>2000</v>
      </c>
      <c r="W1266" s="215">
        <f t="shared" si="1647"/>
        <v>2000</v>
      </c>
      <c r="X1266" s="215">
        <f t="shared" si="1648"/>
        <v>2000</v>
      </c>
    </row>
    <row r="1267" spans="1:24" s="206" customFormat="1" ht="26.4" hidden="1">
      <c r="A1267" s="216" t="s">
        <v>96</v>
      </c>
      <c r="B1267" s="204" t="s">
        <v>330</v>
      </c>
      <c r="C1267" s="204" t="s">
        <v>20</v>
      </c>
      <c r="D1267" s="204" t="s">
        <v>16</v>
      </c>
      <c r="E1267" s="204" t="s">
        <v>80</v>
      </c>
      <c r="F1267" s="204" t="s">
        <v>68</v>
      </c>
      <c r="G1267" s="204" t="s">
        <v>140</v>
      </c>
      <c r="H1267" s="204" t="s">
        <v>162</v>
      </c>
      <c r="I1267" s="214" t="s">
        <v>93</v>
      </c>
      <c r="J1267" s="215">
        <v>2000</v>
      </c>
      <c r="K1267" s="215">
        <v>2000</v>
      </c>
      <c r="L1267" s="215">
        <v>2000</v>
      </c>
      <c r="M1267" s="215"/>
      <c r="N1267" s="215"/>
      <c r="O1267" s="215"/>
      <c r="P1267" s="215">
        <f t="shared" si="1633"/>
        <v>2000</v>
      </c>
      <c r="Q1267" s="215">
        <f t="shared" si="1634"/>
        <v>2000</v>
      </c>
      <c r="R1267" s="215">
        <f t="shared" si="1635"/>
        <v>2000</v>
      </c>
      <c r="S1267" s="215"/>
      <c r="T1267" s="215"/>
      <c r="U1267" s="215"/>
      <c r="V1267" s="215">
        <f t="shared" si="1646"/>
        <v>2000</v>
      </c>
      <c r="W1267" s="215">
        <f t="shared" si="1647"/>
        <v>2000</v>
      </c>
      <c r="X1267" s="215">
        <f t="shared" si="1648"/>
        <v>2000</v>
      </c>
    </row>
    <row r="1268" spans="1:24" s="206" customFormat="1" ht="15.6" hidden="1">
      <c r="A1268" s="226" t="s">
        <v>53</v>
      </c>
      <c r="B1268" s="203" t="s">
        <v>330</v>
      </c>
      <c r="C1268" s="203" t="s">
        <v>17</v>
      </c>
      <c r="D1268" s="204"/>
      <c r="E1268" s="204"/>
      <c r="F1268" s="204"/>
      <c r="G1268" s="204"/>
      <c r="H1268" s="204"/>
      <c r="I1268" s="214"/>
      <c r="J1268" s="205">
        <f>J1269</f>
        <v>70544.209999999992</v>
      </c>
      <c r="K1268" s="205">
        <f t="shared" ref="K1268:O1270" si="1713">K1269</f>
        <v>0</v>
      </c>
      <c r="L1268" s="205">
        <f t="shared" si="1713"/>
        <v>0</v>
      </c>
      <c r="M1268" s="205">
        <f t="shared" si="1713"/>
        <v>0</v>
      </c>
      <c r="N1268" s="205">
        <f t="shared" si="1713"/>
        <v>0</v>
      </c>
      <c r="O1268" s="205">
        <f t="shared" si="1713"/>
        <v>0</v>
      </c>
      <c r="P1268" s="205">
        <f t="shared" si="1633"/>
        <v>70544.209999999992</v>
      </c>
      <c r="Q1268" s="205">
        <f t="shared" si="1634"/>
        <v>0</v>
      </c>
      <c r="R1268" s="205">
        <f t="shared" si="1635"/>
        <v>0</v>
      </c>
      <c r="S1268" s="205">
        <f t="shared" ref="S1268:U1270" si="1714">S1269</f>
        <v>0</v>
      </c>
      <c r="T1268" s="205">
        <f t="shared" si="1714"/>
        <v>0</v>
      </c>
      <c r="U1268" s="205">
        <f t="shared" si="1714"/>
        <v>0</v>
      </c>
      <c r="V1268" s="205">
        <f t="shared" si="1646"/>
        <v>70544.209999999992</v>
      </c>
      <c r="W1268" s="205">
        <f t="shared" si="1647"/>
        <v>0</v>
      </c>
      <c r="X1268" s="205">
        <f t="shared" si="1648"/>
        <v>0</v>
      </c>
    </row>
    <row r="1269" spans="1:24" s="206" customFormat="1" hidden="1">
      <c r="A1269" s="227" t="s">
        <v>54</v>
      </c>
      <c r="B1269" s="209" t="s">
        <v>330</v>
      </c>
      <c r="C1269" s="209" t="s">
        <v>17</v>
      </c>
      <c r="D1269" s="209" t="s">
        <v>13</v>
      </c>
      <c r="E1269" s="209"/>
      <c r="F1269" s="209"/>
      <c r="G1269" s="209"/>
      <c r="H1269" s="209"/>
      <c r="I1269" s="210"/>
      <c r="J1269" s="211">
        <f>J1270</f>
        <v>70544.209999999992</v>
      </c>
      <c r="K1269" s="211">
        <f t="shared" si="1713"/>
        <v>0</v>
      </c>
      <c r="L1269" s="211">
        <f t="shared" si="1713"/>
        <v>0</v>
      </c>
      <c r="M1269" s="211">
        <f t="shared" si="1713"/>
        <v>0</v>
      </c>
      <c r="N1269" s="211">
        <f t="shared" si="1713"/>
        <v>0</v>
      </c>
      <c r="O1269" s="211">
        <f t="shared" si="1713"/>
        <v>0</v>
      </c>
      <c r="P1269" s="211">
        <f t="shared" si="1633"/>
        <v>70544.209999999992</v>
      </c>
      <c r="Q1269" s="211">
        <f t="shared" si="1634"/>
        <v>0</v>
      </c>
      <c r="R1269" s="211">
        <f t="shared" si="1635"/>
        <v>0</v>
      </c>
      <c r="S1269" s="211">
        <f t="shared" si="1714"/>
        <v>0</v>
      </c>
      <c r="T1269" s="211">
        <f t="shared" si="1714"/>
        <v>0</v>
      </c>
      <c r="U1269" s="211">
        <f t="shared" si="1714"/>
        <v>0</v>
      </c>
      <c r="V1269" s="211">
        <f t="shared" si="1646"/>
        <v>70544.209999999992</v>
      </c>
      <c r="W1269" s="211">
        <f t="shared" si="1647"/>
        <v>0</v>
      </c>
      <c r="X1269" s="211">
        <f t="shared" si="1648"/>
        <v>0</v>
      </c>
    </row>
    <row r="1270" spans="1:24" s="206" customFormat="1" hidden="1">
      <c r="A1270" s="212" t="s">
        <v>81</v>
      </c>
      <c r="B1270" s="224" t="s">
        <v>330</v>
      </c>
      <c r="C1270" s="204" t="s">
        <v>17</v>
      </c>
      <c r="D1270" s="204" t="s">
        <v>13</v>
      </c>
      <c r="E1270" s="204" t="s">
        <v>80</v>
      </c>
      <c r="F1270" s="204" t="s">
        <v>68</v>
      </c>
      <c r="G1270" s="204" t="s">
        <v>140</v>
      </c>
      <c r="H1270" s="204" t="s">
        <v>141</v>
      </c>
      <c r="I1270" s="214"/>
      <c r="J1270" s="221">
        <f>J1271</f>
        <v>70544.209999999992</v>
      </c>
      <c r="K1270" s="221">
        <f t="shared" si="1713"/>
        <v>0</v>
      </c>
      <c r="L1270" s="221">
        <f t="shared" si="1713"/>
        <v>0</v>
      </c>
      <c r="M1270" s="221">
        <f t="shared" si="1713"/>
        <v>0</v>
      </c>
      <c r="N1270" s="221">
        <f t="shared" si="1713"/>
        <v>0</v>
      </c>
      <c r="O1270" s="221">
        <f t="shared" si="1713"/>
        <v>0</v>
      </c>
      <c r="P1270" s="221">
        <f t="shared" si="1633"/>
        <v>70544.209999999992</v>
      </c>
      <c r="Q1270" s="221">
        <f t="shared" si="1634"/>
        <v>0</v>
      </c>
      <c r="R1270" s="221">
        <f t="shared" si="1635"/>
        <v>0</v>
      </c>
      <c r="S1270" s="221">
        <f t="shared" si="1714"/>
        <v>0</v>
      </c>
      <c r="T1270" s="221">
        <f t="shared" si="1714"/>
        <v>0</v>
      </c>
      <c r="U1270" s="221">
        <f t="shared" si="1714"/>
        <v>0</v>
      </c>
      <c r="V1270" s="221">
        <f t="shared" si="1646"/>
        <v>70544.209999999992</v>
      </c>
      <c r="W1270" s="221">
        <f t="shared" si="1647"/>
        <v>0</v>
      </c>
      <c r="X1270" s="221">
        <f t="shared" si="1648"/>
        <v>0</v>
      </c>
    </row>
    <row r="1271" spans="1:24" s="206" customFormat="1" ht="26.4" hidden="1">
      <c r="A1271" s="212" t="s">
        <v>251</v>
      </c>
      <c r="B1271" s="224" t="s">
        <v>330</v>
      </c>
      <c r="C1271" s="204" t="s">
        <v>17</v>
      </c>
      <c r="D1271" s="204" t="s">
        <v>13</v>
      </c>
      <c r="E1271" s="204" t="s">
        <v>80</v>
      </c>
      <c r="F1271" s="204" t="s">
        <v>68</v>
      </c>
      <c r="G1271" s="204" t="s">
        <v>140</v>
      </c>
      <c r="H1271" s="204" t="s">
        <v>367</v>
      </c>
      <c r="I1271" s="214"/>
      <c r="J1271" s="221">
        <f>J1272+J1274</f>
        <v>70544.209999999992</v>
      </c>
      <c r="K1271" s="221">
        <f t="shared" ref="K1271:L1271" si="1715">K1272+K1274</f>
        <v>0</v>
      </c>
      <c r="L1271" s="221">
        <f t="shared" si="1715"/>
        <v>0</v>
      </c>
      <c r="M1271" s="221">
        <f t="shared" ref="M1271:O1271" si="1716">M1272+M1274</f>
        <v>0</v>
      </c>
      <c r="N1271" s="221">
        <f t="shared" si="1716"/>
        <v>0</v>
      </c>
      <c r="O1271" s="221">
        <f t="shared" si="1716"/>
        <v>0</v>
      </c>
      <c r="P1271" s="221">
        <f t="shared" ref="P1271:P1342" si="1717">J1271+M1271</f>
        <v>70544.209999999992</v>
      </c>
      <c r="Q1271" s="221">
        <f t="shared" ref="Q1271:Q1342" si="1718">K1271+N1271</f>
        <v>0</v>
      </c>
      <c r="R1271" s="221">
        <f t="shared" ref="R1271:R1342" si="1719">L1271+O1271</f>
        <v>0</v>
      </c>
      <c r="S1271" s="221">
        <f t="shared" ref="S1271:U1271" si="1720">S1272+S1274</f>
        <v>0</v>
      </c>
      <c r="T1271" s="221">
        <f t="shared" si="1720"/>
        <v>0</v>
      </c>
      <c r="U1271" s="221">
        <f t="shared" si="1720"/>
        <v>0</v>
      </c>
      <c r="V1271" s="221">
        <f t="shared" si="1646"/>
        <v>70544.209999999992</v>
      </c>
      <c r="W1271" s="221">
        <f t="shared" si="1647"/>
        <v>0</v>
      </c>
      <c r="X1271" s="221">
        <f t="shared" si="1648"/>
        <v>0</v>
      </c>
    </row>
    <row r="1272" spans="1:24" s="206" customFormat="1" ht="39.6" hidden="1">
      <c r="A1272" s="216" t="s">
        <v>94</v>
      </c>
      <c r="B1272" s="224" t="s">
        <v>330</v>
      </c>
      <c r="C1272" s="204" t="s">
        <v>17</v>
      </c>
      <c r="D1272" s="204" t="s">
        <v>13</v>
      </c>
      <c r="E1272" s="204" t="s">
        <v>80</v>
      </c>
      <c r="F1272" s="204" t="s">
        <v>68</v>
      </c>
      <c r="G1272" s="204" t="s">
        <v>140</v>
      </c>
      <c r="H1272" s="204" t="s">
        <v>367</v>
      </c>
      <c r="I1272" s="214" t="s">
        <v>90</v>
      </c>
      <c r="J1272" s="221">
        <f>J1273</f>
        <v>32810.400000000001</v>
      </c>
      <c r="K1272" s="221">
        <f t="shared" ref="K1272:O1272" si="1721">K1273</f>
        <v>0</v>
      </c>
      <c r="L1272" s="221">
        <f t="shared" si="1721"/>
        <v>0</v>
      </c>
      <c r="M1272" s="221">
        <f t="shared" si="1721"/>
        <v>0</v>
      </c>
      <c r="N1272" s="221">
        <f t="shared" si="1721"/>
        <v>0</v>
      </c>
      <c r="O1272" s="221">
        <f t="shared" si="1721"/>
        <v>0</v>
      </c>
      <c r="P1272" s="221">
        <f t="shared" si="1717"/>
        <v>32810.400000000001</v>
      </c>
      <c r="Q1272" s="221">
        <f t="shared" si="1718"/>
        <v>0</v>
      </c>
      <c r="R1272" s="221">
        <f t="shared" si="1719"/>
        <v>0</v>
      </c>
      <c r="S1272" s="221">
        <f t="shared" ref="S1272:U1272" si="1722">S1273</f>
        <v>0</v>
      </c>
      <c r="T1272" s="221">
        <f t="shared" si="1722"/>
        <v>0</v>
      </c>
      <c r="U1272" s="221">
        <f t="shared" si="1722"/>
        <v>0</v>
      </c>
      <c r="V1272" s="221">
        <f t="shared" si="1646"/>
        <v>32810.400000000001</v>
      </c>
      <c r="W1272" s="221">
        <f t="shared" si="1647"/>
        <v>0</v>
      </c>
      <c r="X1272" s="221">
        <f t="shared" si="1648"/>
        <v>0</v>
      </c>
    </row>
    <row r="1273" spans="1:24" s="206" customFormat="1" hidden="1">
      <c r="A1273" s="216" t="s">
        <v>101</v>
      </c>
      <c r="B1273" s="224" t="s">
        <v>330</v>
      </c>
      <c r="C1273" s="204" t="s">
        <v>17</v>
      </c>
      <c r="D1273" s="204" t="s">
        <v>13</v>
      </c>
      <c r="E1273" s="204" t="s">
        <v>80</v>
      </c>
      <c r="F1273" s="204" t="s">
        <v>68</v>
      </c>
      <c r="G1273" s="204" t="s">
        <v>140</v>
      </c>
      <c r="H1273" s="204" t="s">
        <v>367</v>
      </c>
      <c r="I1273" s="214" t="s">
        <v>100</v>
      </c>
      <c r="J1273" s="221">
        <v>32810.400000000001</v>
      </c>
      <c r="K1273" s="221"/>
      <c r="L1273" s="221"/>
      <c r="M1273" s="221"/>
      <c r="N1273" s="221"/>
      <c r="O1273" s="221"/>
      <c r="P1273" s="221">
        <f t="shared" si="1717"/>
        <v>32810.400000000001</v>
      </c>
      <c r="Q1273" s="221">
        <f t="shared" si="1718"/>
        <v>0</v>
      </c>
      <c r="R1273" s="221">
        <f t="shared" si="1719"/>
        <v>0</v>
      </c>
      <c r="S1273" s="221"/>
      <c r="T1273" s="221"/>
      <c r="U1273" s="221"/>
      <c r="V1273" s="221">
        <f t="shared" si="1646"/>
        <v>32810.400000000001</v>
      </c>
      <c r="W1273" s="221">
        <f t="shared" si="1647"/>
        <v>0</v>
      </c>
      <c r="X1273" s="221">
        <f t="shared" si="1648"/>
        <v>0</v>
      </c>
    </row>
    <row r="1274" spans="1:24" s="206" customFormat="1" ht="26.4" hidden="1">
      <c r="A1274" s="217" t="s">
        <v>229</v>
      </c>
      <c r="B1274" s="224" t="s">
        <v>330</v>
      </c>
      <c r="C1274" s="204" t="s">
        <v>17</v>
      </c>
      <c r="D1274" s="204" t="s">
        <v>13</v>
      </c>
      <c r="E1274" s="204" t="s">
        <v>80</v>
      </c>
      <c r="F1274" s="204" t="s">
        <v>68</v>
      </c>
      <c r="G1274" s="204" t="s">
        <v>140</v>
      </c>
      <c r="H1274" s="204" t="s">
        <v>367</v>
      </c>
      <c r="I1274" s="214" t="s">
        <v>92</v>
      </c>
      <c r="J1274" s="221">
        <f>J1275</f>
        <v>37733.81</v>
      </c>
      <c r="K1274" s="221">
        <f t="shared" ref="K1274:O1274" si="1723">K1275</f>
        <v>0</v>
      </c>
      <c r="L1274" s="221">
        <f t="shared" si="1723"/>
        <v>0</v>
      </c>
      <c r="M1274" s="221">
        <f t="shared" si="1723"/>
        <v>0</v>
      </c>
      <c r="N1274" s="221">
        <f t="shared" si="1723"/>
        <v>0</v>
      </c>
      <c r="O1274" s="221">
        <f t="shared" si="1723"/>
        <v>0</v>
      </c>
      <c r="P1274" s="221">
        <f t="shared" si="1717"/>
        <v>37733.81</v>
      </c>
      <c r="Q1274" s="221">
        <f t="shared" si="1718"/>
        <v>0</v>
      </c>
      <c r="R1274" s="221">
        <f t="shared" si="1719"/>
        <v>0</v>
      </c>
      <c r="S1274" s="221">
        <f t="shared" ref="S1274:U1274" si="1724">S1275</f>
        <v>0</v>
      </c>
      <c r="T1274" s="221">
        <f t="shared" si="1724"/>
        <v>0</v>
      </c>
      <c r="U1274" s="221">
        <f t="shared" si="1724"/>
        <v>0</v>
      </c>
      <c r="V1274" s="221">
        <f t="shared" si="1646"/>
        <v>37733.81</v>
      </c>
      <c r="W1274" s="221">
        <f t="shared" si="1647"/>
        <v>0</v>
      </c>
      <c r="X1274" s="221">
        <f t="shared" si="1648"/>
        <v>0</v>
      </c>
    </row>
    <row r="1275" spans="1:24" s="206" customFormat="1" ht="26.4" hidden="1">
      <c r="A1275" s="216" t="s">
        <v>96</v>
      </c>
      <c r="B1275" s="224" t="s">
        <v>330</v>
      </c>
      <c r="C1275" s="204" t="s">
        <v>17</v>
      </c>
      <c r="D1275" s="204" t="s">
        <v>13</v>
      </c>
      <c r="E1275" s="204" t="s">
        <v>80</v>
      </c>
      <c r="F1275" s="204" t="s">
        <v>68</v>
      </c>
      <c r="G1275" s="204" t="s">
        <v>140</v>
      </c>
      <c r="H1275" s="204" t="s">
        <v>367</v>
      </c>
      <c r="I1275" s="214" t="s">
        <v>93</v>
      </c>
      <c r="J1275" s="221">
        <v>37733.81</v>
      </c>
      <c r="K1275" s="221"/>
      <c r="L1275" s="221"/>
      <c r="M1275" s="221"/>
      <c r="N1275" s="221"/>
      <c r="O1275" s="221"/>
      <c r="P1275" s="221">
        <f t="shared" si="1717"/>
        <v>37733.81</v>
      </c>
      <c r="Q1275" s="221">
        <f t="shared" si="1718"/>
        <v>0</v>
      </c>
      <c r="R1275" s="221">
        <f t="shared" si="1719"/>
        <v>0</v>
      </c>
      <c r="S1275" s="221"/>
      <c r="T1275" s="221"/>
      <c r="U1275" s="221"/>
      <c r="V1275" s="221">
        <f t="shared" si="1646"/>
        <v>37733.81</v>
      </c>
      <c r="W1275" s="221">
        <f t="shared" si="1647"/>
        <v>0</v>
      </c>
      <c r="X1275" s="221">
        <f t="shared" si="1648"/>
        <v>0</v>
      </c>
    </row>
    <row r="1276" spans="1:24" s="232" customFormat="1" ht="31.2" hidden="1">
      <c r="A1276" s="226" t="s">
        <v>26</v>
      </c>
      <c r="B1276" s="228" t="s">
        <v>330</v>
      </c>
      <c r="C1276" s="228" t="s">
        <v>13</v>
      </c>
      <c r="D1276" s="229"/>
      <c r="E1276" s="229"/>
      <c r="F1276" s="229"/>
      <c r="G1276" s="229"/>
      <c r="H1276" s="229"/>
      <c r="I1276" s="230"/>
      <c r="J1276" s="231">
        <f>J1277</f>
        <v>93400</v>
      </c>
      <c r="K1276" s="231">
        <f t="shared" ref="K1276:O1280" si="1725">K1277</f>
        <v>0</v>
      </c>
      <c r="L1276" s="231">
        <f t="shared" si="1725"/>
        <v>0</v>
      </c>
      <c r="M1276" s="231">
        <f t="shared" si="1725"/>
        <v>0</v>
      </c>
      <c r="N1276" s="231">
        <f t="shared" si="1725"/>
        <v>0</v>
      </c>
      <c r="O1276" s="231">
        <f t="shared" si="1725"/>
        <v>0</v>
      </c>
      <c r="P1276" s="231">
        <f t="shared" si="1717"/>
        <v>93400</v>
      </c>
      <c r="Q1276" s="231">
        <f t="shared" si="1718"/>
        <v>0</v>
      </c>
      <c r="R1276" s="231">
        <f t="shared" si="1719"/>
        <v>0</v>
      </c>
      <c r="S1276" s="231">
        <f t="shared" ref="S1276:U1280" si="1726">S1277</f>
        <v>0</v>
      </c>
      <c r="T1276" s="231">
        <f t="shared" si="1726"/>
        <v>0</v>
      </c>
      <c r="U1276" s="231">
        <f t="shared" si="1726"/>
        <v>0</v>
      </c>
      <c r="V1276" s="231">
        <f t="shared" si="1646"/>
        <v>93400</v>
      </c>
      <c r="W1276" s="231">
        <f t="shared" si="1647"/>
        <v>0</v>
      </c>
      <c r="X1276" s="231">
        <f t="shared" si="1648"/>
        <v>0</v>
      </c>
    </row>
    <row r="1277" spans="1:24" s="206" customFormat="1" ht="26.4" hidden="1">
      <c r="A1277" s="233" t="s">
        <v>207</v>
      </c>
      <c r="B1277" s="234" t="s">
        <v>330</v>
      </c>
      <c r="C1277" s="234" t="s">
        <v>13</v>
      </c>
      <c r="D1277" s="234" t="s">
        <v>30</v>
      </c>
      <c r="E1277" s="234"/>
      <c r="F1277" s="234"/>
      <c r="G1277" s="234"/>
      <c r="H1277" s="234"/>
      <c r="I1277" s="235"/>
      <c r="J1277" s="236">
        <f>J1278</f>
        <v>93400</v>
      </c>
      <c r="K1277" s="236">
        <f t="shared" si="1725"/>
        <v>0</v>
      </c>
      <c r="L1277" s="236">
        <f t="shared" si="1725"/>
        <v>0</v>
      </c>
      <c r="M1277" s="236">
        <f t="shared" si="1725"/>
        <v>0</v>
      </c>
      <c r="N1277" s="236">
        <f t="shared" si="1725"/>
        <v>0</v>
      </c>
      <c r="O1277" s="236">
        <f t="shared" si="1725"/>
        <v>0</v>
      </c>
      <c r="P1277" s="236">
        <f t="shared" si="1717"/>
        <v>93400</v>
      </c>
      <c r="Q1277" s="236">
        <f t="shared" si="1718"/>
        <v>0</v>
      </c>
      <c r="R1277" s="236">
        <f t="shared" si="1719"/>
        <v>0</v>
      </c>
      <c r="S1277" s="236">
        <f t="shared" si="1726"/>
        <v>0</v>
      </c>
      <c r="T1277" s="236">
        <f t="shared" si="1726"/>
        <v>0</v>
      </c>
      <c r="U1277" s="236">
        <f t="shared" si="1726"/>
        <v>0</v>
      </c>
      <c r="V1277" s="236">
        <f t="shared" si="1646"/>
        <v>93400</v>
      </c>
      <c r="W1277" s="236">
        <f t="shared" si="1647"/>
        <v>0</v>
      </c>
      <c r="X1277" s="236">
        <f t="shared" si="1648"/>
        <v>0</v>
      </c>
    </row>
    <row r="1278" spans="1:24" s="206" customFormat="1" ht="52.8" hidden="1">
      <c r="A1278" s="306" t="s">
        <v>395</v>
      </c>
      <c r="B1278" s="238" t="s">
        <v>330</v>
      </c>
      <c r="C1278" s="238" t="s">
        <v>13</v>
      </c>
      <c r="D1278" s="238" t="s">
        <v>30</v>
      </c>
      <c r="E1278" s="238" t="s">
        <v>197</v>
      </c>
      <c r="F1278" s="238" t="s">
        <v>68</v>
      </c>
      <c r="G1278" s="238" t="s">
        <v>140</v>
      </c>
      <c r="H1278" s="238" t="s">
        <v>141</v>
      </c>
      <c r="I1278" s="239"/>
      <c r="J1278" s="240">
        <f>J1279</f>
        <v>93400</v>
      </c>
      <c r="K1278" s="240">
        <f t="shared" si="1725"/>
        <v>0</v>
      </c>
      <c r="L1278" s="240">
        <f t="shared" si="1725"/>
        <v>0</v>
      </c>
      <c r="M1278" s="240">
        <f t="shared" si="1725"/>
        <v>0</v>
      </c>
      <c r="N1278" s="240">
        <f t="shared" si="1725"/>
        <v>0</v>
      </c>
      <c r="O1278" s="240">
        <f t="shared" si="1725"/>
        <v>0</v>
      </c>
      <c r="P1278" s="240">
        <f t="shared" si="1717"/>
        <v>93400</v>
      </c>
      <c r="Q1278" s="240">
        <f t="shared" si="1718"/>
        <v>0</v>
      </c>
      <c r="R1278" s="240">
        <f t="shared" si="1719"/>
        <v>0</v>
      </c>
      <c r="S1278" s="240">
        <f t="shared" si="1726"/>
        <v>0</v>
      </c>
      <c r="T1278" s="240">
        <f t="shared" si="1726"/>
        <v>0</v>
      </c>
      <c r="U1278" s="240">
        <f t="shared" si="1726"/>
        <v>0</v>
      </c>
      <c r="V1278" s="240">
        <f t="shared" si="1646"/>
        <v>93400</v>
      </c>
      <c r="W1278" s="240">
        <f t="shared" si="1647"/>
        <v>0</v>
      </c>
      <c r="X1278" s="240">
        <f t="shared" si="1648"/>
        <v>0</v>
      </c>
    </row>
    <row r="1279" spans="1:24" s="206" customFormat="1" hidden="1">
      <c r="A1279" s="218" t="s">
        <v>276</v>
      </c>
      <c r="B1279" s="238" t="s">
        <v>330</v>
      </c>
      <c r="C1279" s="238" t="s">
        <v>13</v>
      </c>
      <c r="D1279" s="238" t="s">
        <v>30</v>
      </c>
      <c r="E1279" s="238" t="s">
        <v>197</v>
      </c>
      <c r="F1279" s="238" t="s">
        <v>68</v>
      </c>
      <c r="G1279" s="238" t="s">
        <v>140</v>
      </c>
      <c r="H1279" s="238" t="s">
        <v>275</v>
      </c>
      <c r="I1279" s="239"/>
      <c r="J1279" s="240">
        <f>J1280</f>
        <v>93400</v>
      </c>
      <c r="K1279" s="240">
        <f t="shared" si="1725"/>
        <v>0</v>
      </c>
      <c r="L1279" s="240">
        <f t="shared" si="1725"/>
        <v>0</v>
      </c>
      <c r="M1279" s="240">
        <f t="shared" si="1725"/>
        <v>0</v>
      </c>
      <c r="N1279" s="240">
        <f t="shared" si="1725"/>
        <v>0</v>
      </c>
      <c r="O1279" s="240">
        <f t="shared" si="1725"/>
        <v>0</v>
      </c>
      <c r="P1279" s="240">
        <f t="shared" si="1717"/>
        <v>93400</v>
      </c>
      <c r="Q1279" s="240">
        <f t="shared" si="1718"/>
        <v>0</v>
      </c>
      <c r="R1279" s="240">
        <f t="shared" si="1719"/>
        <v>0</v>
      </c>
      <c r="S1279" s="240">
        <f t="shared" si="1726"/>
        <v>0</v>
      </c>
      <c r="T1279" s="240">
        <f t="shared" si="1726"/>
        <v>0</v>
      </c>
      <c r="U1279" s="240">
        <f t="shared" si="1726"/>
        <v>0</v>
      </c>
      <c r="V1279" s="240">
        <f t="shared" si="1646"/>
        <v>93400</v>
      </c>
      <c r="W1279" s="240">
        <f t="shared" si="1647"/>
        <v>0</v>
      </c>
      <c r="X1279" s="240">
        <f t="shared" si="1648"/>
        <v>0</v>
      </c>
    </row>
    <row r="1280" spans="1:24" s="206" customFormat="1" ht="26.4" hidden="1">
      <c r="A1280" s="217" t="s">
        <v>229</v>
      </c>
      <c r="B1280" s="238" t="s">
        <v>330</v>
      </c>
      <c r="C1280" s="238" t="s">
        <v>13</v>
      </c>
      <c r="D1280" s="238" t="s">
        <v>30</v>
      </c>
      <c r="E1280" s="238" t="s">
        <v>197</v>
      </c>
      <c r="F1280" s="238" t="s">
        <v>68</v>
      </c>
      <c r="G1280" s="238" t="s">
        <v>140</v>
      </c>
      <c r="H1280" s="238" t="s">
        <v>275</v>
      </c>
      <c r="I1280" s="239" t="s">
        <v>92</v>
      </c>
      <c r="J1280" s="240">
        <f>J1281</f>
        <v>93400</v>
      </c>
      <c r="K1280" s="240">
        <f t="shared" si="1725"/>
        <v>0</v>
      </c>
      <c r="L1280" s="240">
        <f t="shared" si="1725"/>
        <v>0</v>
      </c>
      <c r="M1280" s="240">
        <f t="shared" si="1725"/>
        <v>0</v>
      </c>
      <c r="N1280" s="240">
        <f t="shared" si="1725"/>
        <v>0</v>
      </c>
      <c r="O1280" s="240">
        <f t="shared" si="1725"/>
        <v>0</v>
      </c>
      <c r="P1280" s="240">
        <f t="shared" si="1717"/>
        <v>93400</v>
      </c>
      <c r="Q1280" s="240">
        <f t="shared" si="1718"/>
        <v>0</v>
      </c>
      <c r="R1280" s="240">
        <f t="shared" si="1719"/>
        <v>0</v>
      </c>
      <c r="S1280" s="240">
        <f t="shared" si="1726"/>
        <v>0</v>
      </c>
      <c r="T1280" s="240">
        <f t="shared" si="1726"/>
        <v>0</v>
      </c>
      <c r="U1280" s="240">
        <f t="shared" si="1726"/>
        <v>0</v>
      </c>
      <c r="V1280" s="240">
        <f t="shared" si="1646"/>
        <v>93400</v>
      </c>
      <c r="W1280" s="240">
        <f t="shared" si="1647"/>
        <v>0</v>
      </c>
      <c r="X1280" s="240">
        <f t="shared" si="1648"/>
        <v>0</v>
      </c>
    </row>
    <row r="1281" spans="1:24" s="206" customFormat="1" ht="26.4" hidden="1">
      <c r="A1281" s="216" t="s">
        <v>96</v>
      </c>
      <c r="B1281" s="238" t="s">
        <v>330</v>
      </c>
      <c r="C1281" s="238" t="s">
        <v>13</v>
      </c>
      <c r="D1281" s="238" t="s">
        <v>30</v>
      </c>
      <c r="E1281" s="238" t="s">
        <v>197</v>
      </c>
      <c r="F1281" s="238" t="s">
        <v>68</v>
      </c>
      <c r="G1281" s="238" t="s">
        <v>140</v>
      </c>
      <c r="H1281" s="238" t="s">
        <v>275</v>
      </c>
      <c r="I1281" s="239" t="s">
        <v>93</v>
      </c>
      <c r="J1281" s="240">
        <v>93400</v>
      </c>
      <c r="K1281" s="240"/>
      <c r="L1281" s="240"/>
      <c r="M1281" s="240"/>
      <c r="N1281" s="240"/>
      <c r="O1281" s="240"/>
      <c r="P1281" s="240">
        <f t="shared" si="1717"/>
        <v>93400</v>
      </c>
      <c r="Q1281" s="240">
        <f t="shared" si="1718"/>
        <v>0</v>
      </c>
      <c r="R1281" s="240">
        <f t="shared" si="1719"/>
        <v>0</v>
      </c>
      <c r="S1281" s="240"/>
      <c r="T1281" s="240"/>
      <c r="U1281" s="240"/>
      <c r="V1281" s="240">
        <f t="shared" si="1646"/>
        <v>93400</v>
      </c>
      <c r="W1281" s="240">
        <f t="shared" si="1647"/>
        <v>0</v>
      </c>
      <c r="X1281" s="240">
        <f t="shared" si="1648"/>
        <v>0</v>
      </c>
    </row>
    <row r="1282" spans="1:24" s="206" customFormat="1" ht="15.6" hidden="1">
      <c r="A1282" s="202" t="s">
        <v>15</v>
      </c>
      <c r="B1282" s="243" t="s">
        <v>330</v>
      </c>
      <c r="C1282" s="243" t="s">
        <v>16</v>
      </c>
      <c r="D1282" s="224"/>
      <c r="E1282" s="224"/>
      <c r="F1282" s="224"/>
      <c r="G1282" s="224"/>
      <c r="H1282" s="224"/>
      <c r="I1282" s="225"/>
      <c r="J1282" s="205">
        <f t="shared" ref="J1282:O1282" si="1727">+J1288</f>
        <v>800000</v>
      </c>
      <c r="K1282" s="205">
        <f t="shared" si="1727"/>
        <v>0</v>
      </c>
      <c r="L1282" s="205">
        <f t="shared" si="1727"/>
        <v>0</v>
      </c>
      <c r="M1282" s="205">
        <f t="shared" si="1727"/>
        <v>0</v>
      </c>
      <c r="N1282" s="205">
        <f t="shared" si="1727"/>
        <v>0</v>
      </c>
      <c r="O1282" s="205">
        <f t="shared" si="1727"/>
        <v>0</v>
      </c>
      <c r="P1282" s="205">
        <f t="shared" si="1717"/>
        <v>800000</v>
      </c>
      <c r="Q1282" s="205">
        <f t="shared" si="1718"/>
        <v>0</v>
      </c>
      <c r="R1282" s="205">
        <f t="shared" si="1719"/>
        <v>0</v>
      </c>
      <c r="S1282" s="205">
        <f>+S1288+S1283</f>
        <v>112400</v>
      </c>
      <c r="T1282" s="205">
        <f t="shared" ref="T1282:U1282" si="1728">+T1288+T1283</f>
        <v>0</v>
      </c>
      <c r="U1282" s="205">
        <f t="shared" si="1728"/>
        <v>0</v>
      </c>
      <c r="V1282" s="205">
        <f t="shared" si="1646"/>
        <v>912400</v>
      </c>
      <c r="W1282" s="205">
        <f t="shared" si="1647"/>
        <v>0</v>
      </c>
      <c r="X1282" s="205">
        <f t="shared" si="1648"/>
        <v>0</v>
      </c>
    </row>
    <row r="1283" spans="1:24" s="206" customFormat="1" hidden="1">
      <c r="A1283" s="207" t="s">
        <v>23</v>
      </c>
      <c r="B1283" s="208" t="s">
        <v>330</v>
      </c>
      <c r="C1283" s="208" t="s">
        <v>16</v>
      </c>
      <c r="D1283" s="208" t="s">
        <v>27</v>
      </c>
      <c r="E1283" s="208"/>
      <c r="F1283" s="208"/>
      <c r="G1283" s="208"/>
      <c r="H1283" s="204"/>
      <c r="I1283" s="214"/>
      <c r="J1283" s="211"/>
      <c r="K1283" s="211"/>
      <c r="L1283" s="211"/>
      <c r="M1283" s="211"/>
      <c r="N1283" s="211"/>
      <c r="O1283" s="211"/>
      <c r="P1283" s="211"/>
      <c r="Q1283" s="211"/>
      <c r="R1283" s="211"/>
      <c r="S1283" s="211">
        <f>S1284</f>
        <v>112400</v>
      </c>
      <c r="T1283" s="211">
        <f t="shared" ref="T1283:U1283" si="1729">T1284</f>
        <v>0</v>
      </c>
      <c r="U1283" s="211">
        <f t="shared" si="1729"/>
        <v>0</v>
      </c>
      <c r="V1283" s="211">
        <f t="shared" ref="V1283:V1284" si="1730">P1283+S1283</f>
        <v>112400</v>
      </c>
      <c r="W1283" s="211">
        <f t="shared" ref="W1283:W1284" si="1731">Q1283+T1283</f>
        <v>0</v>
      </c>
      <c r="X1283" s="211">
        <f t="shared" ref="X1283:X1284" si="1732">R1283+U1283</f>
        <v>0</v>
      </c>
    </row>
    <row r="1284" spans="1:24" s="333" customFormat="1" hidden="1">
      <c r="A1284" s="212" t="s">
        <v>82</v>
      </c>
      <c r="B1284" s="316" t="s">
        <v>330</v>
      </c>
      <c r="C1284" s="316" t="s">
        <v>16</v>
      </c>
      <c r="D1284" s="316" t="s">
        <v>27</v>
      </c>
      <c r="E1284" s="316" t="s">
        <v>80</v>
      </c>
      <c r="F1284" s="316" t="s">
        <v>68</v>
      </c>
      <c r="G1284" s="316" t="s">
        <v>140</v>
      </c>
      <c r="H1284" s="316"/>
      <c r="I1284" s="331"/>
      <c r="J1284" s="332"/>
      <c r="K1284" s="332"/>
      <c r="L1284" s="332"/>
      <c r="M1284" s="332"/>
      <c r="N1284" s="332"/>
      <c r="O1284" s="332"/>
      <c r="P1284" s="332"/>
      <c r="Q1284" s="332"/>
      <c r="R1284" s="332"/>
      <c r="S1284" s="332">
        <f>S1285</f>
        <v>112400</v>
      </c>
      <c r="T1284" s="332">
        <f t="shared" ref="T1284:U1284" si="1733">T1285</f>
        <v>0</v>
      </c>
      <c r="U1284" s="332">
        <f t="shared" si="1733"/>
        <v>0</v>
      </c>
      <c r="V1284" s="215">
        <f t="shared" si="1730"/>
        <v>112400</v>
      </c>
      <c r="W1284" s="215">
        <f t="shared" si="1731"/>
        <v>0</v>
      </c>
      <c r="X1284" s="215">
        <f t="shared" si="1732"/>
        <v>0</v>
      </c>
    </row>
    <row r="1285" spans="1:24" s="206" customFormat="1" hidden="1">
      <c r="A1285" s="245" t="s">
        <v>272</v>
      </c>
      <c r="B1285" s="204" t="s">
        <v>330</v>
      </c>
      <c r="C1285" s="204" t="s">
        <v>16</v>
      </c>
      <c r="D1285" s="204" t="s">
        <v>27</v>
      </c>
      <c r="E1285" s="316" t="s">
        <v>80</v>
      </c>
      <c r="F1285" s="316" t="s">
        <v>68</v>
      </c>
      <c r="G1285" s="204" t="s">
        <v>140</v>
      </c>
      <c r="H1285" s="244" t="s">
        <v>171</v>
      </c>
      <c r="I1285" s="249"/>
      <c r="J1285" s="215"/>
      <c r="K1285" s="215"/>
      <c r="L1285" s="215"/>
      <c r="M1285" s="215"/>
      <c r="N1285" s="215"/>
      <c r="O1285" s="215"/>
      <c r="P1285" s="215"/>
      <c r="Q1285" s="215"/>
      <c r="R1285" s="215"/>
      <c r="S1285" s="215">
        <f t="shared" ref="S1285:U1286" si="1734">S1286</f>
        <v>112400</v>
      </c>
      <c r="T1285" s="215">
        <f t="shared" si="1734"/>
        <v>0</v>
      </c>
      <c r="U1285" s="215">
        <f t="shared" si="1734"/>
        <v>0</v>
      </c>
      <c r="V1285" s="215">
        <f t="shared" ref="V1285:V1354" si="1735">P1285+S1285</f>
        <v>112400</v>
      </c>
      <c r="W1285" s="215">
        <f t="shared" ref="W1285:W1354" si="1736">Q1285+T1285</f>
        <v>0</v>
      </c>
      <c r="X1285" s="215">
        <f t="shared" ref="X1285:X1354" si="1737">R1285+U1285</f>
        <v>0</v>
      </c>
    </row>
    <row r="1286" spans="1:24" s="206" customFormat="1" ht="26.4" hidden="1">
      <c r="A1286" s="217" t="s">
        <v>229</v>
      </c>
      <c r="B1286" s="204" t="s">
        <v>330</v>
      </c>
      <c r="C1286" s="204" t="s">
        <v>16</v>
      </c>
      <c r="D1286" s="204" t="s">
        <v>27</v>
      </c>
      <c r="E1286" s="316" t="s">
        <v>80</v>
      </c>
      <c r="F1286" s="316" t="s">
        <v>68</v>
      </c>
      <c r="G1286" s="204" t="s">
        <v>140</v>
      </c>
      <c r="H1286" s="244" t="s">
        <v>171</v>
      </c>
      <c r="I1286" s="249" t="s">
        <v>92</v>
      </c>
      <c r="J1286" s="215"/>
      <c r="K1286" s="215"/>
      <c r="L1286" s="215"/>
      <c r="M1286" s="215"/>
      <c r="N1286" s="215"/>
      <c r="O1286" s="215"/>
      <c r="P1286" s="215"/>
      <c r="Q1286" s="215"/>
      <c r="R1286" s="215"/>
      <c r="S1286" s="215">
        <f t="shared" si="1734"/>
        <v>112400</v>
      </c>
      <c r="T1286" s="215">
        <f t="shared" si="1734"/>
        <v>0</v>
      </c>
      <c r="U1286" s="215">
        <f t="shared" si="1734"/>
        <v>0</v>
      </c>
      <c r="V1286" s="215">
        <f t="shared" si="1735"/>
        <v>112400</v>
      </c>
      <c r="W1286" s="215">
        <f t="shared" si="1736"/>
        <v>0</v>
      </c>
      <c r="X1286" s="215">
        <f t="shared" si="1737"/>
        <v>0</v>
      </c>
    </row>
    <row r="1287" spans="1:24" s="206" customFormat="1" ht="26.4" hidden="1">
      <c r="A1287" s="216" t="s">
        <v>96</v>
      </c>
      <c r="B1287" s="204" t="s">
        <v>330</v>
      </c>
      <c r="C1287" s="204" t="s">
        <v>16</v>
      </c>
      <c r="D1287" s="204" t="s">
        <v>27</v>
      </c>
      <c r="E1287" s="316" t="s">
        <v>80</v>
      </c>
      <c r="F1287" s="316" t="s">
        <v>68</v>
      </c>
      <c r="G1287" s="204" t="s">
        <v>140</v>
      </c>
      <c r="H1287" s="244" t="s">
        <v>171</v>
      </c>
      <c r="I1287" s="249" t="s">
        <v>93</v>
      </c>
      <c r="J1287" s="215"/>
      <c r="K1287" s="215"/>
      <c r="L1287" s="215"/>
      <c r="M1287" s="351"/>
      <c r="N1287" s="215"/>
      <c r="O1287" s="215"/>
      <c r="P1287" s="215"/>
      <c r="Q1287" s="215"/>
      <c r="R1287" s="215"/>
      <c r="S1287" s="215">
        <v>112400</v>
      </c>
      <c r="T1287" s="215"/>
      <c r="U1287" s="215"/>
      <c r="V1287" s="215">
        <f t="shared" si="1735"/>
        <v>112400</v>
      </c>
      <c r="W1287" s="215">
        <f t="shared" si="1736"/>
        <v>0</v>
      </c>
      <c r="X1287" s="215">
        <f t="shared" si="1737"/>
        <v>0</v>
      </c>
    </row>
    <row r="1288" spans="1:24" s="206" customFormat="1" hidden="1">
      <c r="A1288" s="207" t="s">
        <v>59</v>
      </c>
      <c r="B1288" s="208" t="s">
        <v>330</v>
      </c>
      <c r="C1288" s="208" t="s">
        <v>16</v>
      </c>
      <c r="D1288" s="208" t="s">
        <v>14</v>
      </c>
      <c r="E1288" s="208"/>
      <c r="F1288" s="208"/>
      <c r="G1288" s="208"/>
      <c r="H1288" s="204"/>
      <c r="I1288" s="214"/>
      <c r="J1288" s="211">
        <f t="shared" ref="J1288:O1288" si="1738">J1289</f>
        <v>800000</v>
      </c>
      <c r="K1288" s="211">
        <f t="shared" si="1738"/>
        <v>0</v>
      </c>
      <c r="L1288" s="211">
        <f t="shared" si="1738"/>
        <v>0</v>
      </c>
      <c r="M1288" s="211">
        <f t="shared" si="1738"/>
        <v>0</v>
      </c>
      <c r="N1288" s="211">
        <f t="shared" si="1738"/>
        <v>0</v>
      </c>
      <c r="O1288" s="211">
        <f t="shared" si="1738"/>
        <v>0</v>
      </c>
      <c r="P1288" s="211">
        <f>J1288+M1288</f>
        <v>800000</v>
      </c>
      <c r="Q1288" s="211">
        <f>K1288+N1288</f>
        <v>0</v>
      </c>
      <c r="R1288" s="211">
        <f>L1288+O1288</f>
        <v>0</v>
      </c>
      <c r="S1288" s="211">
        <f>S1289</f>
        <v>0</v>
      </c>
      <c r="T1288" s="211">
        <f>T1289</f>
        <v>0</v>
      </c>
      <c r="U1288" s="211">
        <f>U1289</f>
        <v>0</v>
      </c>
      <c r="V1288" s="211">
        <f>P1288+S1288</f>
        <v>800000</v>
      </c>
      <c r="W1288" s="211">
        <f>Q1288+T1288</f>
        <v>0</v>
      </c>
      <c r="X1288" s="211">
        <f>R1288+U1288</f>
        <v>0</v>
      </c>
    </row>
    <row r="1289" spans="1:24" s="206" customFormat="1" hidden="1">
      <c r="A1289" s="212" t="s">
        <v>82</v>
      </c>
      <c r="B1289" s="204" t="s">
        <v>330</v>
      </c>
      <c r="C1289" s="204" t="s">
        <v>16</v>
      </c>
      <c r="D1289" s="204" t="s">
        <v>14</v>
      </c>
      <c r="E1289" s="204" t="s">
        <v>80</v>
      </c>
      <c r="F1289" s="204" t="s">
        <v>68</v>
      </c>
      <c r="G1289" s="204" t="s">
        <v>140</v>
      </c>
      <c r="H1289" s="204" t="s">
        <v>141</v>
      </c>
      <c r="I1289" s="214"/>
      <c r="J1289" s="215">
        <f>J1290</f>
        <v>800000</v>
      </c>
      <c r="K1289" s="215">
        <f t="shared" ref="K1289:O1291" si="1739">K1290</f>
        <v>0</v>
      </c>
      <c r="L1289" s="215">
        <f t="shared" si="1739"/>
        <v>0</v>
      </c>
      <c r="M1289" s="215">
        <f t="shared" si="1739"/>
        <v>0</v>
      </c>
      <c r="N1289" s="215">
        <f t="shared" si="1739"/>
        <v>0</v>
      </c>
      <c r="O1289" s="215">
        <f t="shared" si="1739"/>
        <v>0</v>
      </c>
      <c r="P1289" s="215">
        <f t="shared" si="1717"/>
        <v>800000</v>
      </c>
      <c r="Q1289" s="215">
        <f t="shared" si="1718"/>
        <v>0</v>
      </c>
      <c r="R1289" s="215">
        <f t="shared" si="1719"/>
        <v>0</v>
      </c>
      <c r="S1289" s="215">
        <f t="shared" ref="S1289:U1291" si="1740">S1290</f>
        <v>0</v>
      </c>
      <c r="T1289" s="215">
        <f t="shared" si="1740"/>
        <v>0</v>
      </c>
      <c r="U1289" s="215">
        <f t="shared" si="1740"/>
        <v>0</v>
      </c>
      <c r="V1289" s="215">
        <f t="shared" si="1735"/>
        <v>800000</v>
      </c>
      <c r="W1289" s="215">
        <f t="shared" si="1736"/>
        <v>0</v>
      </c>
      <c r="X1289" s="215">
        <f t="shared" si="1737"/>
        <v>0</v>
      </c>
    </row>
    <row r="1290" spans="1:24" s="206" customFormat="1" ht="39.6" hidden="1">
      <c r="A1290" s="212" t="s">
        <v>289</v>
      </c>
      <c r="B1290" s="204" t="s">
        <v>330</v>
      </c>
      <c r="C1290" s="204" t="s">
        <v>16</v>
      </c>
      <c r="D1290" s="204" t="s">
        <v>14</v>
      </c>
      <c r="E1290" s="204" t="s">
        <v>80</v>
      </c>
      <c r="F1290" s="204" t="s">
        <v>68</v>
      </c>
      <c r="G1290" s="204" t="s">
        <v>140</v>
      </c>
      <c r="H1290" s="204" t="s">
        <v>165</v>
      </c>
      <c r="I1290" s="214"/>
      <c r="J1290" s="215">
        <f>J1291</f>
        <v>800000</v>
      </c>
      <c r="K1290" s="215">
        <f t="shared" si="1739"/>
        <v>0</v>
      </c>
      <c r="L1290" s="215">
        <f t="shared" si="1739"/>
        <v>0</v>
      </c>
      <c r="M1290" s="215">
        <f t="shared" si="1739"/>
        <v>0</v>
      </c>
      <c r="N1290" s="215">
        <f t="shared" si="1739"/>
        <v>0</v>
      </c>
      <c r="O1290" s="215">
        <f t="shared" si="1739"/>
        <v>0</v>
      </c>
      <c r="P1290" s="215">
        <f t="shared" si="1717"/>
        <v>800000</v>
      </c>
      <c r="Q1290" s="215">
        <f t="shared" si="1718"/>
        <v>0</v>
      </c>
      <c r="R1290" s="215">
        <f t="shared" si="1719"/>
        <v>0</v>
      </c>
      <c r="S1290" s="215">
        <f t="shared" si="1740"/>
        <v>0</v>
      </c>
      <c r="T1290" s="215">
        <f t="shared" si="1740"/>
        <v>0</v>
      </c>
      <c r="U1290" s="215">
        <f t="shared" si="1740"/>
        <v>0</v>
      </c>
      <c r="V1290" s="215">
        <f t="shared" si="1735"/>
        <v>800000</v>
      </c>
      <c r="W1290" s="215">
        <f t="shared" si="1736"/>
        <v>0</v>
      </c>
      <c r="X1290" s="215">
        <f t="shared" si="1737"/>
        <v>0</v>
      </c>
    </row>
    <row r="1291" spans="1:24" s="206" customFormat="1" ht="26.4" hidden="1">
      <c r="A1291" s="217" t="s">
        <v>229</v>
      </c>
      <c r="B1291" s="204" t="s">
        <v>330</v>
      </c>
      <c r="C1291" s="204" t="s">
        <v>16</v>
      </c>
      <c r="D1291" s="204" t="s">
        <v>14</v>
      </c>
      <c r="E1291" s="204" t="s">
        <v>80</v>
      </c>
      <c r="F1291" s="204" t="s">
        <v>68</v>
      </c>
      <c r="G1291" s="204" t="s">
        <v>140</v>
      </c>
      <c r="H1291" s="204" t="s">
        <v>165</v>
      </c>
      <c r="I1291" s="214" t="s">
        <v>92</v>
      </c>
      <c r="J1291" s="215">
        <f>J1292</f>
        <v>800000</v>
      </c>
      <c r="K1291" s="215">
        <f t="shared" si="1739"/>
        <v>0</v>
      </c>
      <c r="L1291" s="215">
        <f t="shared" si="1739"/>
        <v>0</v>
      </c>
      <c r="M1291" s="215">
        <f t="shared" si="1739"/>
        <v>0</v>
      </c>
      <c r="N1291" s="215">
        <f t="shared" si="1739"/>
        <v>0</v>
      </c>
      <c r="O1291" s="215">
        <f t="shared" si="1739"/>
        <v>0</v>
      </c>
      <c r="P1291" s="215">
        <f t="shared" si="1717"/>
        <v>800000</v>
      </c>
      <c r="Q1291" s="215">
        <f t="shared" si="1718"/>
        <v>0</v>
      </c>
      <c r="R1291" s="215">
        <f t="shared" si="1719"/>
        <v>0</v>
      </c>
      <c r="S1291" s="215">
        <f t="shared" si="1740"/>
        <v>0</v>
      </c>
      <c r="T1291" s="215">
        <f t="shared" si="1740"/>
        <v>0</v>
      </c>
      <c r="U1291" s="215">
        <f t="shared" si="1740"/>
        <v>0</v>
      </c>
      <c r="V1291" s="215">
        <f t="shared" si="1735"/>
        <v>800000</v>
      </c>
      <c r="W1291" s="215">
        <f t="shared" si="1736"/>
        <v>0</v>
      </c>
      <c r="X1291" s="215">
        <f t="shared" si="1737"/>
        <v>0</v>
      </c>
    </row>
    <row r="1292" spans="1:24" s="206" customFormat="1" ht="26.4" hidden="1">
      <c r="A1292" s="216" t="s">
        <v>96</v>
      </c>
      <c r="B1292" s="204" t="s">
        <v>330</v>
      </c>
      <c r="C1292" s="204" t="s">
        <v>16</v>
      </c>
      <c r="D1292" s="204" t="s">
        <v>14</v>
      </c>
      <c r="E1292" s="204" t="s">
        <v>80</v>
      </c>
      <c r="F1292" s="204" t="s">
        <v>68</v>
      </c>
      <c r="G1292" s="204" t="s">
        <v>140</v>
      </c>
      <c r="H1292" s="204" t="s">
        <v>165</v>
      </c>
      <c r="I1292" s="214" t="s">
        <v>93</v>
      </c>
      <c r="J1292" s="215">
        <v>800000</v>
      </c>
      <c r="K1292" s="215"/>
      <c r="L1292" s="215"/>
      <c r="M1292" s="215"/>
      <c r="N1292" s="215"/>
      <c r="O1292" s="215"/>
      <c r="P1292" s="215">
        <f t="shared" si="1717"/>
        <v>800000</v>
      </c>
      <c r="Q1292" s="215">
        <f t="shared" si="1718"/>
        <v>0</v>
      </c>
      <c r="R1292" s="215">
        <f t="shared" si="1719"/>
        <v>0</v>
      </c>
      <c r="S1292" s="215"/>
      <c r="T1292" s="215"/>
      <c r="U1292" s="215"/>
      <c r="V1292" s="215">
        <f t="shared" si="1735"/>
        <v>800000</v>
      </c>
      <c r="W1292" s="215">
        <f t="shared" si="1736"/>
        <v>0</v>
      </c>
      <c r="X1292" s="215">
        <f t="shared" si="1737"/>
        <v>0</v>
      </c>
    </row>
    <row r="1293" spans="1:24" s="206" customFormat="1" ht="15.6" hidden="1">
      <c r="A1293" s="250" t="s">
        <v>45</v>
      </c>
      <c r="B1293" s="251" t="s">
        <v>330</v>
      </c>
      <c r="C1293" s="251" t="s">
        <v>18</v>
      </c>
      <c r="D1293" s="251"/>
      <c r="E1293" s="251"/>
      <c r="F1293" s="251"/>
      <c r="G1293" s="251"/>
      <c r="H1293" s="251"/>
      <c r="I1293" s="252"/>
      <c r="J1293" s="205">
        <f>J1294+J1299</f>
        <v>1450146</v>
      </c>
      <c r="K1293" s="205">
        <f t="shared" ref="K1293:L1293" si="1741">K1294+K1299</f>
        <v>1500909.52</v>
      </c>
      <c r="L1293" s="205">
        <f t="shared" si="1741"/>
        <v>1553703.58</v>
      </c>
      <c r="M1293" s="205">
        <f t="shared" ref="M1293:O1293" si="1742">M1294+M1299</f>
        <v>567771.91999999993</v>
      </c>
      <c r="N1293" s="205">
        <f t="shared" si="1742"/>
        <v>0</v>
      </c>
      <c r="O1293" s="205">
        <f t="shared" si="1742"/>
        <v>0</v>
      </c>
      <c r="P1293" s="205">
        <f t="shared" si="1717"/>
        <v>2017917.92</v>
      </c>
      <c r="Q1293" s="205">
        <f t="shared" si="1718"/>
        <v>1500909.52</v>
      </c>
      <c r="R1293" s="205">
        <f t="shared" si="1719"/>
        <v>1553703.58</v>
      </c>
      <c r="S1293" s="205">
        <f t="shared" ref="S1293:U1293" si="1743">S1294+S1299</f>
        <v>3436602</v>
      </c>
      <c r="T1293" s="205">
        <f t="shared" si="1743"/>
        <v>0</v>
      </c>
      <c r="U1293" s="205">
        <f t="shared" si="1743"/>
        <v>0</v>
      </c>
      <c r="V1293" s="205">
        <f t="shared" si="1735"/>
        <v>5454519.9199999999</v>
      </c>
      <c r="W1293" s="205">
        <f t="shared" si="1736"/>
        <v>1500909.52</v>
      </c>
      <c r="X1293" s="205">
        <f t="shared" si="1737"/>
        <v>1553703.58</v>
      </c>
    </row>
    <row r="1294" spans="1:24" s="206" customFormat="1" hidden="1">
      <c r="A1294" s="255" t="s">
        <v>46</v>
      </c>
      <c r="B1294" s="209" t="s">
        <v>330</v>
      </c>
      <c r="C1294" s="209" t="s">
        <v>18</v>
      </c>
      <c r="D1294" s="209" t="s">
        <v>17</v>
      </c>
      <c r="E1294" s="209"/>
      <c r="F1294" s="209"/>
      <c r="G1294" s="209"/>
      <c r="H1294" s="209"/>
      <c r="I1294" s="210"/>
      <c r="J1294" s="211">
        <f>J1295</f>
        <v>0</v>
      </c>
      <c r="K1294" s="211">
        <f t="shared" ref="K1294:O1297" si="1744">K1295</f>
        <v>0</v>
      </c>
      <c r="L1294" s="211">
        <f t="shared" si="1744"/>
        <v>0</v>
      </c>
      <c r="M1294" s="211">
        <f t="shared" si="1744"/>
        <v>0</v>
      </c>
      <c r="N1294" s="211">
        <f t="shared" si="1744"/>
        <v>0</v>
      </c>
      <c r="O1294" s="211">
        <f t="shared" si="1744"/>
        <v>0</v>
      </c>
      <c r="P1294" s="211">
        <f t="shared" si="1717"/>
        <v>0</v>
      </c>
      <c r="Q1294" s="211">
        <f t="shared" si="1718"/>
        <v>0</v>
      </c>
      <c r="R1294" s="211">
        <f t="shared" si="1719"/>
        <v>0</v>
      </c>
      <c r="S1294" s="211">
        <f t="shared" ref="S1294:U1297" si="1745">S1295</f>
        <v>0</v>
      </c>
      <c r="T1294" s="211">
        <f t="shared" si="1745"/>
        <v>0</v>
      </c>
      <c r="U1294" s="211">
        <f t="shared" si="1745"/>
        <v>0</v>
      </c>
      <c r="V1294" s="211">
        <f t="shared" si="1735"/>
        <v>0</v>
      </c>
      <c r="W1294" s="211">
        <f t="shared" si="1736"/>
        <v>0</v>
      </c>
      <c r="X1294" s="211">
        <f t="shared" si="1737"/>
        <v>0</v>
      </c>
    </row>
    <row r="1295" spans="1:24" s="206" customFormat="1" hidden="1">
      <c r="A1295" s="212" t="s">
        <v>81</v>
      </c>
      <c r="B1295" s="204" t="s">
        <v>330</v>
      </c>
      <c r="C1295" s="204" t="s">
        <v>18</v>
      </c>
      <c r="D1295" s="204" t="s">
        <v>17</v>
      </c>
      <c r="E1295" s="204" t="s">
        <v>80</v>
      </c>
      <c r="F1295" s="204" t="s">
        <v>68</v>
      </c>
      <c r="G1295" s="204" t="s">
        <v>140</v>
      </c>
      <c r="H1295" s="204" t="s">
        <v>141</v>
      </c>
      <c r="I1295" s="214"/>
      <c r="J1295" s="215">
        <f>J1296</f>
        <v>0</v>
      </c>
      <c r="K1295" s="215">
        <f t="shared" si="1744"/>
        <v>0</v>
      </c>
      <c r="L1295" s="215">
        <f t="shared" si="1744"/>
        <v>0</v>
      </c>
      <c r="M1295" s="215">
        <f t="shared" si="1744"/>
        <v>0</v>
      </c>
      <c r="N1295" s="215">
        <f t="shared" si="1744"/>
        <v>0</v>
      </c>
      <c r="O1295" s="215">
        <f t="shared" si="1744"/>
        <v>0</v>
      </c>
      <c r="P1295" s="215">
        <f t="shared" si="1717"/>
        <v>0</v>
      </c>
      <c r="Q1295" s="215">
        <f t="shared" si="1718"/>
        <v>0</v>
      </c>
      <c r="R1295" s="215">
        <f t="shared" si="1719"/>
        <v>0</v>
      </c>
      <c r="S1295" s="215">
        <f t="shared" si="1745"/>
        <v>0</v>
      </c>
      <c r="T1295" s="215">
        <f t="shared" si="1745"/>
        <v>0</v>
      </c>
      <c r="U1295" s="215">
        <f t="shared" si="1745"/>
        <v>0</v>
      </c>
      <c r="V1295" s="215">
        <f t="shared" si="1735"/>
        <v>0</v>
      </c>
      <c r="W1295" s="215">
        <f t="shared" si="1736"/>
        <v>0</v>
      </c>
      <c r="X1295" s="215">
        <f t="shared" si="1737"/>
        <v>0</v>
      </c>
    </row>
    <row r="1296" spans="1:24" s="206" customFormat="1" hidden="1">
      <c r="A1296" s="245" t="s">
        <v>294</v>
      </c>
      <c r="B1296" s="204" t="s">
        <v>330</v>
      </c>
      <c r="C1296" s="204" t="s">
        <v>18</v>
      </c>
      <c r="D1296" s="204" t="s">
        <v>17</v>
      </c>
      <c r="E1296" s="204" t="s">
        <v>80</v>
      </c>
      <c r="F1296" s="204" t="s">
        <v>68</v>
      </c>
      <c r="G1296" s="204" t="s">
        <v>140</v>
      </c>
      <c r="H1296" s="204" t="s">
        <v>293</v>
      </c>
      <c r="I1296" s="214"/>
      <c r="J1296" s="215">
        <f>J1297</f>
        <v>0</v>
      </c>
      <c r="K1296" s="215">
        <f t="shared" si="1744"/>
        <v>0</v>
      </c>
      <c r="L1296" s="215">
        <f t="shared" si="1744"/>
        <v>0</v>
      </c>
      <c r="M1296" s="215">
        <f t="shared" si="1744"/>
        <v>0</v>
      </c>
      <c r="N1296" s="215">
        <f t="shared" si="1744"/>
        <v>0</v>
      </c>
      <c r="O1296" s="215">
        <f t="shared" si="1744"/>
        <v>0</v>
      </c>
      <c r="P1296" s="215">
        <f t="shared" si="1717"/>
        <v>0</v>
      </c>
      <c r="Q1296" s="215">
        <f t="shared" si="1718"/>
        <v>0</v>
      </c>
      <c r="R1296" s="215">
        <f t="shared" si="1719"/>
        <v>0</v>
      </c>
      <c r="S1296" s="215">
        <f t="shared" si="1745"/>
        <v>0</v>
      </c>
      <c r="T1296" s="215">
        <f t="shared" si="1745"/>
        <v>0</v>
      </c>
      <c r="U1296" s="215">
        <f t="shared" si="1745"/>
        <v>0</v>
      </c>
      <c r="V1296" s="215">
        <f t="shared" si="1735"/>
        <v>0</v>
      </c>
      <c r="W1296" s="215">
        <f t="shared" si="1736"/>
        <v>0</v>
      </c>
      <c r="X1296" s="215">
        <f t="shared" si="1737"/>
        <v>0</v>
      </c>
    </row>
    <row r="1297" spans="1:24" s="206" customFormat="1" ht="26.4" hidden="1">
      <c r="A1297" s="217" t="s">
        <v>229</v>
      </c>
      <c r="B1297" s="204" t="s">
        <v>330</v>
      </c>
      <c r="C1297" s="204" t="s">
        <v>18</v>
      </c>
      <c r="D1297" s="204" t="s">
        <v>17</v>
      </c>
      <c r="E1297" s="204" t="s">
        <v>80</v>
      </c>
      <c r="F1297" s="204" t="s">
        <v>68</v>
      </c>
      <c r="G1297" s="204" t="s">
        <v>140</v>
      </c>
      <c r="H1297" s="204" t="s">
        <v>293</v>
      </c>
      <c r="I1297" s="214" t="s">
        <v>92</v>
      </c>
      <c r="J1297" s="215">
        <f>J1298</f>
        <v>0</v>
      </c>
      <c r="K1297" s="215">
        <f t="shared" si="1744"/>
        <v>0</v>
      </c>
      <c r="L1297" s="215">
        <f t="shared" si="1744"/>
        <v>0</v>
      </c>
      <c r="M1297" s="215">
        <f t="shared" si="1744"/>
        <v>0</v>
      </c>
      <c r="N1297" s="215">
        <f t="shared" si="1744"/>
        <v>0</v>
      </c>
      <c r="O1297" s="215">
        <f t="shared" si="1744"/>
        <v>0</v>
      </c>
      <c r="P1297" s="215">
        <f t="shared" si="1717"/>
        <v>0</v>
      </c>
      <c r="Q1297" s="215">
        <f t="shared" si="1718"/>
        <v>0</v>
      </c>
      <c r="R1297" s="215">
        <f t="shared" si="1719"/>
        <v>0</v>
      </c>
      <c r="S1297" s="215">
        <f t="shared" si="1745"/>
        <v>0</v>
      </c>
      <c r="T1297" s="215">
        <f t="shared" si="1745"/>
        <v>0</v>
      </c>
      <c r="U1297" s="215">
        <f t="shared" si="1745"/>
        <v>0</v>
      </c>
      <c r="V1297" s="215">
        <f t="shared" si="1735"/>
        <v>0</v>
      </c>
      <c r="W1297" s="215">
        <f t="shared" si="1736"/>
        <v>0</v>
      </c>
      <c r="X1297" s="215">
        <f t="shared" si="1737"/>
        <v>0</v>
      </c>
    </row>
    <row r="1298" spans="1:24" s="206" customFormat="1" ht="26.4" hidden="1">
      <c r="A1298" s="216" t="s">
        <v>96</v>
      </c>
      <c r="B1298" s="204" t="s">
        <v>330</v>
      </c>
      <c r="C1298" s="204" t="s">
        <v>18</v>
      </c>
      <c r="D1298" s="204" t="s">
        <v>17</v>
      </c>
      <c r="E1298" s="204" t="s">
        <v>80</v>
      </c>
      <c r="F1298" s="204" t="s">
        <v>68</v>
      </c>
      <c r="G1298" s="204" t="s">
        <v>140</v>
      </c>
      <c r="H1298" s="204" t="s">
        <v>293</v>
      </c>
      <c r="I1298" s="214" t="s">
        <v>93</v>
      </c>
      <c r="J1298" s="215"/>
      <c r="K1298" s="215"/>
      <c r="L1298" s="215"/>
      <c r="M1298" s="215"/>
      <c r="N1298" s="215"/>
      <c r="O1298" s="215"/>
      <c r="P1298" s="215">
        <f t="shared" si="1717"/>
        <v>0</v>
      </c>
      <c r="Q1298" s="215">
        <f t="shared" si="1718"/>
        <v>0</v>
      </c>
      <c r="R1298" s="215">
        <f t="shared" si="1719"/>
        <v>0</v>
      </c>
      <c r="S1298" s="215"/>
      <c r="T1298" s="215"/>
      <c r="U1298" s="215"/>
      <c r="V1298" s="215">
        <f t="shared" si="1735"/>
        <v>0</v>
      </c>
      <c r="W1298" s="215">
        <f t="shared" si="1736"/>
        <v>0</v>
      </c>
      <c r="X1298" s="215">
        <f t="shared" si="1737"/>
        <v>0</v>
      </c>
    </row>
    <row r="1299" spans="1:24" s="232" customFormat="1" hidden="1">
      <c r="A1299" s="255" t="s">
        <v>66</v>
      </c>
      <c r="B1299" s="208" t="s">
        <v>330</v>
      </c>
      <c r="C1299" s="208" t="s">
        <v>18</v>
      </c>
      <c r="D1299" s="208" t="s">
        <v>13</v>
      </c>
      <c r="E1299" s="208"/>
      <c r="F1299" s="208"/>
      <c r="G1299" s="208"/>
      <c r="H1299" s="208"/>
      <c r="I1299" s="219"/>
      <c r="J1299" s="211">
        <f>J1309+J1300</f>
        <v>1450146</v>
      </c>
      <c r="K1299" s="211">
        <f t="shared" ref="K1299:O1299" si="1746">K1309+K1300</f>
        <v>1500909.52</v>
      </c>
      <c r="L1299" s="211">
        <f t="shared" si="1746"/>
        <v>1553703.58</v>
      </c>
      <c r="M1299" s="211">
        <f t="shared" si="1746"/>
        <v>567771.91999999993</v>
      </c>
      <c r="N1299" s="211">
        <f t="shared" si="1746"/>
        <v>0</v>
      </c>
      <c r="O1299" s="211">
        <f t="shared" si="1746"/>
        <v>0</v>
      </c>
      <c r="P1299" s="211">
        <f t="shared" si="1717"/>
        <v>2017917.92</v>
      </c>
      <c r="Q1299" s="211">
        <f t="shared" si="1718"/>
        <v>1500909.52</v>
      </c>
      <c r="R1299" s="211">
        <f t="shared" si="1719"/>
        <v>1553703.58</v>
      </c>
      <c r="S1299" s="211">
        <f t="shared" ref="S1299:U1299" si="1747">S1309+S1300</f>
        <v>3436602</v>
      </c>
      <c r="T1299" s="211">
        <f t="shared" si="1747"/>
        <v>0</v>
      </c>
      <c r="U1299" s="211">
        <f t="shared" si="1747"/>
        <v>0</v>
      </c>
      <c r="V1299" s="211">
        <f t="shared" si="1735"/>
        <v>5454519.9199999999</v>
      </c>
      <c r="W1299" s="211">
        <f t="shared" si="1736"/>
        <v>1500909.52</v>
      </c>
      <c r="X1299" s="211">
        <f t="shared" si="1737"/>
        <v>1553703.58</v>
      </c>
    </row>
    <row r="1300" spans="1:24" s="333" customFormat="1" ht="27" hidden="1" customHeight="1">
      <c r="A1300" s="334" t="s">
        <v>407</v>
      </c>
      <c r="B1300" s="316" t="s">
        <v>330</v>
      </c>
      <c r="C1300" s="316" t="s">
        <v>18</v>
      </c>
      <c r="D1300" s="316" t="s">
        <v>13</v>
      </c>
      <c r="E1300" s="316" t="s">
        <v>405</v>
      </c>
      <c r="F1300" s="316" t="s">
        <v>68</v>
      </c>
      <c r="G1300" s="316" t="s">
        <v>140</v>
      </c>
      <c r="H1300" s="316" t="s">
        <v>141</v>
      </c>
      <c r="I1300" s="331"/>
      <c r="J1300" s="332">
        <f>J1305+J1301</f>
        <v>0</v>
      </c>
      <c r="K1300" s="332">
        <f t="shared" ref="K1300:O1300" si="1748">K1305+K1301</f>
        <v>0</v>
      </c>
      <c r="L1300" s="332">
        <f t="shared" si="1748"/>
        <v>0</v>
      </c>
      <c r="M1300" s="332">
        <f t="shared" si="1748"/>
        <v>567771.91999999993</v>
      </c>
      <c r="N1300" s="332">
        <f t="shared" si="1748"/>
        <v>0</v>
      </c>
      <c r="O1300" s="332">
        <f t="shared" si="1748"/>
        <v>0</v>
      </c>
      <c r="P1300" s="215">
        <f t="shared" si="1717"/>
        <v>567771.91999999993</v>
      </c>
      <c r="Q1300" s="215">
        <f t="shared" si="1718"/>
        <v>0</v>
      </c>
      <c r="R1300" s="215">
        <f t="shared" si="1719"/>
        <v>0</v>
      </c>
      <c r="S1300" s="332">
        <f t="shared" ref="S1300:U1300" si="1749">S1305+S1301</f>
        <v>0</v>
      </c>
      <c r="T1300" s="332">
        <f t="shared" si="1749"/>
        <v>0</v>
      </c>
      <c r="U1300" s="332">
        <f t="shared" si="1749"/>
        <v>0</v>
      </c>
      <c r="V1300" s="215">
        <f t="shared" si="1735"/>
        <v>567771.91999999993</v>
      </c>
      <c r="W1300" s="215">
        <f t="shared" si="1736"/>
        <v>0</v>
      </c>
      <c r="X1300" s="215">
        <f t="shared" si="1737"/>
        <v>0</v>
      </c>
    </row>
    <row r="1301" spans="1:24" s="333" customFormat="1" ht="27" hidden="1" customHeight="1">
      <c r="A1301" s="279" t="s">
        <v>408</v>
      </c>
      <c r="B1301" s="204" t="s">
        <v>330</v>
      </c>
      <c r="C1301" s="204" t="s">
        <v>18</v>
      </c>
      <c r="D1301" s="204" t="s">
        <v>13</v>
      </c>
      <c r="E1301" s="204" t="s">
        <v>405</v>
      </c>
      <c r="F1301" s="204" t="s">
        <v>68</v>
      </c>
      <c r="G1301" s="204" t="s">
        <v>140</v>
      </c>
      <c r="H1301" s="204" t="s">
        <v>406</v>
      </c>
      <c r="I1301" s="214"/>
      <c r="J1301" s="332">
        <f>J1302</f>
        <v>0</v>
      </c>
      <c r="K1301" s="332">
        <f t="shared" ref="K1301:K1303" si="1750">K1302</f>
        <v>0</v>
      </c>
      <c r="L1301" s="332">
        <f t="shared" ref="L1301:L1303" si="1751">L1302</f>
        <v>0</v>
      </c>
      <c r="M1301" s="332">
        <f t="shared" ref="M1301:M1303" si="1752">M1302</f>
        <v>30008.6</v>
      </c>
      <c r="N1301" s="332">
        <f t="shared" ref="N1301:N1303" si="1753">N1302</f>
        <v>0</v>
      </c>
      <c r="O1301" s="332">
        <f t="shared" ref="O1301:O1303" si="1754">O1302</f>
        <v>0</v>
      </c>
      <c r="P1301" s="215">
        <f t="shared" si="1717"/>
        <v>30008.6</v>
      </c>
      <c r="Q1301" s="215">
        <f t="shared" si="1718"/>
        <v>0</v>
      </c>
      <c r="R1301" s="215">
        <f t="shared" si="1719"/>
        <v>0</v>
      </c>
      <c r="S1301" s="332">
        <f t="shared" ref="S1301:U1303" si="1755">S1302</f>
        <v>0</v>
      </c>
      <c r="T1301" s="332">
        <f t="shared" si="1755"/>
        <v>0</v>
      </c>
      <c r="U1301" s="332">
        <f t="shared" si="1755"/>
        <v>0</v>
      </c>
      <c r="V1301" s="215">
        <f t="shared" si="1735"/>
        <v>30008.6</v>
      </c>
      <c r="W1301" s="215">
        <f t="shared" si="1736"/>
        <v>0</v>
      </c>
      <c r="X1301" s="215">
        <f t="shared" si="1737"/>
        <v>0</v>
      </c>
    </row>
    <row r="1302" spans="1:24" s="333" customFormat="1" hidden="1">
      <c r="A1302" s="334" t="s">
        <v>443</v>
      </c>
      <c r="B1302" s="204" t="s">
        <v>330</v>
      </c>
      <c r="C1302" s="204" t="s">
        <v>18</v>
      </c>
      <c r="D1302" s="204" t="s">
        <v>13</v>
      </c>
      <c r="E1302" s="204" t="s">
        <v>405</v>
      </c>
      <c r="F1302" s="204" t="s">
        <v>68</v>
      </c>
      <c r="G1302" s="204" t="s">
        <v>140</v>
      </c>
      <c r="H1302" s="204" t="s">
        <v>472</v>
      </c>
      <c r="I1302" s="214"/>
      <c r="J1302" s="332">
        <f>J1303</f>
        <v>0</v>
      </c>
      <c r="K1302" s="332">
        <f t="shared" si="1750"/>
        <v>0</v>
      </c>
      <c r="L1302" s="332">
        <f t="shared" si="1751"/>
        <v>0</v>
      </c>
      <c r="M1302" s="332">
        <f t="shared" si="1752"/>
        <v>30008.6</v>
      </c>
      <c r="N1302" s="332">
        <f t="shared" si="1753"/>
        <v>0</v>
      </c>
      <c r="O1302" s="332">
        <f t="shared" si="1754"/>
        <v>0</v>
      </c>
      <c r="P1302" s="215">
        <f t="shared" si="1717"/>
        <v>30008.6</v>
      </c>
      <c r="Q1302" s="215">
        <f t="shared" si="1718"/>
        <v>0</v>
      </c>
      <c r="R1302" s="215">
        <f t="shared" si="1719"/>
        <v>0</v>
      </c>
      <c r="S1302" s="332">
        <f t="shared" si="1755"/>
        <v>0</v>
      </c>
      <c r="T1302" s="332">
        <f t="shared" si="1755"/>
        <v>0</v>
      </c>
      <c r="U1302" s="332">
        <f t="shared" si="1755"/>
        <v>0</v>
      </c>
      <c r="V1302" s="215">
        <f t="shared" si="1735"/>
        <v>30008.6</v>
      </c>
      <c r="W1302" s="215">
        <f t="shared" si="1736"/>
        <v>0</v>
      </c>
      <c r="X1302" s="215">
        <f t="shared" si="1737"/>
        <v>0</v>
      </c>
    </row>
    <row r="1303" spans="1:24" s="333" customFormat="1" ht="27" hidden="1" customHeight="1">
      <c r="A1303" s="278" t="s">
        <v>229</v>
      </c>
      <c r="B1303" s="204" t="s">
        <v>330</v>
      </c>
      <c r="C1303" s="204" t="s">
        <v>18</v>
      </c>
      <c r="D1303" s="204" t="s">
        <v>13</v>
      </c>
      <c r="E1303" s="204" t="s">
        <v>405</v>
      </c>
      <c r="F1303" s="204" t="s">
        <v>68</v>
      </c>
      <c r="G1303" s="204" t="s">
        <v>140</v>
      </c>
      <c r="H1303" s="204" t="s">
        <v>472</v>
      </c>
      <c r="I1303" s="214" t="s">
        <v>92</v>
      </c>
      <c r="J1303" s="332">
        <f>J1304</f>
        <v>0</v>
      </c>
      <c r="K1303" s="332">
        <f t="shared" si="1750"/>
        <v>0</v>
      </c>
      <c r="L1303" s="332">
        <f t="shared" si="1751"/>
        <v>0</v>
      </c>
      <c r="M1303" s="332">
        <f t="shared" si="1752"/>
        <v>30008.6</v>
      </c>
      <c r="N1303" s="332">
        <f t="shared" si="1753"/>
        <v>0</v>
      </c>
      <c r="O1303" s="332">
        <f t="shared" si="1754"/>
        <v>0</v>
      </c>
      <c r="P1303" s="215">
        <f t="shared" si="1717"/>
        <v>30008.6</v>
      </c>
      <c r="Q1303" s="215">
        <f t="shared" si="1718"/>
        <v>0</v>
      </c>
      <c r="R1303" s="215">
        <f t="shared" si="1719"/>
        <v>0</v>
      </c>
      <c r="S1303" s="332">
        <f t="shared" si="1755"/>
        <v>0</v>
      </c>
      <c r="T1303" s="332">
        <f t="shared" si="1755"/>
        <v>0</v>
      </c>
      <c r="U1303" s="332">
        <f t="shared" si="1755"/>
        <v>0</v>
      </c>
      <c r="V1303" s="215">
        <f t="shared" si="1735"/>
        <v>30008.6</v>
      </c>
      <c r="W1303" s="215">
        <f t="shared" si="1736"/>
        <v>0</v>
      </c>
      <c r="X1303" s="215">
        <f t="shared" si="1737"/>
        <v>0</v>
      </c>
    </row>
    <row r="1304" spans="1:24" s="333" customFormat="1" ht="27" hidden="1" customHeight="1">
      <c r="A1304" s="279" t="s">
        <v>96</v>
      </c>
      <c r="B1304" s="204" t="s">
        <v>330</v>
      </c>
      <c r="C1304" s="204" t="s">
        <v>18</v>
      </c>
      <c r="D1304" s="204" t="s">
        <v>13</v>
      </c>
      <c r="E1304" s="204" t="s">
        <v>405</v>
      </c>
      <c r="F1304" s="204" t="s">
        <v>68</v>
      </c>
      <c r="G1304" s="204" t="s">
        <v>140</v>
      </c>
      <c r="H1304" s="204" t="s">
        <v>472</v>
      </c>
      <c r="I1304" s="214" t="s">
        <v>93</v>
      </c>
      <c r="J1304" s="332"/>
      <c r="K1304" s="332"/>
      <c r="L1304" s="332"/>
      <c r="M1304" s="353">
        <v>30008.6</v>
      </c>
      <c r="N1304" s="332"/>
      <c r="O1304" s="332"/>
      <c r="P1304" s="215">
        <f t="shared" si="1717"/>
        <v>30008.6</v>
      </c>
      <c r="Q1304" s="215">
        <f t="shared" si="1718"/>
        <v>0</v>
      </c>
      <c r="R1304" s="215">
        <f t="shared" si="1719"/>
        <v>0</v>
      </c>
      <c r="S1304" s="332"/>
      <c r="T1304" s="332"/>
      <c r="U1304" s="332"/>
      <c r="V1304" s="215">
        <f t="shared" si="1735"/>
        <v>30008.6</v>
      </c>
      <c r="W1304" s="215">
        <f t="shared" si="1736"/>
        <v>0</v>
      </c>
      <c r="X1304" s="215">
        <f t="shared" si="1737"/>
        <v>0</v>
      </c>
    </row>
    <row r="1305" spans="1:24" s="333" customFormat="1" ht="26.4" hidden="1">
      <c r="A1305" s="334" t="s">
        <v>441</v>
      </c>
      <c r="B1305" s="316" t="s">
        <v>330</v>
      </c>
      <c r="C1305" s="316" t="s">
        <v>18</v>
      </c>
      <c r="D1305" s="316" t="s">
        <v>13</v>
      </c>
      <c r="E1305" s="316" t="s">
        <v>405</v>
      </c>
      <c r="F1305" s="316" t="s">
        <v>68</v>
      </c>
      <c r="G1305" s="316" t="s">
        <v>140</v>
      </c>
      <c r="H1305" s="316" t="s">
        <v>466</v>
      </c>
      <c r="I1305" s="331"/>
      <c r="J1305" s="332">
        <f>J1306</f>
        <v>0</v>
      </c>
      <c r="K1305" s="332">
        <f t="shared" ref="K1305:K1307" si="1756">K1306</f>
        <v>0</v>
      </c>
      <c r="L1305" s="332">
        <f t="shared" ref="L1305:L1307" si="1757">L1306</f>
        <v>0</v>
      </c>
      <c r="M1305" s="332">
        <f t="shared" ref="M1305:M1307" si="1758">M1306</f>
        <v>537763.31999999995</v>
      </c>
      <c r="N1305" s="332">
        <f t="shared" ref="N1305:N1307" si="1759">N1306</f>
        <v>0</v>
      </c>
      <c r="O1305" s="332">
        <f t="shared" ref="O1305:O1307" si="1760">O1306</f>
        <v>0</v>
      </c>
      <c r="P1305" s="215">
        <f t="shared" si="1717"/>
        <v>537763.31999999995</v>
      </c>
      <c r="Q1305" s="215">
        <f t="shared" si="1718"/>
        <v>0</v>
      </c>
      <c r="R1305" s="215">
        <f t="shared" si="1719"/>
        <v>0</v>
      </c>
      <c r="S1305" s="332">
        <f t="shared" ref="S1305:U1307" si="1761">S1306</f>
        <v>0</v>
      </c>
      <c r="T1305" s="332">
        <f t="shared" si="1761"/>
        <v>0</v>
      </c>
      <c r="U1305" s="332">
        <f t="shared" si="1761"/>
        <v>0</v>
      </c>
      <c r="V1305" s="215">
        <f t="shared" si="1735"/>
        <v>537763.31999999995</v>
      </c>
      <c r="W1305" s="215">
        <f t="shared" si="1736"/>
        <v>0</v>
      </c>
      <c r="X1305" s="215">
        <f t="shared" si="1737"/>
        <v>0</v>
      </c>
    </row>
    <row r="1306" spans="1:24" s="333" customFormat="1" hidden="1">
      <c r="A1306" s="334" t="s">
        <v>443</v>
      </c>
      <c r="B1306" s="316" t="s">
        <v>330</v>
      </c>
      <c r="C1306" s="316" t="s">
        <v>18</v>
      </c>
      <c r="D1306" s="316" t="s">
        <v>13</v>
      </c>
      <c r="E1306" s="316" t="s">
        <v>405</v>
      </c>
      <c r="F1306" s="316" t="s">
        <v>68</v>
      </c>
      <c r="G1306" s="316" t="s">
        <v>140</v>
      </c>
      <c r="H1306" s="316" t="s">
        <v>471</v>
      </c>
      <c r="I1306" s="331"/>
      <c r="J1306" s="332">
        <f>J1307</f>
        <v>0</v>
      </c>
      <c r="K1306" s="332">
        <f t="shared" si="1756"/>
        <v>0</v>
      </c>
      <c r="L1306" s="332">
        <f t="shared" si="1757"/>
        <v>0</v>
      </c>
      <c r="M1306" s="332">
        <f t="shared" si="1758"/>
        <v>537763.31999999995</v>
      </c>
      <c r="N1306" s="332">
        <f t="shared" si="1759"/>
        <v>0</v>
      </c>
      <c r="O1306" s="332">
        <f t="shared" si="1760"/>
        <v>0</v>
      </c>
      <c r="P1306" s="215">
        <f t="shared" si="1717"/>
        <v>537763.31999999995</v>
      </c>
      <c r="Q1306" s="215">
        <f t="shared" si="1718"/>
        <v>0</v>
      </c>
      <c r="R1306" s="215">
        <f t="shared" si="1719"/>
        <v>0</v>
      </c>
      <c r="S1306" s="332">
        <f t="shared" si="1761"/>
        <v>0</v>
      </c>
      <c r="T1306" s="332">
        <f t="shared" si="1761"/>
        <v>0</v>
      </c>
      <c r="U1306" s="332">
        <f t="shared" si="1761"/>
        <v>0</v>
      </c>
      <c r="V1306" s="215">
        <f t="shared" si="1735"/>
        <v>537763.31999999995</v>
      </c>
      <c r="W1306" s="215">
        <f t="shared" si="1736"/>
        <v>0</v>
      </c>
      <c r="X1306" s="215">
        <f t="shared" si="1737"/>
        <v>0</v>
      </c>
    </row>
    <row r="1307" spans="1:24" s="333" customFormat="1" ht="27.75" hidden="1" customHeight="1">
      <c r="A1307" s="217" t="s">
        <v>229</v>
      </c>
      <c r="B1307" s="316" t="s">
        <v>330</v>
      </c>
      <c r="C1307" s="316" t="s">
        <v>18</v>
      </c>
      <c r="D1307" s="316" t="s">
        <v>13</v>
      </c>
      <c r="E1307" s="316" t="s">
        <v>405</v>
      </c>
      <c r="F1307" s="316" t="s">
        <v>68</v>
      </c>
      <c r="G1307" s="316" t="s">
        <v>140</v>
      </c>
      <c r="H1307" s="316" t="s">
        <v>471</v>
      </c>
      <c r="I1307" s="331" t="s">
        <v>92</v>
      </c>
      <c r="J1307" s="332">
        <f>J1308</f>
        <v>0</v>
      </c>
      <c r="K1307" s="332">
        <f t="shared" si="1756"/>
        <v>0</v>
      </c>
      <c r="L1307" s="332">
        <f t="shared" si="1757"/>
        <v>0</v>
      </c>
      <c r="M1307" s="332">
        <f t="shared" si="1758"/>
        <v>537763.31999999995</v>
      </c>
      <c r="N1307" s="332">
        <f t="shared" si="1759"/>
        <v>0</v>
      </c>
      <c r="O1307" s="332">
        <f t="shared" si="1760"/>
        <v>0</v>
      </c>
      <c r="P1307" s="215">
        <f t="shared" si="1717"/>
        <v>537763.31999999995</v>
      </c>
      <c r="Q1307" s="215">
        <f t="shared" si="1718"/>
        <v>0</v>
      </c>
      <c r="R1307" s="215">
        <f t="shared" si="1719"/>
        <v>0</v>
      </c>
      <c r="S1307" s="332">
        <f t="shared" si="1761"/>
        <v>0</v>
      </c>
      <c r="T1307" s="332">
        <f t="shared" si="1761"/>
        <v>0</v>
      </c>
      <c r="U1307" s="332">
        <f t="shared" si="1761"/>
        <v>0</v>
      </c>
      <c r="V1307" s="215">
        <f t="shared" si="1735"/>
        <v>537763.31999999995</v>
      </c>
      <c r="W1307" s="215">
        <f t="shared" si="1736"/>
        <v>0</v>
      </c>
      <c r="X1307" s="215">
        <f t="shared" si="1737"/>
        <v>0</v>
      </c>
    </row>
    <row r="1308" spans="1:24" s="333" customFormat="1" ht="26.4" hidden="1">
      <c r="A1308" s="216" t="s">
        <v>96</v>
      </c>
      <c r="B1308" s="316" t="s">
        <v>330</v>
      </c>
      <c r="C1308" s="316" t="s">
        <v>18</v>
      </c>
      <c r="D1308" s="316" t="s">
        <v>13</v>
      </c>
      <c r="E1308" s="316" t="s">
        <v>405</v>
      </c>
      <c r="F1308" s="316" t="s">
        <v>68</v>
      </c>
      <c r="G1308" s="316" t="s">
        <v>140</v>
      </c>
      <c r="H1308" s="316" t="s">
        <v>471</v>
      </c>
      <c r="I1308" s="331" t="s">
        <v>93</v>
      </c>
      <c r="J1308" s="332"/>
      <c r="K1308" s="332"/>
      <c r="L1308" s="332"/>
      <c r="M1308" s="332">
        <f>537763.32</f>
        <v>537763.31999999995</v>
      </c>
      <c r="N1308" s="332"/>
      <c r="O1308" s="332"/>
      <c r="P1308" s="215">
        <f t="shared" si="1717"/>
        <v>537763.31999999995</v>
      </c>
      <c r="Q1308" s="215">
        <f t="shared" si="1718"/>
        <v>0</v>
      </c>
      <c r="R1308" s="215">
        <f t="shared" si="1719"/>
        <v>0</v>
      </c>
      <c r="S1308" s="332"/>
      <c r="T1308" s="332"/>
      <c r="U1308" s="332"/>
      <c r="V1308" s="215">
        <f t="shared" si="1735"/>
        <v>537763.31999999995</v>
      </c>
      <c r="W1308" s="215">
        <f t="shared" si="1736"/>
        <v>0</v>
      </c>
      <c r="X1308" s="215">
        <f t="shared" si="1737"/>
        <v>0</v>
      </c>
    </row>
    <row r="1309" spans="1:24" s="206" customFormat="1" hidden="1">
      <c r="A1309" s="212" t="s">
        <v>81</v>
      </c>
      <c r="B1309" s="204" t="s">
        <v>330</v>
      </c>
      <c r="C1309" s="204" t="s">
        <v>18</v>
      </c>
      <c r="D1309" s="204" t="s">
        <v>13</v>
      </c>
      <c r="E1309" s="204" t="s">
        <v>80</v>
      </c>
      <c r="F1309" s="204" t="s">
        <v>68</v>
      </c>
      <c r="G1309" s="204" t="s">
        <v>140</v>
      </c>
      <c r="H1309" s="204" t="s">
        <v>141</v>
      </c>
      <c r="I1309" s="214"/>
      <c r="J1309" s="215">
        <f>J1310+J1313</f>
        <v>1450146</v>
      </c>
      <c r="K1309" s="215">
        <f t="shared" ref="K1309:L1309" si="1762">K1310+K1313</f>
        <v>1500909.52</v>
      </c>
      <c r="L1309" s="215">
        <f t="shared" si="1762"/>
        <v>1553703.58</v>
      </c>
      <c r="M1309" s="215">
        <f t="shared" ref="M1309:O1309" si="1763">M1310+M1313</f>
        <v>0</v>
      </c>
      <c r="N1309" s="215">
        <f t="shared" si="1763"/>
        <v>0</v>
      </c>
      <c r="O1309" s="215">
        <f t="shared" si="1763"/>
        <v>0</v>
      </c>
      <c r="P1309" s="215">
        <f t="shared" si="1717"/>
        <v>1450146</v>
      </c>
      <c r="Q1309" s="215">
        <f t="shared" si="1718"/>
        <v>1500909.52</v>
      </c>
      <c r="R1309" s="215">
        <f t="shared" si="1719"/>
        <v>1553703.58</v>
      </c>
      <c r="S1309" s="215">
        <f t="shared" ref="S1309:U1309" si="1764">S1310+S1313</f>
        <v>3436602</v>
      </c>
      <c r="T1309" s="215">
        <f t="shared" si="1764"/>
        <v>0</v>
      </c>
      <c r="U1309" s="215">
        <f t="shared" si="1764"/>
        <v>0</v>
      </c>
      <c r="V1309" s="215">
        <f t="shared" si="1735"/>
        <v>4886748</v>
      </c>
      <c r="W1309" s="215">
        <f t="shared" si="1736"/>
        <v>1500909.52</v>
      </c>
      <c r="X1309" s="215">
        <f t="shared" si="1737"/>
        <v>1553703.58</v>
      </c>
    </row>
    <row r="1310" spans="1:24" s="206" customFormat="1" ht="13.8" hidden="1">
      <c r="A1310" s="256" t="s">
        <v>297</v>
      </c>
      <c r="B1310" s="204" t="s">
        <v>330</v>
      </c>
      <c r="C1310" s="204" t="s">
        <v>18</v>
      </c>
      <c r="D1310" s="204" t="s">
        <v>13</v>
      </c>
      <c r="E1310" s="204" t="s">
        <v>80</v>
      </c>
      <c r="F1310" s="204" t="s">
        <v>68</v>
      </c>
      <c r="G1310" s="204" t="s">
        <v>140</v>
      </c>
      <c r="H1310" s="204" t="s">
        <v>296</v>
      </c>
      <c r="I1310" s="214"/>
      <c r="J1310" s="215">
        <f>J1311</f>
        <v>26058</v>
      </c>
      <c r="K1310" s="215">
        <f t="shared" ref="K1310:O1311" si="1765">K1311</f>
        <v>26058</v>
      </c>
      <c r="L1310" s="215">
        <f t="shared" si="1765"/>
        <v>26058</v>
      </c>
      <c r="M1310" s="215">
        <f t="shared" si="1765"/>
        <v>0</v>
      </c>
      <c r="N1310" s="215">
        <f t="shared" si="1765"/>
        <v>0</v>
      </c>
      <c r="O1310" s="215">
        <f t="shared" si="1765"/>
        <v>0</v>
      </c>
      <c r="P1310" s="215">
        <f t="shared" si="1717"/>
        <v>26058</v>
      </c>
      <c r="Q1310" s="215">
        <f t="shared" si="1718"/>
        <v>26058</v>
      </c>
      <c r="R1310" s="215">
        <f t="shared" si="1719"/>
        <v>26058</v>
      </c>
      <c r="S1310" s="215">
        <f t="shared" ref="S1310:U1311" si="1766">S1311</f>
        <v>0</v>
      </c>
      <c r="T1310" s="215">
        <f t="shared" si="1766"/>
        <v>0</v>
      </c>
      <c r="U1310" s="215">
        <f t="shared" si="1766"/>
        <v>0</v>
      </c>
      <c r="V1310" s="215">
        <f t="shared" si="1735"/>
        <v>26058</v>
      </c>
      <c r="W1310" s="215">
        <f t="shared" si="1736"/>
        <v>26058</v>
      </c>
      <c r="X1310" s="215">
        <f t="shared" si="1737"/>
        <v>26058</v>
      </c>
    </row>
    <row r="1311" spans="1:24" s="206" customFormat="1" ht="26.4" hidden="1">
      <c r="A1311" s="217" t="s">
        <v>229</v>
      </c>
      <c r="B1311" s="204" t="s">
        <v>330</v>
      </c>
      <c r="C1311" s="204" t="s">
        <v>18</v>
      </c>
      <c r="D1311" s="204" t="s">
        <v>13</v>
      </c>
      <c r="E1311" s="204" t="s">
        <v>80</v>
      </c>
      <c r="F1311" s="204" t="s">
        <v>68</v>
      </c>
      <c r="G1311" s="204" t="s">
        <v>140</v>
      </c>
      <c r="H1311" s="204" t="s">
        <v>296</v>
      </c>
      <c r="I1311" s="214" t="s">
        <v>92</v>
      </c>
      <c r="J1311" s="215">
        <f>J1312</f>
        <v>26058</v>
      </c>
      <c r="K1311" s="215">
        <f t="shared" si="1765"/>
        <v>26058</v>
      </c>
      <c r="L1311" s="215">
        <f t="shared" si="1765"/>
        <v>26058</v>
      </c>
      <c r="M1311" s="215">
        <f t="shared" si="1765"/>
        <v>0</v>
      </c>
      <c r="N1311" s="215">
        <f t="shared" si="1765"/>
        <v>0</v>
      </c>
      <c r="O1311" s="215">
        <f t="shared" si="1765"/>
        <v>0</v>
      </c>
      <c r="P1311" s="215">
        <f t="shared" si="1717"/>
        <v>26058</v>
      </c>
      <c r="Q1311" s="215">
        <f t="shared" si="1718"/>
        <v>26058</v>
      </c>
      <c r="R1311" s="215">
        <f t="shared" si="1719"/>
        <v>26058</v>
      </c>
      <c r="S1311" s="215">
        <f t="shared" si="1766"/>
        <v>0</v>
      </c>
      <c r="T1311" s="215">
        <f t="shared" si="1766"/>
        <v>0</v>
      </c>
      <c r="U1311" s="215">
        <f t="shared" si="1766"/>
        <v>0</v>
      </c>
      <c r="V1311" s="215">
        <f t="shared" si="1735"/>
        <v>26058</v>
      </c>
      <c r="W1311" s="215">
        <f t="shared" si="1736"/>
        <v>26058</v>
      </c>
      <c r="X1311" s="215">
        <f t="shared" si="1737"/>
        <v>26058</v>
      </c>
    </row>
    <row r="1312" spans="1:24" s="206" customFormat="1" ht="26.4" hidden="1">
      <c r="A1312" s="216" t="s">
        <v>96</v>
      </c>
      <c r="B1312" s="204" t="s">
        <v>330</v>
      </c>
      <c r="C1312" s="204" t="s">
        <v>18</v>
      </c>
      <c r="D1312" s="204" t="s">
        <v>13</v>
      </c>
      <c r="E1312" s="204" t="s">
        <v>80</v>
      </c>
      <c r="F1312" s="204" t="s">
        <v>68</v>
      </c>
      <c r="G1312" s="204" t="s">
        <v>140</v>
      </c>
      <c r="H1312" s="204" t="s">
        <v>296</v>
      </c>
      <c r="I1312" s="214" t="s">
        <v>93</v>
      </c>
      <c r="J1312" s="215">
        <v>26058</v>
      </c>
      <c r="K1312" s="215">
        <v>26058</v>
      </c>
      <c r="L1312" s="215">
        <v>26058</v>
      </c>
      <c r="M1312" s="215"/>
      <c r="N1312" s="215"/>
      <c r="O1312" s="215"/>
      <c r="P1312" s="215">
        <f t="shared" si="1717"/>
        <v>26058</v>
      </c>
      <c r="Q1312" s="215">
        <f t="shared" si="1718"/>
        <v>26058</v>
      </c>
      <c r="R1312" s="215">
        <f t="shared" si="1719"/>
        <v>26058</v>
      </c>
      <c r="S1312" s="215"/>
      <c r="T1312" s="215"/>
      <c r="U1312" s="215"/>
      <c r="V1312" s="215">
        <f t="shared" si="1735"/>
        <v>26058</v>
      </c>
      <c r="W1312" s="215">
        <f t="shared" si="1736"/>
        <v>26058</v>
      </c>
      <c r="X1312" s="215">
        <f t="shared" si="1737"/>
        <v>26058</v>
      </c>
    </row>
    <row r="1313" spans="1:24" s="206" customFormat="1" hidden="1">
      <c r="A1313" s="216" t="s">
        <v>299</v>
      </c>
      <c r="B1313" s="204" t="s">
        <v>330</v>
      </c>
      <c r="C1313" s="204" t="s">
        <v>18</v>
      </c>
      <c r="D1313" s="204" t="s">
        <v>13</v>
      </c>
      <c r="E1313" s="204" t="s">
        <v>80</v>
      </c>
      <c r="F1313" s="204" t="s">
        <v>68</v>
      </c>
      <c r="G1313" s="204" t="s">
        <v>140</v>
      </c>
      <c r="H1313" s="204" t="s">
        <v>295</v>
      </c>
      <c r="I1313" s="214"/>
      <c r="J1313" s="215">
        <f>J1314</f>
        <v>1424088</v>
      </c>
      <c r="K1313" s="215">
        <f t="shared" ref="K1313:O1314" si="1767">K1314</f>
        <v>1474851.52</v>
      </c>
      <c r="L1313" s="215">
        <f t="shared" si="1767"/>
        <v>1527645.58</v>
      </c>
      <c r="M1313" s="215">
        <f t="shared" si="1767"/>
        <v>0</v>
      </c>
      <c r="N1313" s="215">
        <f t="shared" si="1767"/>
        <v>0</v>
      </c>
      <c r="O1313" s="215">
        <f t="shared" si="1767"/>
        <v>0</v>
      </c>
      <c r="P1313" s="215">
        <f t="shared" si="1717"/>
        <v>1424088</v>
      </c>
      <c r="Q1313" s="215">
        <f t="shared" si="1718"/>
        <v>1474851.52</v>
      </c>
      <c r="R1313" s="215">
        <f t="shared" si="1719"/>
        <v>1527645.58</v>
      </c>
      <c r="S1313" s="215">
        <f t="shared" ref="S1313:U1314" si="1768">S1314</f>
        <v>3436602</v>
      </c>
      <c r="T1313" s="215">
        <f t="shared" si="1768"/>
        <v>0</v>
      </c>
      <c r="U1313" s="215">
        <f t="shared" si="1768"/>
        <v>0</v>
      </c>
      <c r="V1313" s="215">
        <f t="shared" si="1735"/>
        <v>4860690</v>
      </c>
      <c r="W1313" s="215">
        <f t="shared" si="1736"/>
        <v>1474851.52</v>
      </c>
      <c r="X1313" s="215">
        <f t="shared" si="1737"/>
        <v>1527645.58</v>
      </c>
    </row>
    <row r="1314" spans="1:24" s="206" customFormat="1" ht="26.4" hidden="1">
      <c r="A1314" s="217" t="s">
        <v>229</v>
      </c>
      <c r="B1314" s="204" t="s">
        <v>330</v>
      </c>
      <c r="C1314" s="204" t="s">
        <v>18</v>
      </c>
      <c r="D1314" s="204" t="s">
        <v>13</v>
      </c>
      <c r="E1314" s="204" t="s">
        <v>80</v>
      </c>
      <c r="F1314" s="204" t="s">
        <v>68</v>
      </c>
      <c r="G1314" s="204" t="s">
        <v>140</v>
      </c>
      <c r="H1314" s="204" t="s">
        <v>295</v>
      </c>
      <c r="I1314" s="214" t="s">
        <v>92</v>
      </c>
      <c r="J1314" s="215">
        <f>J1315</f>
        <v>1424088</v>
      </c>
      <c r="K1314" s="215">
        <f t="shared" si="1767"/>
        <v>1474851.52</v>
      </c>
      <c r="L1314" s="215">
        <f t="shared" si="1767"/>
        <v>1527645.58</v>
      </c>
      <c r="M1314" s="215">
        <f t="shared" si="1767"/>
        <v>0</v>
      </c>
      <c r="N1314" s="215">
        <f t="shared" si="1767"/>
        <v>0</v>
      </c>
      <c r="O1314" s="215">
        <f t="shared" si="1767"/>
        <v>0</v>
      </c>
      <c r="P1314" s="215">
        <f t="shared" si="1717"/>
        <v>1424088</v>
      </c>
      <c r="Q1314" s="215">
        <f t="shared" si="1718"/>
        <v>1474851.52</v>
      </c>
      <c r="R1314" s="215">
        <f t="shared" si="1719"/>
        <v>1527645.58</v>
      </c>
      <c r="S1314" s="215">
        <f t="shared" si="1768"/>
        <v>3436602</v>
      </c>
      <c r="T1314" s="215">
        <f t="shared" si="1768"/>
        <v>0</v>
      </c>
      <c r="U1314" s="215">
        <f t="shared" si="1768"/>
        <v>0</v>
      </c>
      <c r="V1314" s="215">
        <f t="shared" si="1735"/>
        <v>4860690</v>
      </c>
      <c r="W1314" s="215">
        <f t="shared" si="1736"/>
        <v>1474851.52</v>
      </c>
      <c r="X1314" s="215">
        <f t="shared" si="1737"/>
        <v>1527645.58</v>
      </c>
    </row>
    <row r="1315" spans="1:24" s="206" customFormat="1" ht="26.4" hidden="1">
      <c r="A1315" s="216" t="s">
        <v>96</v>
      </c>
      <c r="B1315" s="204" t="s">
        <v>330</v>
      </c>
      <c r="C1315" s="204" t="s">
        <v>18</v>
      </c>
      <c r="D1315" s="204" t="s">
        <v>13</v>
      </c>
      <c r="E1315" s="204" t="s">
        <v>80</v>
      </c>
      <c r="F1315" s="204" t="s">
        <v>68</v>
      </c>
      <c r="G1315" s="204" t="s">
        <v>140</v>
      </c>
      <c r="H1315" s="204" t="s">
        <v>295</v>
      </c>
      <c r="I1315" s="214" t="s">
        <v>93</v>
      </c>
      <c r="J1315" s="215">
        <v>1424088</v>
      </c>
      <c r="K1315" s="215">
        <v>1474851.52</v>
      </c>
      <c r="L1315" s="215">
        <v>1527645.58</v>
      </c>
      <c r="M1315" s="215"/>
      <c r="N1315" s="215"/>
      <c r="O1315" s="215"/>
      <c r="P1315" s="215">
        <f t="shared" si="1717"/>
        <v>1424088</v>
      </c>
      <c r="Q1315" s="215">
        <f t="shared" si="1718"/>
        <v>1474851.52</v>
      </c>
      <c r="R1315" s="215">
        <f t="shared" si="1719"/>
        <v>1527645.58</v>
      </c>
      <c r="S1315" s="351">
        <v>3436602</v>
      </c>
      <c r="T1315" s="215"/>
      <c r="U1315" s="215"/>
      <c r="V1315" s="215">
        <f t="shared" si="1735"/>
        <v>4860690</v>
      </c>
      <c r="W1315" s="215">
        <f t="shared" si="1736"/>
        <v>1474851.52</v>
      </c>
      <c r="X1315" s="215">
        <f t="shared" si="1737"/>
        <v>1527645.58</v>
      </c>
    </row>
    <row r="1316" spans="1:24" s="199" customFormat="1" ht="15.6" hidden="1">
      <c r="A1316" s="198" t="s">
        <v>345</v>
      </c>
      <c r="J1316" s="200">
        <f>J1317+J1330+J1338+J1347+J1370</f>
        <v>19148797.210000001</v>
      </c>
      <c r="K1316" s="200">
        <f>K1317+K1330+K1338+K1347+K1370</f>
        <v>11554746.279999999</v>
      </c>
      <c r="L1316" s="200">
        <f>L1317+L1330+L1338+L1347+L1370</f>
        <v>11569739.290000001</v>
      </c>
      <c r="M1316" s="200">
        <f t="shared" ref="M1316:O1316" si="1769">M1317+M1330+M1338+M1347+M1370</f>
        <v>1031306</v>
      </c>
      <c r="N1316" s="200">
        <f t="shared" si="1769"/>
        <v>0</v>
      </c>
      <c r="O1316" s="200">
        <f t="shared" si="1769"/>
        <v>0</v>
      </c>
      <c r="P1316" s="200">
        <f t="shared" si="1717"/>
        <v>20180103.210000001</v>
      </c>
      <c r="Q1316" s="200">
        <f t="shared" si="1718"/>
        <v>11554746.279999999</v>
      </c>
      <c r="R1316" s="200">
        <f t="shared" si="1719"/>
        <v>11569739.290000001</v>
      </c>
      <c r="S1316" s="200">
        <f t="shared" ref="S1316:U1316" si="1770">S1317+S1330+S1338+S1347+S1370</f>
        <v>200000</v>
      </c>
      <c r="T1316" s="200">
        <f t="shared" si="1770"/>
        <v>0</v>
      </c>
      <c r="U1316" s="200">
        <f t="shared" si="1770"/>
        <v>0</v>
      </c>
      <c r="V1316" s="200">
        <f t="shared" si="1735"/>
        <v>20380103.210000001</v>
      </c>
      <c r="W1316" s="200">
        <f t="shared" si="1736"/>
        <v>11554746.279999999</v>
      </c>
      <c r="X1316" s="200">
        <f t="shared" si="1737"/>
        <v>11569739.290000001</v>
      </c>
    </row>
    <row r="1317" spans="1:24" s="206" customFormat="1" ht="15.6" hidden="1">
      <c r="A1317" s="202" t="s">
        <v>32</v>
      </c>
      <c r="B1317" s="203" t="s">
        <v>330</v>
      </c>
      <c r="C1317" s="203" t="s">
        <v>20</v>
      </c>
      <c r="D1317" s="204"/>
      <c r="E1317" s="204"/>
      <c r="F1317" s="204"/>
      <c r="G1317" s="204"/>
      <c r="H1317" s="204"/>
      <c r="I1317" s="204"/>
      <c r="J1317" s="205">
        <f>J1318</f>
        <v>10747888</v>
      </c>
      <c r="K1317" s="205">
        <f t="shared" ref="K1317:O1318" si="1771">K1318</f>
        <v>10768365.92</v>
      </c>
      <c r="L1317" s="205">
        <f t="shared" si="1771"/>
        <v>10762542.960000001</v>
      </c>
      <c r="M1317" s="205">
        <f t="shared" si="1771"/>
        <v>0</v>
      </c>
      <c r="N1317" s="205">
        <f t="shared" si="1771"/>
        <v>0</v>
      </c>
      <c r="O1317" s="205">
        <f t="shared" si="1771"/>
        <v>0</v>
      </c>
      <c r="P1317" s="205">
        <f t="shared" si="1717"/>
        <v>10747888</v>
      </c>
      <c r="Q1317" s="205">
        <f t="shared" si="1718"/>
        <v>10768365.92</v>
      </c>
      <c r="R1317" s="205">
        <f t="shared" si="1719"/>
        <v>10762542.960000001</v>
      </c>
      <c r="S1317" s="205">
        <f t="shared" ref="S1317:U1318" si="1772">S1318</f>
        <v>0</v>
      </c>
      <c r="T1317" s="205">
        <f t="shared" si="1772"/>
        <v>0</v>
      </c>
      <c r="U1317" s="205">
        <f t="shared" si="1772"/>
        <v>0</v>
      </c>
      <c r="V1317" s="205">
        <f t="shared" si="1735"/>
        <v>10747888</v>
      </c>
      <c r="W1317" s="205">
        <f t="shared" si="1736"/>
        <v>10768365.92</v>
      </c>
      <c r="X1317" s="205">
        <f t="shared" si="1737"/>
        <v>10762542.960000001</v>
      </c>
    </row>
    <row r="1318" spans="1:24" s="206" customFormat="1" ht="39.6" hidden="1">
      <c r="A1318" s="207" t="s">
        <v>0</v>
      </c>
      <c r="B1318" s="208" t="s">
        <v>330</v>
      </c>
      <c r="C1318" s="208" t="s">
        <v>20</v>
      </c>
      <c r="D1318" s="208" t="s">
        <v>16</v>
      </c>
      <c r="E1318" s="208"/>
      <c r="F1318" s="208"/>
      <c r="G1318" s="208"/>
      <c r="H1318" s="204"/>
      <c r="I1318" s="214"/>
      <c r="J1318" s="211">
        <f>J1319</f>
        <v>10747888</v>
      </c>
      <c r="K1318" s="211">
        <f t="shared" si="1771"/>
        <v>10768365.92</v>
      </c>
      <c r="L1318" s="211">
        <f t="shared" si="1771"/>
        <v>10762542.960000001</v>
      </c>
      <c r="M1318" s="211">
        <f t="shared" si="1771"/>
        <v>0</v>
      </c>
      <c r="N1318" s="211">
        <f t="shared" si="1771"/>
        <v>0</v>
      </c>
      <c r="O1318" s="211">
        <f t="shared" si="1771"/>
        <v>0</v>
      </c>
      <c r="P1318" s="211">
        <f t="shared" si="1717"/>
        <v>10747888</v>
      </c>
      <c r="Q1318" s="211">
        <f t="shared" si="1718"/>
        <v>10768365.92</v>
      </c>
      <c r="R1318" s="211">
        <f t="shared" si="1719"/>
        <v>10762542.960000001</v>
      </c>
      <c r="S1318" s="211">
        <f t="shared" si="1772"/>
        <v>0</v>
      </c>
      <c r="T1318" s="211">
        <f t="shared" si="1772"/>
        <v>0</v>
      </c>
      <c r="U1318" s="211">
        <f t="shared" si="1772"/>
        <v>0</v>
      </c>
      <c r="V1318" s="211">
        <f t="shared" si="1735"/>
        <v>10747888</v>
      </c>
      <c r="W1318" s="211">
        <f t="shared" si="1736"/>
        <v>10768365.92</v>
      </c>
      <c r="X1318" s="211">
        <f t="shared" si="1737"/>
        <v>10762542.960000001</v>
      </c>
    </row>
    <row r="1319" spans="1:24" s="206" customFormat="1" hidden="1">
      <c r="A1319" s="212" t="s">
        <v>81</v>
      </c>
      <c r="B1319" s="204" t="s">
        <v>330</v>
      </c>
      <c r="C1319" s="204" t="s">
        <v>20</v>
      </c>
      <c r="D1319" s="204" t="s">
        <v>16</v>
      </c>
      <c r="E1319" s="204" t="s">
        <v>80</v>
      </c>
      <c r="F1319" s="204" t="s">
        <v>68</v>
      </c>
      <c r="G1319" s="204" t="s">
        <v>140</v>
      </c>
      <c r="H1319" s="204" t="s">
        <v>141</v>
      </c>
      <c r="I1319" s="214"/>
      <c r="J1319" s="215">
        <f>J1320+J1327</f>
        <v>10747888</v>
      </c>
      <c r="K1319" s="215">
        <f t="shared" ref="K1319:L1319" si="1773">K1320+K1327</f>
        <v>10768365.92</v>
      </c>
      <c r="L1319" s="215">
        <f t="shared" si="1773"/>
        <v>10762542.960000001</v>
      </c>
      <c r="M1319" s="215">
        <f t="shared" ref="M1319:O1319" si="1774">M1320+M1327</f>
        <v>0</v>
      </c>
      <c r="N1319" s="215">
        <f t="shared" si="1774"/>
        <v>0</v>
      </c>
      <c r="O1319" s="215">
        <f t="shared" si="1774"/>
        <v>0</v>
      </c>
      <c r="P1319" s="215">
        <f t="shared" si="1717"/>
        <v>10747888</v>
      </c>
      <c r="Q1319" s="215">
        <f t="shared" si="1718"/>
        <v>10768365.92</v>
      </c>
      <c r="R1319" s="215">
        <f t="shared" si="1719"/>
        <v>10762542.960000001</v>
      </c>
      <c r="S1319" s="215">
        <f t="shared" ref="S1319:U1319" si="1775">S1320+S1327</f>
        <v>0</v>
      </c>
      <c r="T1319" s="215">
        <f t="shared" si="1775"/>
        <v>0</v>
      </c>
      <c r="U1319" s="215">
        <f t="shared" si="1775"/>
        <v>0</v>
      </c>
      <c r="V1319" s="215">
        <f t="shared" si="1735"/>
        <v>10747888</v>
      </c>
      <c r="W1319" s="215">
        <f t="shared" si="1736"/>
        <v>10768365.92</v>
      </c>
      <c r="X1319" s="215">
        <f t="shared" si="1737"/>
        <v>10762542.960000001</v>
      </c>
    </row>
    <row r="1320" spans="1:24" s="206" customFormat="1" ht="26.4" hidden="1">
      <c r="A1320" s="212" t="s">
        <v>85</v>
      </c>
      <c r="B1320" s="204" t="s">
        <v>330</v>
      </c>
      <c r="C1320" s="204" t="s">
        <v>20</v>
      </c>
      <c r="D1320" s="204" t="s">
        <v>16</v>
      </c>
      <c r="E1320" s="204" t="s">
        <v>80</v>
      </c>
      <c r="F1320" s="204" t="s">
        <v>68</v>
      </c>
      <c r="G1320" s="204" t="s">
        <v>140</v>
      </c>
      <c r="H1320" s="204" t="s">
        <v>150</v>
      </c>
      <c r="I1320" s="214"/>
      <c r="J1320" s="215">
        <f>J1321+J1323+J1325</f>
        <v>10741888</v>
      </c>
      <c r="K1320" s="215">
        <f t="shared" ref="K1320:L1320" si="1776">K1321+K1323+K1325</f>
        <v>10762365.92</v>
      </c>
      <c r="L1320" s="215">
        <f t="shared" si="1776"/>
        <v>10756542.960000001</v>
      </c>
      <c r="M1320" s="215">
        <f t="shared" ref="M1320:O1320" si="1777">M1321+M1323+M1325</f>
        <v>0</v>
      </c>
      <c r="N1320" s="215">
        <f t="shared" si="1777"/>
        <v>0</v>
      </c>
      <c r="O1320" s="215">
        <f t="shared" si="1777"/>
        <v>0</v>
      </c>
      <c r="P1320" s="215">
        <f t="shared" si="1717"/>
        <v>10741888</v>
      </c>
      <c r="Q1320" s="215">
        <f t="shared" si="1718"/>
        <v>10762365.92</v>
      </c>
      <c r="R1320" s="215">
        <f t="shared" si="1719"/>
        <v>10756542.960000001</v>
      </c>
      <c r="S1320" s="215">
        <f t="shared" ref="S1320:U1320" si="1778">S1321+S1323+S1325</f>
        <v>0</v>
      </c>
      <c r="T1320" s="215">
        <f t="shared" si="1778"/>
        <v>0</v>
      </c>
      <c r="U1320" s="215">
        <f t="shared" si="1778"/>
        <v>0</v>
      </c>
      <c r="V1320" s="215">
        <f t="shared" si="1735"/>
        <v>10741888</v>
      </c>
      <c r="W1320" s="215">
        <f t="shared" si="1736"/>
        <v>10762365.92</v>
      </c>
      <c r="X1320" s="215">
        <f t="shared" si="1737"/>
        <v>10756542.960000001</v>
      </c>
    </row>
    <row r="1321" spans="1:24" s="206" customFormat="1" ht="39.6" hidden="1">
      <c r="A1321" s="216" t="s">
        <v>94</v>
      </c>
      <c r="B1321" s="204" t="s">
        <v>330</v>
      </c>
      <c r="C1321" s="204" t="s">
        <v>20</v>
      </c>
      <c r="D1321" s="204" t="s">
        <v>16</v>
      </c>
      <c r="E1321" s="204" t="s">
        <v>80</v>
      </c>
      <c r="F1321" s="204" t="s">
        <v>68</v>
      </c>
      <c r="G1321" s="204" t="s">
        <v>140</v>
      </c>
      <c r="H1321" s="204" t="s">
        <v>150</v>
      </c>
      <c r="I1321" s="214" t="s">
        <v>90</v>
      </c>
      <c r="J1321" s="215">
        <f>J1322</f>
        <v>9185740</v>
      </c>
      <c r="K1321" s="215">
        <f t="shared" ref="K1321:O1321" si="1779">K1322</f>
        <v>9163740</v>
      </c>
      <c r="L1321" s="215">
        <f t="shared" si="1779"/>
        <v>9113740</v>
      </c>
      <c r="M1321" s="215">
        <f t="shared" si="1779"/>
        <v>0</v>
      </c>
      <c r="N1321" s="215">
        <f t="shared" si="1779"/>
        <v>0</v>
      </c>
      <c r="O1321" s="215">
        <f t="shared" si="1779"/>
        <v>0</v>
      </c>
      <c r="P1321" s="215">
        <f t="shared" si="1717"/>
        <v>9185740</v>
      </c>
      <c r="Q1321" s="215">
        <f t="shared" si="1718"/>
        <v>9163740</v>
      </c>
      <c r="R1321" s="215">
        <f t="shared" si="1719"/>
        <v>9113740</v>
      </c>
      <c r="S1321" s="215">
        <f t="shared" ref="S1321:U1321" si="1780">S1322</f>
        <v>0</v>
      </c>
      <c r="T1321" s="215">
        <f t="shared" si="1780"/>
        <v>0</v>
      </c>
      <c r="U1321" s="215">
        <f t="shared" si="1780"/>
        <v>0</v>
      </c>
      <c r="V1321" s="215">
        <f t="shared" si="1735"/>
        <v>9185740</v>
      </c>
      <c r="W1321" s="215">
        <f t="shared" si="1736"/>
        <v>9163740</v>
      </c>
      <c r="X1321" s="215">
        <f t="shared" si="1737"/>
        <v>9113740</v>
      </c>
    </row>
    <row r="1322" spans="1:24" s="206" customFormat="1" hidden="1">
      <c r="A1322" s="216" t="s">
        <v>101</v>
      </c>
      <c r="B1322" s="204" t="s">
        <v>330</v>
      </c>
      <c r="C1322" s="204" t="s">
        <v>20</v>
      </c>
      <c r="D1322" s="204" t="s">
        <v>16</v>
      </c>
      <c r="E1322" s="204" t="s">
        <v>80</v>
      </c>
      <c r="F1322" s="204" t="s">
        <v>68</v>
      </c>
      <c r="G1322" s="204" t="s">
        <v>140</v>
      </c>
      <c r="H1322" s="204" t="s">
        <v>150</v>
      </c>
      <c r="I1322" s="214" t="s">
        <v>100</v>
      </c>
      <c r="J1322" s="215">
        <v>9185740</v>
      </c>
      <c r="K1322" s="215">
        <v>9163740</v>
      </c>
      <c r="L1322" s="215">
        <f>9163740-50000</f>
        <v>9113740</v>
      </c>
      <c r="M1322" s="215"/>
      <c r="N1322" s="215"/>
      <c r="O1322" s="215"/>
      <c r="P1322" s="215">
        <f t="shared" si="1717"/>
        <v>9185740</v>
      </c>
      <c r="Q1322" s="215">
        <f t="shared" si="1718"/>
        <v>9163740</v>
      </c>
      <c r="R1322" s="215">
        <f t="shared" si="1719"/>
        <v>9113740</v>
      </c>
      <c r="S1322" s="215"/>
      <c r="T1322" s="215"/>
      <c r="U1322" s="215"/>
      <c r="V1322" s="215">
        <f t="shared" si="1735"/>
        <v>9185740</v>
      </c>
      <c r="W1322" s="215">
        <f t="shared" si="1736"/>
        <v>9163740</v>
      </c>
      <c r="X1322" s="215">
        <f t="shared" si="1737"/>
        <v>9113740</v>
      </c>
    </row>
    <row r="1323" spans="1:24" s="206" customFormat="1" ht="26.4" hidden="1">
      <c r="A1323" s="217" t="s">
        <v>229</v>
      </c>
      <c r="B1323" s="204" t="s">
        <v>330</v>
      </c>
      <c r="C1323" s="204" t="s">
        <v>20</v>
      </c>
      <c r="D1323" s="204" t="s">
        <v>16</v>
      </c>
      <c r="E1323" s="204" t="s">
        <v>80</v>
      </c>
      <c r="F1323" s="204" t="s">
        <v>68</v>
      </c>
      <c r="G1323" s="204" t="s">
        <v>140</v>
      </c>
      <c r="H1323" s="204" t="s">
        <v>150</v>
      </c>
      <c r="I1323" s="214" t="s">
        <v>92</v>
      </c>
      <c r="J1323" s="215">
        <f>J1324</f>
        <v>1530148</v>
      </c>
      <c r="K1323" s="215">
        <f t="shared" ref="K1323:O1323" si="1781">K1324</f>
        <v>1572625.92</v>
      </c>
      <c r="L1323" s="215">
        <f t="shared" si="1781"/>
        <v>1616802.96</v>
      </c>
      <c r="M1323" s="215">
        <f t="shared" si="1781"/>
        <v>0</v>
      </c>
      <c r="N1323" s="215">
        <f t="shared" si="1781"/>
        <v>0</v>
      </c>
      <c r="O1323" s="215">
        <f t="shared" si="1781"/>
        <v>0</v>
      </c>
      <c r="P1323" s="215">
        <f t="shared" si="1717"/>
        <v>1530148</v>
      </c>
      <c r="Q1323" s="215">
        <f t="shared" si="1718"/>
        <v>1572625.92</v>
      </c>
      <c r="R1323" s="215">
        <f t="shared" si="1719"/>
        <v>1616802.96</v>
      </c>
      <c r="S1323" s="215">
        <f t="shared" ref="S1323:U1323" si="1782">S1324</f>
        <v>0</v>
      </c>
      <c r="T1323" s="215">
        <f t="shared" si="1782"/>
        <v>0</v>
      </c>
      <c r="U1323" s="215">
        <f t="shared" si="1782"/>
        <v>0</v>
      </c>
      <c r="V1323" s="215">
        <f t="shared" si="1735"/>
        <v>1530148</v>
      </c>
      <c r="W1323" s="215">
        <f t="shared" si="1736"/>
        <v>1572625.92</v>
      </c>
      <c r="X1323" s="215">
        <f t="shared" si="1737"/>
        <v>1616802.96</v>
      </c>
    </row>
    <row r="1324" spans="1:24" s="206" customFormat="1" ht="26.4" hidden="1">
      <c r="A1324" s="216" t="s">
        <v>96</v>
      </c>
      <c r="B1324" s="204" t="s">
        <v>330</v>
      </c>
      <c r="C1324" s="204" t="s">
        <v>20</v>
      </c>
      <c r="D1324" s="204" t="s">
        <v>16</v>
      </c>
      <c r="E1324" s="204" t="s">
        <v>80</v>
      </c>
      <c r="F1324" s="204" t="s">
        <v>68</v>
      </c>
      <c r="G1324" s="204" t="s">
        <v>140</v>
      </c>
      <c r="H1324" s="204" t="s">
        <v>150</v>
      </c>
      <c r="I1324" s="214" t="s">
        <v>93</v>
      </c>
      <c r="J1324" s="215">
        <v>1530148</v>
      </c>
      <c r="K1324" s="215">
        <v>1572625.92</v>
      </c>
      <c r="L1324" s="215">
        <v>1616802.96</v>
      </c>
      <c r="M1324" s="215"/>
      <c r="N1324" s="215"/>
      <c r="O1324" s="215"/>
      <c r="P1324" s="215">
        <f t="shared" si="1717"/>
        <v>1530148</v>
      </c>
      <c r="Q1324" s="215">
        <f t="shared" si="1718"/>
        <v>1572625.92</v>
      </c>
      <c r="R1324" s="215">
        <f t="shared" si="1719"/>
        <v>1616802.96</v>
      </c>
      <c r="S1324" s="215"/>
      <c r="T1324" s="215"/>
      <c r="U1324" s="215"/>
      <c r="V1324" s="215">
        <f t="shared" si="1735"/>
        <v>1530148</v>
      </c>
      <c r="W1324" s="215">
        <f t="shared" si="1736"/>
        <v>1572625.92</v>
      </c>
      <c r="X1324" s="215">
        <f t="shared" si="1737"/>
        <v>1616802.96</v>
      </c>
    </row>
    <row r="1325" spans="1:24" s="206" customFormat="1" hidden="1">
      <c r="A1325" s="216" t="s">
        <v>78</v>
      </c>
      <c r="B1325" s="204" t="s">
        <v>330</v>
      </c>
      <c r="C1325" s="204" t="s">
        <v>20</v>
      </c>
      <c r="D1325" s="204" t="s">
        <v>16</v>
      </c>
      <c r="E1325" s="204" t="s">
        <v>80</v>
      </c>
      <c r="F1325" s="204" t="s">
        <v>68</v>
      </c>
      <c r="G1325" s="204" t="s">
        <v>140</v>
      </c>
      <c r="H1325" s="204" t="s">
        <v>150</v>
      </c>
      <c r="I1325" s="214" t="s">
        <v>75</v>
      </c>
      <c r="J1325" s="215">
        <f>J1326</f>
        <v>26000</v>
      </c>
      <c r="K1325" s="215">
        <f t="shared" ref="K1325:O1325" si="1783">K1326</f>
        <v>26000</v>
      </c>
      <c r="L1325" s="215">
        <f t="shared" si="1783"/>
        <v>26000</v>
      </c>
      <c r="M1325" s="215">
        <f t="shared" si="1783"/>
        <v>0</v>
      </c>
      <c r="N1325" s="215">
        <f t="shared" si="1783"/>
        <v>0</v>
      </c>
      <c r="O1325" s="215">
        <f t="shared" si="1783"/>
        <v>0</v>
      </c>
      <c r="P1325" s="215">
        <f t="shared" si="1717"/>
        <v>26000</v>
      </c>
      <c r="Q1325" s="215">
        <f t="shared" si="1718"/>
        <v>26000</v>
      </c>
      <c r="R1325" s="215">
        <f t="shared" si="1719"/>
        <v>26000</v>
      </c>
      <c r="S1325" s="215">
        <f t="shared" ref="S1325:U1325" si="1784">S1326</f>
        <v>0</v>
      </c>
      <c r="T1325" s="215">
        <f t="shared" si="1784"/>
        <v>0</v>
      </c>
      <c r="U1325" s="215">
        <f t="shared" si="1784"/>
        <v>0</v>
      </c>
      <c r="V1325" s="215">
        <f t="shared" si="1735"/>
        <v>26000</v>
      </c>
      <c r="W1325" s="215">
        <f t="shared" si="1736"/>
        <v>26000</v>
      </c>
      <c r="X1325" s="215">
        <f t="shared" si="1737"/>
        <v>26000</v>
      </c>
    </row>
    <row r="1326" spans="1:24" s="206" customFormat="1" hidden="1">
      <c r="A1326" s="218" t="s">
        <v>118</v>
      </c>
      <c r="B1326" s="204" t="s">
        <v>330</v>
      </c>
      <c r="C1326" s="204" t="s">
        <v>20</v>
      </c>
      <c r="D1326" s="204" t="s">
        <v>16</v>
      </c>
      <c r="E1326" s="204" t="s">
        <v>80</v>
      </c>
      <c r="F1326" s="204" t="s">
        <v>68</v>
      </c>
      <c r="G1326" s="204" t="s">
        <v>140</v>
      </c>
      <c r="H1326" s="204" t="s">
        <v>150</v>
      </c>
      <c r="I1326" s="214" t="s">
        <v>117</v>
      </c>
      <c r="J1326" s="215">
        <v>26000</v>
      </c>
      <c r="K1326" s="215">
        <v>26000</v>
      </c>
      <c r="L1326" s="215">
        <v>26000</v>
      </c>
      <c r="M1326" s="215"/>
      <c r="N1326" s="215"/>
      <c r="O1326" s="215"/>
      <c r="P1326" s="215">
        <f t="shared" si="1717"/>
        <v>26000</v>
      </c>
      <c r="Q1326" s="215">
        <f t="shared" si="1718"/>
        <v>26000</v>
      </c>
      <c r="R1326" s="215">
        <f t="shared" si="1719"/>
        <v>26000</v>
      </c>
      <c r="S1326" s="215"/>
      <c r="T1326" s="215"/>
      <c r="U1326" s="215"/>
      <c r="V1326" s="215">
        <f t="shared" si="1735"/>
        <v>26000</v>
      </c>
      <c r="W1326" s="215">
        <f t="shared" si="1736"/>
        <v>26000</v>
      </c>
      <c r="X1326" s="215">
        <f t="shared" si="1737"/>
        <v>26000</v>
      </c>
    </row>
    <row r="1327" spans="1:24" s="206" customFormat="1" hidden="1">
      <c r="A1327" s="216" t="s">
        <v>88</v>
      </c>
      <c r="B1327" s="204" t="s">
        <v>330</v>
      </c>
      <c r="C1327" s="204" t="s">
        <v>20</v>
      </c>
      <c r="D1327" s="204" t="s">
        <v>16</v>
      </c>
      <c r="E1327" s="204" t="s">
        <v>80</v>
      </c>
      <c r="F1327" s="204" t="s">
        <v>68</v>
      </c>
      <c r="G1327" s="204" t="s">
        <v>140</v>
      </c>
      <c r="H1327" s="204" t="s">
        <v>162</v>
      </c>
      <c r="I1327" s="214"/>
      <c r="J1327" s="215">
        <f>J1328</f>
        <v>6000</v>
      </c>
      <c r="K1327" s="215">
        <f t="shared" ref="K1327:O1328" si="1785">K1328</f>
        <v>6000</v>
      </c>
      <c r="L1327" s="215">
        <f t="shared" si="1785"/>
        <v>6000</v>
      </c>
      <c r="M1327" s="215">
        <f t="shared" si="1785"/>
        <v>0</v>
      </c>
      <c r="N1327" s="215">
        <f t="shared" si="1785"/>
        <v>0</v>
      </c>
      <c r="O1327" s="215">
        <f t="shared" si="1785"/>
        <v>0</v>
      </c>
      <c r="P1327" s="215">
        <f t="shared" si="1717"/>
        <v>6000</v>
      </c>
      <c r="Q1327" s="215">
        <f t="shared" si="1718"/>
        <v>6000</v>
      </c>
      <c r="R1327" s="215">
        <f t="shared" si="1719"/>
        <v>6000</v>
      </c>
      <c r="S1327" s="215">
        <f t="shared" ref="S1327:U1328" si="1786">S1328</f>
        <v>0</v>
      </c>
      <c r="T1327" s="215">
        <f t="shared" si="1786"/>
        <v>0</v>
      </c>
      <c r="U1327" s="215">
        <f t="shared" si="1786"/>
        <v>0</v>
      </c>
      <c r="V1327" s="215">
        <f t="shared" si="1735"/>
        <v>6000</v>
      </c>
      <c r="W1327" s="215">
        <f t="shared" si="1736"/>
        <v>6000</v>
      </c>
      <c r="X1327" s="215">
        <f t="shared" si="1737"/>
        <v>6000</v>
      </c>
    </row>
    <row r="1328" spans="1:24" s="206" customFormat="1" ht="26.4" hidden="1">
      <c r="A1328" s="217" t="s">
        <v>229</v>
      </c>
      <c r="B1328" s="204" t="s">
        <v>330</v>
      </c>
      <c r="C1328" s="204" t="s">
        <v>20</v>
      </c>
      <c r="D1328" s="204" t="s">
        <v>16</v>
      </c>
      <c r="E1328" s="204" t="s">
        <v>80</v>
      </c>
      <c r="F1328" s="204" t="s">
        <v>68</v>
      </c>
      <c r="G1328" s="204" t="s">
        <v>140</v>
      </c>
      <c r="H1328" s="204" t="s">
        <v>162</v>
      </c>
      <c r="I1328" s="214" t="s">
        <v>92</v>
      </c>
      <c r="J1328" s="215">
        <f>J1329</f>
        <v>6000</v>
      </c>
      <c r="K1328" s="215">
        <f t="shared" si="1785"/>
        <v>6000</v>
      </c>
      <c r="L1328" s="215">
        <f t="shared" si="1785"/>
        <v>6000</v>
      </c>
      <c r="M1328" s="215">
        <f t="shared" si="1785"/>
        <v>0</v>
      </c>
      <c r="N1328" s="215">
        <f t="shared" si="1785"/>
        <v>0</v>
      </c>
      <c r="O1328" s="215">
        <f t="shared" si="1785"/>
        <v>0</v>
      </c>
      <c r="P1328" s="215">
        <f t="shared" si="1717"/>
        <v>6000</v>
      </c>
      <c r="Q1328" s="215">
        <f t="shared" si="1718"/>
        <v>6000</v>
      </c>
      <c r="R1328" s="215">
        <f t="shared" si="1719"/>
        <v>6000</v>
      </c>
      <c r="S1328" s="215">
        <f t="shared" si="1786"/>
        <v>0</v>
      </c>
      <c r="T1328" s="215">
        <f t="shared" si="1786"/>
        <v>0</v>
      </c>
      <c r="U1328" s="215">
        <f t="shared" si="1786"/>
        <v>0</v>
      </c>
      <c r="V1328" s="215">
        <f t="shared" si="1735"/>
        <v>6000</v>
      </c>
      <c r="W1328" s="215">
        <f t="shared" si="1736"/>
        <v>6000</v>
      </c>
      <c r="X1328" s="215">
        <f t="shared" si="1737"/>
        <v>6000</v>
      </c>
    </row>
    <row r="1329" spans="1:24" s="206" customFormat="1" ht="26.4" hidden="1">
      <c r="A1329" s="216" t="s">
        <v>96</v>
      </c>
      <c r="B1329" s="204" t="s">
        <v>330</v>
      </c>
      <c r="C1329" s="204" t="s">
        <v>20</v>
      </c>
      <c r="D1329" s="204" t="s">
        <v>16</v>
      </c>
      <c r="E1329" s="204" t="s">
        <v>80</v>
      </c>
      <c r="F1329" s="204" t="s">
        <v>68</v>
      </c>
      <c r="G1329" s="204" t="s">
        <v>140</v>
      </c>
      <c r="H1329" s="204" t="s">
        <v>162</v>
      </c>
      <c r="I1329" s="214" t="s">
        <v>93</v>
      </c>
      <c r="J1329" s="215">
        <v>6000</v>
      </c>
      <c r="K1329" s="215">
        <v>6000</v>
      </c>
      <c r="L1329" s="215">
        <v>6000</v>
      </c>
      <c r="M1329" s="215"/>
      <c r="N1329" s="215"/>
      <c r="O1329" s="215"/>
      <c r="P1329" s="215">
        <f t="shared" si="1717"/>
        <v>6000</v>
      </c>
      <c r="Q1329" s="215">
        <f t="shared" si="1718"/>
        <v>6000</v>
      </c>
      <c r="R1329" s="215">
        <f t="shared" si="1719"/>
        <v>6000</v>
      </c>
      <c r="S1329" s="215"/>
      <c r="T1329" s="215"/>
      <c r="U1329" s="215"/>
      <c r="V1329" s="215">
        <f t="shared" si="1735"/>
        <v>6000</v>
      </c>
      <c r="W1329" s="215">
        <f t="shared" si="1736"/>
        <v>6000</v>
      </c>
      <c r="X1329" s="215">
        <f t="shared" si="1737"/>
        <v>6000</v>
      </c>
    </row>
    <row r="1330" spans="1:24" s="206" customFormat="1" ht="15.6" hidden="1">
      <c r="A1330" s="226" t="s">
        <v>53</v>
      </c>
      <c r="B1330" s="203" t="s">
        <v>330</v>
      </c>
      <c r="C1330" s="203" t="s">
        <v>17</v>
      </c>
      <c r="D1330" s="204"/>
      <c r="E1330" s="204"/>
      <c r="F1330" s="204"/>
      <c r="G1330" s="204"/>
      <c r="H1330" s="204"/>
      <c r="I1330" s="214"/>
      <c r="J1330" s="205">
        <f>J1331</f>
        <v>70544.209999999992</v>
      </c>
      <c r="K1330" s="205">
        <f t="shared" ref="K1330:O1332" si="1787">K1331</f>
        <v>0</v>
      </c>
      <c r="L1330" s="205">
        <f t="shared" si="1787"/>
        <v>0</v>
      </c>
      <c r="M1330" s="205">
        <f t="shared" si="1787"/>
        <v>0</v>
      </c>
      <c r="N1330" s="205">
        <f t="shared" si="1787"/>
        <v>0</v>
      </c>
      <c r="O1330" s="205">
        <f t="shared" si="1787"/>
        <v>0</v>
      </c>
      <c r="P1330" s="205">
        <f t="shared" si="1717"/>
        <v>70544.209999999992</v>
      </c>
      <c r="Q1330" s="205">
        <f t="shared" si="1718"/>
        <v>0</v>
      </c>
      <c r="R1330" s="205">
        <f t="shared" si="1719"/>
        <v>0</v>
      </c>
      <c r="S1330" s="205">
        <f t="shared" ref="S1330:U1332" si="1788">S1331</f>
        <v>0</v>
      </c>
      <c r="T1330" s="205">
        <f t="shared" si="1788"/>
        <v>0</v>
      </c>
      <c r="U1330" s="205">
        <f t="shared" si="1788"/>
        <v>0</v>
      </c>
      <c r="V1330" s="205">
        <f t="shared" si="1735"/>
        <v>70544.209999999992</v>
      </c>
      <c r="W1330" s="205">
        <f t="shared" si="1736"/>
        <v>0</v>
      </c>
      <c r="X1330" s="205">
        <f t="shared" si="1737"/>
        <v>0</v>
      </c>
    </row>
    <row r="1331" spans="1:24" s="206" customFormat="1" hidden="1">
      <c r="A1331" s="227" t="s">
        <v>54</v>
      </c>
      <c r="B1331" s="209" t="s">
        <v>330</v>
      </c>
      <c r="C1331" s="209" t="s">
        <v>17</v>
      </c>
      <c r="D1331" s="209" t="s">
        <v>13</v>
      </c>
      <c r="E1331" s="209"/>
      <c r="F1331" s="209"/>
      <c r="G1331" s="209"/>
      <c r="H1331" s="209"/>
      <c r="I1331" s="210"/>
      <c r="J1331" s="211">
        <f>J1332</f>
        <v>70544.209999999992</v>
      </c>
      <c r="K1331" s="211">
        <f t="shared" si="1787"/>
        <v>0</v>
      </c>
      <c r="L1331" s="211">
        <f t="shared" si="1787"/>
        <v>0</v>
      </c>
      <c r="M1331" s="211">
        <f t="shared" si="1787"/>
        <v>0</v>
      </c>
      <c r="N1331" s="211">
        <f t="shared" si="1787"/>
        <v>0</v>
      </c>
      <c r="O1331" s="211">
        <f t="shared" si="1787"/>
        <v>0</v>
      </c>
      <c r="P1331" s="211">
        <f t="shared" si="1717"/>
        <v>70544.209999999992</v>
      </c>
      <c r="Q1331" s="211">
        <f t="shared" si="1718"/>
        <v>0</v>
      </c>
      <c r="R1331" s="211">
        <f t="shared" si="1719"/>
        <v>0</v>
      </c>
      <c r="S1331" s="211">
        <f t="shared" si="1788"/>
        <v>0</v>
      </c>
      <c r="T1331" s="211">
        <f t="shared" si="1788"/>
        <v>0</v>
      </c>
      <c r="U1331" s="211">
        <f t="shared" si="1788"/>
        <v>0</v>
      </c>
      <c r="V1331" s="211">
        <f t="shared" si="1735"/>
        <v>70544.209999999992</v>
      </c>
      <c r="W1331" s="211">
        <f t="shared" si="1736"/>
        <v>0</v>
      </c>
      <c r="X1331" s="211">
        <f t="shared" si="1737"/>
        <v>0</v>
      </c>
    </row>
    <row r="1332" spans="1:24" s="206" customFormat="1" hidden="1">
      <c r="A1332" s="212" t="s">
        <v>81</v>
      </c>
      <c r="B1332" s="224" t="s">
        <v>330</v>
      </c>
      <c r="C1332" s="204" t="s">
        <v>17</v>
      </c>
      <c r="D1332" s="204" t="s">
        <v>13</v>
      </c>
      <c r="E1332" s="204" t="s">
        <v>80</v>
      </c>
      <c r="F1332" s="204" t="s">
        <v>68</v>
      </c>
      <c r="G1332" s="204" t="s">
        <v>140</v>
      </c>
      <c r="H1332" s="204" t="s">
        <v>141</v>
      </c>
      <c r="I1332" s="214"/>
      <c r="J1332" s="221">
        <f>J1333</f>
        <v>70544.209999999992</v>
      </c>
      <c r="K1332" s="221">
        <f t="shared" si="1787"/>
        <v>0</v>
      </c>
      <c r="L1332" s="221">
        <f t="shared" si="1787"/>
        <v>0</v>
      </c>
      <c r="M1332" s="221">
        <f t="shared" si="1787"/>
        <v>0</v>
      </c>
      <c r="N1332" s="221">
        <f t="shared" si="1787"/>
        <v>0</v>
      </c>
      <c r="O1332" s="221">
        <f t="shared" si="1787"/>
        <v>0</v>
      </c>
      <c r="P1332" s="221">
        <f t="shared" si="1717"/>
        <v>70544.209999999992</v>
      </c>
      <c r="Q1332" s="221">
        <f t="shared" si="1718"/>
        <v>0</v>
      </c>
      <c r="R1332" s="221">
        <f t="shared" si="1719"/>
        <v>0</v>
      </c>
      <c r="S1332" s="221">
        <f t="shared" si="1788"/>
        <v>0</v>
      </c>
      <c r="T1332" s="221">
        <f t="shared" si="1788"/>
        <v>0</v>
      </c>
      <c r="U1332" s="221">
        <f t="shared" si="1788"/>
        <v>0</v>
      </c>
      <c r="V1332" s="221">
        <f t="shared" si="1735"/>
        <v>70544.209999999992</v>
      </c>
      <c r="W1332" s="221">
        <f t="shared" si="1736"/>
        <v>0</v>
      </c>
      <c r="X1332" s="221">
        <f t="shared" si="1737"/>
        <v>0</v>
      </c>
    </row>
    <row r="1333" spans="1:24" s="206" customFormat="1" ht="26.4" hidden="1">
      <c r="A1333" s="212" t="s">
        <v>251</v>
      </c>
      <c r="B1333" s="224" t="s">
        <v>330</v>
      </c>
      <c r="C1333" s="204" t="s">
        <v>17</v>
      </c>
      <c r="D1333" s="204" t="s">
        <v>13</v>
      </c>
      <c r="E1333" s="204" t="s">
        <v>80</v>
      </c>
      <c r="F1333" s="204" t="s">
        <v>68</v>
      </c>
      <c r="G1333" s="204" t="s">
        <v>140</v>
      </c>
      <c r="H1333" s="204" t="s">
        <v>367</v>
      </c>
      <c r="I1333" s="214"/>
      <c r="J1333" s="221">
        <f>J1334+J1336</f>
        <v>70544.209999999992</v>
      </c>
      <c r="K1333" s="221">
        <f t="shared" ref="K1333:L1333" si="1789">K1334+K1336</f>
        <v>0</v>
      </c>
      <c r="L1333" s="221">
        <f t="shared" si="1789"/>
        <v>0</v>
      </c>
      <c r="M1333" s="221">
        <f t="shared" ref="M1333:O1333" si="1790">M1334+M1336</f>
        <v>0</v>
      </c>
      <c r="N1333" s="221">
        <f t="shared" si="1790"/>
        <v>0</v>
      </c>
      <c r="O1333" s="221">
        <f t="shared" si="1790"/>
        <v>0</v>
      </c>
      <c r="P1333" s="221">
        <f t="shared" si="1717"/>
        <v>70544.209999999992</v>
      </c>
      <c r="Q1333" s="221">
        <f t="shared" si="1718"/>
        <v>0</v>
      </c>
      <c r="R1333" s="221">
        <f t="shared" si="1719"/>
        <v>0</v>
      </c>
      <c r="S1333" s="221">
        <f t="shared" ref="S1333:U1333" si="1791">S1334+S1336</f>
        <v>0</v>
      </c>
      <c r="T1333" s="221">
        <f t="shared" si="1791"/>
        <v>0</v>
      </c>
      <c r="U1333" s="221">
        <f t="shared" si="1791"/>
        <v>0</v>
      </c>
      <c r="V1333" s="221">
        <f t="shared" si="1735"/>
        <v>70544.209999999992</v>
      </c>
      <c r="W1333" s="221">
        <f t="shared" si="1736"/>
        <v>0</v>
      </c>
      <c r="X1333" s="221">
        <f t="shared" si="1737"/>
        <v>0</v>
      </c>
    </row>
    <row r="1334" spans="1:24" s="206" customFormat="1" ht="39.6" hidden="1">
      <c r="A1334" s="216" t="s">
        <v>94</v>
      </c>
      <c r="B1334" s="224" t="s">
        <v>330</v>
      </c>
      <c r="C1334" s="204" t="s">
        <v>17</v>
      </c>
      <c r="D1334" s="204" t="s">
        <v>13</v>
      </c>
      <c r="E1334" s="204" t="s">
        <v>80</v>
      </c>
      <c r="F1334" s="204" t="s">
        <v>68</v>
      </c>
      <c r="G1334" s="204" t="s">
        <v>140</v>
      </c>
      <c r="H1334" s="204" t="s">
        <v>367</v>
      </c>
      <c r="I1334" s="214" t="s">
        <v>90</v>
      </c>
      <c r="J1334" s="221">
        <f>J1335</f>
        <v>32810.400000000001</v>
      </c>
      <c r="K1334" s="221">
        <f t="shared" ref="K1334:O1334" si="1792">K1335</f>
        <v>0</v>
      </c>
      <c r="L1334" s="221">
        <f t="shared" si="1792"/>
        <v>0</v>
      </c>
      <c r="M1334" s="221">
        <f t="shared" si="1792"/>
        <v>0</v>
      </c>
      <c r="N1334" s="221">
        <f t="shared" si="1792"/>
        <v>0</v>
      </c>
      <c r="O1334" s="221">
        <f t="shared" si="1792"/>
        <v>0</v>
      </c>
      <c r="P1334" s="221">
        <f t="shared" si="1717"/>
        <v>32810.400000000001</v>
      </c>
      <c r="Q1334" s="221">
        <f t="shared" si="1718"/>
        <v>0</v>
      </c>
      <c r="R1334" s="221">
        <f t="shared" si="1719"/>
        <v>0</v>
      </c>
      <c r="S1334" s="221">
        <f t="shared" ref="S1334:U1334" si="1793">S1335</f>
        <v>0</v>
      </c>
      <c r="T1334" s="221">
        <f t="shared" si="1793"/>
        <v>0</v>
      </c>
      <c r="U1334" s="221">
        <f t="shared" si="1793"/>
        <v>0</v>
      </c>
      <c r="V1334" s="221">
        <f t="shared" si="1735"/>
        <v>32810.400000000001</v>
      </c>
      <c r="W1334" s="221">
        <f t="shared" si="1736"/>
        <v>0</v>
      </c>
      <c r="X1334" s="221">
        <f t="shared" si="1737"/>
        <v>0</v>
      </c>
    </row>
    <row r="1335" spans="1:24" s="206" customFormat="1" hidden="1">
      <c r="A1335" s="216" t="s">
        <v>101</v>
      </c>
      <c r="B1335" s="224" t="s">
        <v>330</v>
      </c>
      <c r="C1335" s="204" t="s">
        <v>17</v>
      </c>
      <c r="D1335" s="204" t="s">
        <v>13</v>
      </c>
      <c r="E1335" s="204" t="s">
        <v>80</v>
      </c>
      <c r="F1335" s="204" t="s">
        <v>68</v>
      </c>
      <c r="G1335" s="204" t="s">
        <v>140</v>
      </c>
      <c r="H1335" s="204" t="s">
        <v>367</v>
      </c>
      <c r="I1335" s="214" t="s">
        <v>100</v>
      </c>
      <c r="J1335" s="221">
        <v>32810.400000000001</v>
      </c>
      <c r="K1335" s="221"/>
      <c r="L1335" s="221"/>
      <c r="M1335" s="221"/>
      <c r="N1335" s="221"/>
      <c r="O1335" s="221"/>
      <c r="P1335" s="221">
        <f t="shared" si="1717"/>
        <v>32810.400000000001</v>
      </c>
      <c r="Q1335" s="221">
        <f t="shared" si="1718"/>
        <v>0</v>
      </c>
      <c r="R1335" s="221">
        <f t="shared" si="1719"/>
        <v>0</v>
      </c>
      <c r="S1335" s="221"/>
      <c r="T1335" s="221"/>
      <c r="U1335" s="221"/>
      <c r="V1335" s="221">
        <f t="shared" si="1735"/>
        <v>32810.400000000001</v>
      </c>
      <c r="W1335" s="221">
        <f t="shared" si="1736"/>
        <v>0</v>
      </c>
      <c r="X1335" s="221">
        <f t="shared" si="1737"/>
        <v>0</v>
      </c>
    </row>
    <row r="1336" spans="1:24" s="206" customFormat="1" ht="26.4" hidden="1">
      <c r="A1336" s="217" t="s">
        <v>229</v>
      </c>
      <c r="B1336" s="224" t="s">
        <v>330</v>
      </c>
      <c r="C1336" s="204" t="s">
        <v>17</v>
      </c>
      <c r="D1336" s="204" t="s">
        <v>13</v>
      </c>
      <c r="E1336" s="204" t="s">
        <v>80</v>
      </c>
      <c r="F1336" s="204" t="s">
        <v>68</v>
      </c>
      <c r="G1336" s="204" t="s">
        <v>140</v>
      </c>
      <c r="H1336" s="204" t="s">
        <v>367</v>
      </c>
      <c r="I1336" s="214" t="s">
        <v>92</v>
      </c>
      <c r="J1336" s="221">
        <f>J1337</f>
        <v>37733.81</v>
      </c>
      <c r="K1336" s="221">
        <f t="shared" ref="K1336:O1336" si="1794">K1337</f>
        <v>0</v>
      </c>
      <c r="L1336" s="221">
        <f t="shared" si="1794"/>
        <v>0</v>
      </c>
      <c r="M1336" s="221">
        <f t="shared" si="1794"/>
        <v>0</v>
      </c>
      <c r="N1336" s="221">
        <f t="shared" si="1794"/>
        <v>0</v>
      </c>
      <c r="O1336" s="221">
        <f t="shared" si="1794"/>
        <v>0</v>
      </c>
      <c r="P1336" s="221">
        <f t="shared" si="1717"/>
        <v>37733.81</v>
      </c>
      <c r="Q1336" s="221">
        <f t="shared" si="1718"/>
        <v>0</v>
      </c>
      <c r="R1336" s="221">
        <f t="shared" si="1719"/>
        <v>0</v>
      </c>
      <c r="S1336" s="221">
        <f t="shared" ref="S1336:U1336" si="1795">S1337</f>
        <v>0</v>
      </c>
      <c r="T1336" s="221">
        <f t="shared" si="1795"/>
        <v>0</v>
      </c>
      <c r="U1336" s="221">
        <f t="shared" si="1795"/>
        <v>0</v>
      </c>
      <c r="V1336" s="221">
        <f t="shared" si="1735"/>
        <v>37733.81</v>
      </c>
      <c r="W1336" s="221">
        <f t="shared" si="1736"/>
        <v>0</v>
      </c>
      <c r="X1336" s="221">
        <f t="shared" si="1737"/>
        <v>0</v>
      </c>
    </row>
    <row r="1337" spans="1:24" s="206" customFormat="1" ht="26.4" hidden="1">
      <c r="A1337" s="216" t="s">
        <v>96</v>
      </c>
      <c r="B1337" s="224" t="s">
        <v>330</v>
      </c>
      <c r="C1337" s="204" t="s">
        <v>17</v>
      </c>
      <c r="D1337" s="204" t="s">
        <v>13</v>
      </c>
      <c r="E1337" s="204" t="s">
        <v>80</v>
      </c>
      <c r="F1337" s="204" t="s">
        <v>68</v>
      </c>
      <c r="G1337" s="204" t="s">
        <v>140</v>
      </c>
      <c r="H1337" s="204" t="s">
        <v>367</v>
      </c>
      <c r="I1337" s="214" t="s">
        <v>93</v>
      </c>
      <c r="J1337" s="221">
        <v>37733.81</v>
      </c>
      <c r="K1337" s="221"/>
      <c r="L1337" s="221"/>
      <c r="M1337" s="221"/>
      <c r="N1337" s="221"/>
      <c r="O1337" s="221"/>
      <c r="P1337" s="221">
        <f t="shared" si="1717"/>
        <v>37733.81</v>
      </c>
      <c r="Q1337" s="221">
        <f t="shared" si="1718"/>
        <v>0</v>
      </c>
      <c r="R1337" s="221">
        <f t="shared" si="1719"/>
        <v>0</v>
      </c>
      <c r="S1337" s="221"/>
      <c r="T1337" s="221"/>
      <c r="U1337" s="221"/>
      <c r="V1337" s="221">
        <f t="shared" si="1735"/>
        <v>37733.81</v>
      </c>
      <c r="W1337" s="221">
        <f t="shared" si="1736"/>
        <v>0</v>
      </c>
      <c r="X1337" s="221">
        <f t="shared" si="1737"/>
        <v>0</v>
      </c>
    </row>
    <row r="1338" spans="1:24" s="232" customFormat="1" ht="31.2" hidden="1">
      <c r="A1338" s="226" t="s">
        <v>26</v>
      </c>
      <c r="B1338" s="228" t="s">
        <v>330</v>
      </c>
      <c r="C1338" s="228" t="s">
        <v>13</v>
      </c>
      <c r="D1338" s="229"/>
      <c r="E1338" s="229"/>
      <c r="F1338" s="229"/>
      <c r="G1338" s="229"/>
      <c r="H1338" s="229"/>
      <c r="I1338" s="230"/>
      <c r="J1338" s="231">
        <f>J1339</f>
        <v>628353</v>
      </c>
      <c r="K1338" s="231">
        <f t="shared" ref="K1338:O1342" si="1796">K1339</f>
        <v>185487.12</v>
      </c>
      <c r="L1338" s="231">
        <f t="shared" si="1796"/>
        <v>192906.6</v>
      </c>
      <c r="M1338" s="231">
        <f t="shared" si="1796"/>
        <v>0</v>
      </c>
      <c r="N1338" s="231">
        <f t="shared" si="1796"/>
        <v>0</v>
      </c>
      <c r="O1338" s="231">
        <f t="shared" si="1796"/>
        <v>0</v>
      </c>
      <c r="P1338" s="231">
        <f t="shared" si="1717"/>
        <v>628353</v>
      </c>
      <c r="Q1338" s="231">
        <f t="shared" si="1718"/>
        <v>185487.12</v>
      </c>
      <c r="R1338" s="231">
        <f t="shared" si="1719"/>
        <v>192906.6</v>
      </c>
      <c r="S1338" s="231">
        <f t="shared" ref="S1338:U1342" si="1797">S1339</f>
        <v>0</v>
      </c>
      <c r="T1338" s="231">
        <f t="shared" si="1797"/>
        <v>0</v>
      </c>
      <c r="U1338" s="231">
        <f t="shared" si="1797"/>
        <v>0</v>
      </c>
      <c r="V1338" s="231">
        <f t="shared" si="1735"/>
        <v>628353</v>
      </c>
      <c r="W1338" s="231">
        <f t="shared" si="1736"/>
        <v>185487.12</v>
      </c>
      <c r="X1338" s="231">
        <f t="shared" si="1737"/>
        <v>192906.6</v>
      </c>
    </row>
    <row r="1339" spans="1:24" s="206" customFormat="1" ht="26.4" hidden="1">
      <c r="A1339" s="233" t="s">
        <v>207</v>
      </c>
      <c r="B1339" s="234" t="s">
        <v>330</v>
      </c>
      <c r="C1339" s="234" t="s">
        <v>13</v>
      </c>
      <c r="D1339" s="234" t="s">
        <v>30</v>
      </c>
      <c r="E1339" s="234"/>
      <c r="F1339" s="234"/>
      <c r="G1339" s="234"/>
      <c r="H1339" s="234"/>
      <c r="I1339" s="235"/>
      <c r="J1339" s="236">
        <f>J1340</f>
        <v>628353</v>
      </c>
      <c r="K1339" s="236">
        <f t="shared" si="1796"/>
        <v>185487.12</v>
      </c>
      <c r="L1339" s="236">
        <f t="shared" si="1796"/>
        <v>192906.6</v>
      </c>
      <c r="M1339" s="236">
        <f t="shared" si="1796"/>
        <v>0</v>
      </c>
      <c r="N1339" s="236">
        <f t="shared" si="1796"/>
        <v>0</v>
      </c>
      <c r="O1339" s="236">
        <f t="shared" si="1796"/>
        <v>0</v>
      </c>
      <c r="P1339" s="236">
        <f t="shared" si="1717"/>
        <v>628353</v>
      </c>
      <c r="Q1339" s="236">
        <f t="shared" si="1718"/>
        <v>185487.12</v>
      </c>
      <c r="R1339" s="236">
        <f t="shared" si="1719"/>
        <v>192906.6</v>
      </c>
      <c r="S1339" s="236">
        <f t="shared" si="1797"/>
        <v>0</v>
      </c>
      <c r="T1339" s="236">
        <f t="shared" si="1797"/>
        <v>0</v>
      </c>
      <c r="U1339" s="236">
        <f t="shared" si="1797"/>
        <v>0</v>
      </c>
      <c r="V1339" s="236">
        <f t="shared" si="1735"/>
        <v>628353</v>
      </c>
      <c r="W1339" s="236">
        <f t="shared" si="1736"/>
        <v>185487.12</v>
      </c>
      <c r="X1339" s="236">
        <f t="shared" si="1737"/>
        <v>192906.6</v>
      </c>
    </row>
    <row r="1340" spans="1:24" s="206" customFormat="1" ht="52.8" hidden="1">
      <c r="A1340" s="306" t="s">
        <v>395</v>
      </c>
      <c r="B1340" s="238" t="s">
        <v>330</v>
      </c>
      <c r="C1340" s="238" t="s">
        <v>13</v>
      </c>
      <c r="D1340" s="238" t="s">
        <v>30</v>
      </c>
      <c r="E1340" s="238" t="s">
        <v>197</v>
      </c>
      <c r="F1340" s="238" t="s">
        <v>68</v>
      </c>
      <c r="G1340" s="238" t="s">
        <v>140</v>
      </c>
      <c r="H1340" s="238" t="s">
        <v>141</v>
      </c>
      <c r="I1340" s="239"/>
      <c r="J1340" s="240">
        <f>J1341+J1344</f>
        <v>628353</v>
      </c>
      <c r="K1340" s="240">
        <f t="shared" ref="K1340:L1340" si="1798">K1341+K1344</f>
        <v>185487.12</v>
      </c>
      <c r="L1340" s="240">
        <f t="shared" si="1798"/>
        <v>192906.6</v>
      </c>
      <c r="M1340" s="240">
        <f t="shared" ref="M1340:O1340" si="1799">M1341+M1344</f>
        <v>0</v>
      </c>
      <c r="N1340" s="240">
        <f t="shared" si="1799"/>
        <v>0</v>
      </c>
      <c r="O1340" s="240">
        <f t="shared" si="1799"/>
        <v>0</v>
      </c>
      <c r="P1340" s="240">
        <f t="shared" si="1717"/>
        <v>628353</v>
      </c>
      <c r="Q1340" s="240">
        <f t="shared" si="1718"/>
        <v>185487.12</v>
      </c>
      <c r="R1340" s="240">
        <f t="shared" si="1719"/>
        <v>192906.6</v>
      </c>
      <c r="S1340" s="240">
        <f t="shared" ref="S1340:U1340" si="1800">S1341+S1344</f>
        <v>0</v>
      </c>
      <c r="T1340" s="240">
        <f t="shared" si="1800"/>
        <v>0</v>
      </c>
      <c r="U1340" s="240">
        <f t="shared" si="1800"/>
        <v>0</v>
      </c>
      <c r="V1340" s="240">
        <f t="shared" si="1735"/>
        <v>628353</v>
      </c>
      <c r="W1340" s="240">
        <f t="shared" si="1736"/>
        <v>185487.12</v>
      </c>
      <c r="X1340" s="240">
        <f t="shared" si="1737"/>
        <v>192906.6</v>
      </c>
    </row>
    <row r="1341" spans="1:24" s="206" customFormat="1" hidden="1">
      <c r="A1341" s="218" t="s">
        <v>276</v>
      </c>
      <c r="B1341" s="238" t="s">
        <v>330</v>
      </c>
      <c r="C1341" s="238" t="s">
        <v>13</v>
      </c>
      <c r="D1341" s="238" t="s">
        <v>30</v>
      </c>
      <c r="E1341" s="238" t="s">
        <v>197</v>
      </c>
      <c r="F1341" s="238" t="s">
        <v>68</v>
      </c>
      <c r="G1341" s="238" t="s">
        <v>140</v>
      </c>
      <c r="H1341" s="238" t="s">
        <v>275</v>
      </c>
      <c r="I1341" s="239"/>
      <c r="J1341" s="240">
        <f>J1342</f>
        <v>228353</v>
      </c>
      <c r="K1341" s="240">
        <f t="shared" si="1796"/>
        <v>185487.12</v>
      </c>
      <c r="L1341" s="240">
        <f t="shared" si="1796"/>
        <v>192906.6</v>
      </c>
      <c r="M1341" s="240">
        <f t="shared" si="1796"/>
        <v>0</v>
      </c>
      <c r="N1341" s="240">
        <f t="shared" si="1796"/>
        <v>0</v>
      </c>
      <c r="O1341" s="240">
        <f t="shared" si="1796"/>
        <v>0</v>
      </c>
      <c r="P1341" s="240">
        <f t="shared" si="1717"/>
        <v>228353</v>
      </c>
      <c r="Q1341" s="240">
        <f t="shared" si="1718"/>
        <v>185487.12</v>
      </c>
      <c r="R1341" s="240">
        <f t="shared" si="1719"/>
        <v>192906.6</v>
      </c>
      <c r="S1341" s="240">
        <f t="shared" si="1797"/>
        <v>0</v>
      </c>
      <c r="T1341" s="240">
        <f t="shared" si="1797"/>
        <v>0</v>
      </c>
      <c r="U1341" s="240">
        <f t="shared" si="1797"/>
        <v>0</v>
      </c>
      <c r="V1341" s="240">
        <f t="shared" si="1735"/>
        <v>228353</v>
      </c>
      <c r="W1341" s="240">
        <f t="shared" si="1736"/>
        <v>185487.12</v>
      </c>
      <c r="X1341" s="240">
        <f t="shared" si="1737"/>
        <v>192906.6</v>
      </c>
    </row>
    <row r="1342" spans="1:24" s="206" customFormat="1" ht="26.4" hidden="1">
      <c r="A1342" s="217" t="s">
        <v>229</v>
      </c>
      <c r="B1342" s="238" t="s">
        <v>330</v>
      </c>
      <c r="C1342" s="238" t="s">
        <v>13</v>
      </c>
      <c r="D1342" s="238" t="s">
        <v>30</v>
      </c>
      <c r="E1342" s="238" t="s">
        <v>197</v>
      </c>
      <c r="F1342" s="238" t="s">
        <v>68</v>
      </c>
      <c r="G1342" s="238" t="s">
        <v>140</v>
      </c>
      <c r="H1342" s="238" t="s">
        <v>275</v>
      </c>
      <c r="I1342" s="239" t="s">
        <v>92</v>
      </c>
      <c r="J1342" s="240">
        <f>J1343</f>
        <v>228353</v>
      </c>
      <c r="K1342" s="240">
        <f t="shared" si="1796"/>
        <v>185487.12</v>
      </c>
      <c r="L1342" s="240">
        <f t="shared" si="1796"/>
        <v>192906.6</v>
      </c>
      <c r="M1342" s="240">
        <f t="shared" si="1796"/>
        <v>0</v>
      </c>
      <c r="N1342" s="240">
        <f t="shared" si="1796"/>
        <v>0</v>
      </c>
      <c r="O1342" s="240">
        <f t="shared" si="1796"/>
        <v>0</v>
      </c>
      <c r="P1342" s="240">
        <f t="shared" si="1717"/>
        <v>228353</v>
      </c>
      <c r="Q1342" s="240">
        <f t="shared" si="1718"/>
        <v>185487.12</v>
      </c>
      <c r="R1342" s="240">
        <f t="shared" si="1719"/>
        <v>192906.6</v>
      </c>
      <c r="S1342" s="240">
        <f t="shared" si="1797"/>
        <v>0</v>
      </c>
      <c r="T1342" s="240">
        <f t="shared" si="1797"/>
        <v>0</v>
      </c>
      <c r="U1342" s="240">
        <f t="shared" si="1797"/>
        <v>0</v>
      </c>
      <c r="V1342" s="240">
        <f t="shared" si="1735"/>
        <v>228353</v>
      </c>
      <c r="W1342" s="240">
        <f t="shared" si="1736"/>
        <v>185487.12</v>
      </c>
      <c r="X1342" s="240">
        <f t="shared" si="1737"/>
        <v>192906.6</v>
      </c>
    </row>
    <row r="1343" spans="1:24" s="206" customFormat="1" ht="26.4" hidden="1">
      <c r="A1343" s="216" t="s">
        <v>96</v>
      </c>
      <c r="B1343" s="238" t="s">
        <v>330</v>
      </c>
      <c r="C1343" s="238" t="s">
        <v>13</v>
      </c>
      <c r="D1343" s="238" t="s">
        <v>30</v>
      </c>
      <c r="E1343" s="238" t="s">
        <v>197</v>
      </c>
      <c r="F1343" s="238" t="s">
        <v>68</v>
      </c>
      <c r="G1343" s="238" t="s">
        <v>140</v>
      </c>
      <c r="H1343" s="238" t="s">
        <v>275</v>
      </c>
      <c r="I1343" s="239" t="s">
        <v>93</v>
      </c>
      <c r="J1343" s="240">
        <v>228353</v>
      </c>
      <c r="K1343" s="240">
        <v>185487.12</v>
      </c>
      <c r="L1343" s="240">
        <v>192906.6</v>
      </c>
      <c r="M1343" s="240"/>
      <c r="N1343" s="240"/>
      <c r="O1343" s="240"/>
      <c r="P1343" s="240">
        <f t="shared" ref="P1343:P1433" si="1801">J1343+M1343</f>
        <v>228353</v>
      </c>
      <c r="Q1343" s="240">
        <f t="shared" ref="Q1343:Q1433" si="1802">K1343+N1343</f>
        <v>185487.12</v>
      </c>
      <c r="R1343" s="240">
        <f t="shared" ref="R1343:R1433" si="1803">L1343+O1343</f>
        <v>192906.6</v>
      </c>
      <c r="S1343" s="240"/>
      <c r="T1343" s="240"/>
      <c r="U1343" s="240"/>
      <c r="V1343" s="240">
        <f t="shared" si="1735"/>
        <v>228353</v>
      </c>
      <c r="W1343" s="240">
        <f t="shared" si="1736"/>
        <v>185487.12</v>
      </c>
      <c r="X1343" s="240">
        <f t="shared" si="1737"/>
        <v>192906.6</v>
      </c>
    </row>
    <row r="1344" spans="1:24" s="206" customFormat="1" ht="26.4" hidden="1">
      <c r="A1344" s="245" t="s">
        <v>254</v>
      </c>
      <c r="B1344" s="204" t="s">
        <v>330</v>
      </c>
      <c r="C1344" s="238" t="s">
        <v>13</v>
      </c>
      <c r="D1344" s="238" t="s">
        <v>30</v>
      </c>
      <c r="E1344" s="238" t="s">
        <v>197</v>
      </c>
      <c r="F1344" s="204" t="s">
        <v>68</v>
      </c>
      <c r="G1344" s="204" t="s">
        <v>140</v>
      </c>
      <c r="H1344" s="244" t="s">
        <v>376</v>
      </c>
      <c r="I1344" s="249"/>
      <c r="J1344" s="240">
        <f>J1345</f>
        <v>400000</v>
      </c>
      <c r="K1344" s="240">
        <f t="shared" ref="K1344:O1345" si="1804">K1345</f>
        <v>0</v>
      </c>
      <c r="L1344" s="240">
        <f t="shared" si="1804"/>
        <v>0</v>
      </c>
      <c r="M1344" s="240">
        <f t="shared" si="1804"/>
        <v>0</v>
      </c>
      <c r="N1344" s="240">
        <f t="shared" si="1804"/>
        <v>0</v>
      </c>
      <c r="O1344" s="240">
        <f t="shared" si="1804"/>
        <v>0</v>
      </c>
      <c r="P1344" s="240">
        <f t="shared" si="1801"/>
        <v>400000</v>
      </c>
      <c r="Q1344" s="240">
        <f t="shared" si="1802"/>
        <v>0</v>
      </c>
      <c r="R1344" s="240">
        <f t="shared" si="1803"/>
        <v>0</v>
      </c>
      <c r="S1344" s="240">
        <f t="shared" ref="S1344:U1345" si="1805">S1345</f>
        <v>0</v>
      </c>
      <c r="T1344" s="240">
        <f t="shared" si="1805"/>
        <v>0</v>
      </c>
      <c r="U1344" s="240">
        <f t="shared" si="1805"/>
        <v>0</v>
      </c>
      <c r="V1344" s="240">
        <f t="shared" si="1735"/>
        <v>400000</v>
      </c>
      <c r="W1344" s="240">
        <f t="shared" si="1736"/>
        <v>0</v>
      </c>
      <c r="X1344" s="240">
        <f t="shared" si="1737"/>
        <v>0</v>
      </c>
    </row>
    <row r="1345" spans="1:24" s="206" customFormat="1" ht="26.4" hidden="1">
      <c r="A1345" s="217" t="s">
        <v>229</v>
      </c>
      <c r="B1345" s="204" t="s">
        <v>330</v>
      </c>
      <c r="C1345" s="238" t="s">
        <v>13</v>
      </c>
      <c r="D1345" s="238" t="s">
        <v>30</v>
      </c>
      <c r="E1345" s="238" t="s">
        <v>197</v>
      </c>
      <c r="F1345" s="204" t="s">
        <v>68</v>
      </c>
      <c r="G1345" s="204" t="s">
        <v>140</v>
      </c>
      <c r="H1345" s="244" t="s">
        <v>376</v>
      </c>
      <c r="I1345" s="249" t="s">
        <v>92</v>
      </c>
      <c r="J1345" s="240">
        <f>J1346</f>
        <v>400000</v>
      </c>
      <c r="K1345" s="240">
        <f t="shared" si="1804"/>
        <v>0</v>
      </c>
      <c r="L1345" s="240">
        <f t="shared" si="1804"/>
        <v>0</v>
      </c>
      <c r="M1345" s="240">
        <f t="shared" si="1804"/>
        <v>0</v>
      </c>
      <c r="N1345" s="240">
        <f t="shared" si="1804"/>
        <v>0</v>
      </c>
      <c r="O1345" s="240">
        <f t="shared" si="1804"/>
        <v>0</v>
      </c>
      <c r="P1345" s="240">
        <f t="shared" si="1801"/>
        <v>400000</v>
      </c>
      <c r="Q1345" s="240">
        <f t="shared" si="1802"/>
        <v>0</v>
      </c>
      <c r="R1345" s="240">
        <f t="shared" si="1803"/>
        <v>0</v>
      </c>
      <c r="S1345" s="240">
        <f t="shared" si="1805"/>
        <v>0</v>
      </c>
      <c r="T1345" s="240">
        <f t="shared" si="1805"/>
        <v>0</v>
      </c>
      <c r="U1345" s="240">
        <f t="shared" si="1805"/>
        <v>0</v>
      </c>
      <c r="V1345" s="240">
        <f t="shared" si="1735"/>
        <v>400000</v>
      </c>
      <c r="W1345" s="240">
        <f t="shared" si="1736"/>
        <v>0</v>
      </c>
      <c r="X1345" s="240">
        <f t="shared" si="1737"/>
        <v>0</v>
      </c>
    </row>
    <row r="1346" spans="1:24" s="206" customFormat="1" ht="26.4" hidden="1">
      <c r="A1346" s="216" t="s">
        <v>96</v>
      </c>
      <c r="B1346" s="204" t="s">
        <v>330</v>
      </c>
      <c r="C1346" s="238" t="s">
        <v>13</v>
      </c>
      <c r="D1346" s="238" t="s">
        <v>30</v>
      </c>
      <c r="E1346" s="238" t="s">
        <v>197</v>
      </c>
      <c r="F1346" s="204" t="s">
        <v>68</v>
      </c>
      <c r="G1346" s="204" t="s">
        <v>140</v>
      </c>
      <c r="H1346" s="244" t="s">
        <v>376</v>
      </c>
      <c r="I1346" s="249" t="s">
        <v>93</v>
      </c>
      <c r="J1346" s="240">
        <v>400000</v>
      </c>
      <c r="K1346" s="240"/>
      <c r="L1346" s="240"/>
      <c r="M1346" s="240"/>
      <c r="N1346" s="240"/>
      <c r="O1346" s="240"/>
      <c r="P1346" s="240">
        <f t="shared" si="1801"/>
        <v>400000</v>
      </c>
      <c r="Q1346" s="240">
        <f t="shared" si="1802"/>
        <v>0</v>
      </c>
      <c r="R1346" s="240">
        <f t="shared" si="1803"/>
        <v>0</v>
      </c>
      <c r="S1346" s="240"/>
      <c r="T1346" s="240"/>
      <c r="U1346" s="240"/>
      <c r="V1346" s="240">
        <f t="shared" si="1735"/>
        <v>400000</v>
      </c>
      <c r="W1346" s="240">
        <f t="shared" si="1736"/>
        <v>0</v>
      </c>
      <c r="X1346" s="240">
        <f t="shared" si="1737"/>
        <v>0</v>
      </c>
    </row>
    <row r="1347" spans="1:24" s="206" customFormat="1" ht="15.6" hidden="1">
      <c r="A1347" s="202" t="s">
        <v>15</v>
      </c>
      <c r="B1347" s="243" t="s">
        <v>330</v>
      </c>
      <c r="C1347" s="243" t="s">
        <v>16</v>
      </c>
      <c r="D1347" s="224"/>
      <c r="E1347" s="224"/>
      <c r="F1347" s="224"/>
      <c r="G1347" s="224"/>
      <c r="H1347" s="224"/>
      <c r="I1347" s="225"/>
      <c r="J1347" s="205">
        <f>J1348+J1353</f>
        <v>6011000</v>
      </c>
      <c r="K1347" s="205">
        <f>K1348+K1353</f>
        <v>0</v>
      </c>
      <c r="L1347" s="205">
        <f>L1348+L1353</f>
        <v>0</v>
      </c>
      <c r="M1347" s="205">
        <f t="shared" ref="M1347:O1347" si="1806">M1348+M1353</f>
        <v>-200000</v>
      </c>
      <c r="N1347" s="205">
        <f t="shared" si="1806"/>
        <v>0</v>
      </c>
      <c r="O1347" s="205">
        <f t="shared" si="1806"/>
        <v>0</v>
      </c>
      <c r="P1347" s="205">
        <f t="shared" si="1801"/>
        <v>5811000</v>
      </c>
      <c r="Q1347" s="205">
        <f t="shared" si="1802"/>
        <v>0</v>
      </c>
      <c r="R1347" s="205">
        <f t="shared" si="1803"/>
        <v>0</v>
      </c>
      <c r="S1347" s="205">
        <f>S1348+S1353+S1362</f>
        <v>327960</v>
      </c>
      <c r="T1347" s="205">
        <f t="shared" ref="T1347:U1347" si="1807">T1348+T1353+T1362</f>
        <v>0</v>
      </c>
      <c r="U1347" s="205">
        <f t="shared" si="1807"/>
        <v>0</v>
      </c>
      <c r="V1347" s="205">
        <f t="shared" si="1735"/>
        <v>6138960</v>
      </c>
      <c r="W1347" s="205">
        <f t="shared" si="1736"/>
        <v>0</v>
      </c>
      <c r="X1347" s="205">
        <f t="shared" si="1737"/>
        <v>0</v>
      </c>
    </row>
    <row r="1348" spans="1:24" s="206" customFormat="1" hidden="1">
      <c r="A1348" s="207" t="s">
        <v>23</v>
      </c>
      <c r="B1348" s="209" t="s">
        <v>330</v>
      </c>
      <c r="C1348" s="209" t="s">
        <v>16</v>
      </c>
      <c r="D1348" s="209" t="s">
        <v>27</v>
      </c>
      <c r="E1348" s="209"/>
      <c r="F1348" s="209"/>
      <c r="G1348" s="209"/>
      <c r="H1348" s="246"/>
      <c r="I1348" s="210"/>
      <c r="J1348" s="211">
        <f>J1349</f>
        <v>3540000</v>
      </c>
      <c r="K1348" s="211">
        <f t="shared" ref="K1348:O1349" si="1808">K1349</f>
        <v>0</v>
      </c>
      <c r="L1348" s="211">
        <f t="shared" si="1808"/>
        <v>0</v>
      </c>
      <c r="M1348" s="211">
        <f t="shared" si="1808"/>
        <v>1321000</v>
      </c>
      <c r="N1348" s="211">
        <f t="shared" si="1808"/>
        <v>0</v>
      </c>
      <c r="O1348" s="211">
        <f t="shared" si="1808"/>
        <v>0</v>
      </c>
      <c r="P1348" s="211">
        <f t="shared" si="1801"/>
        <v>4861000</v>
      </c>
      <c r="Q1348" s="211">
        <f t="shared" si="1802"/>
        <v>0</v>
      </c>
      <c r="R1348" s="211">
        <f t="shared" si="1803"/>
        <v>0</v>
      </c>
      <c r="S1348" s="211">
        <f t="shared" ref="S1348:U1351" si="1809">S1349</f>
        <v>-134500</v>
      </c>
      <c r="T1348" s="211">
        <f t="shared" si="1809"/>
        <v>0</v>
      </c>
      <c r="U1348" s="211">
        <f t="shared" si="1809"/>
        <v>0</v>
      </c>
      <c r="V1348" s="211">
        <f t="shared" si="1735"/>
        <v>4726500</v>
      </c>
      <c r="W1348" s="211">
        <f t="shared" si="1736"/>
        <v>0</v>
      </c>
      <c r="X1348" s="211">
        <f t="shared" si="1737"/>
        <v>0</v>
      </c>
    </row>
    <row r="1349" spans="1:24" s="206" customFormat="1" ht="26.4" hidden="1">
      <c r="A1349" s="305" t="s">
        <v>398</v>
      </c>
      <c r="B1349" s="204" t="s">
        <v>330</v>
      </c>
      <c r="C1349" s="204" t="s">
        <v>16</v>
      </c>
      <c r="D1349" s="204" t="s">
        <v>27</v>
      </c>
      <c r="E1349" s="204" t="s">
        <v>18</v>
      </c>
      <c r="F1349" s="204" t="s">
        <v>68</v>
      </c>
      <c r="G1349" s="204" t="s">
        <v>140</v>
      </c>
      <c r="H1349" s="244" t="s">
        <v>141</v>
      </c>
      <c r="I1349" s="214"/>
      <c r="J1349" s="215">
        <f>J1350</f>
        <v>3540000</v>
      </c>
      <c r="K1349" s="215">
        <f t="shared" si="1808"/>
        <v>0</v>
      </c>
      <c r="L1349" s="215">
        <f t="shared" si="1808"/>
        <v>0</v>
      </c>
      <c r="M1349" s="215">
        <f t="shared" si="1808"/>
        <v>1321000</v>
      </c>
      <c r="N1349" s="215">
        <f t="shared" si="1808"/>
        <v>0</v>
      </c>
      <c r="O1349" s="215">
        <f t="shared" si="1808"/>
        <v>0</v>
      </c>
      <c r="P1349" s="215">
        <f t="shared" si="1801"/>
        <v>4861000</v>
      </c>
      <c r="Q1349" s="215">
        <f t="shared" si="1802"/>
        <v>0</v>
      </c>
      <c r="R1349" s="215">
        <f t="shared" si="1803"/>
        <v>0</v>
      </c>
      <c r="S1349" s="215">
        <f t="shared" si="1809"/>
        <v>-134500</v>
      </c>
      <c r="T1349" s="215">
        <f t="shared" si="1809"/>
        <v>0</v>
      </c>
      <c r="U1349" s="215">
        <f t="shared" si="1809"/>
        <v>0</v>
      </c>
      <c r="V1349" s="215">
        <f t="shared" si="1735"/>
        <v>4726500</v>
      </c>
      <c r="W1349" s="215">
        <f t="shared" si="1736"/>
        <v>0</v>
      </c>
      <c r="X1349" s="215">
        <f t="shared" si="1737"/>
        <v>0</v>
      </c>
    </row>
    <row r="1350" spans="1:24" s="206" customFormat="1" ht="26.4" hidden="1">
      <c r="A1350" s="245" t="s">
        <v>254</v>
      </c>
      <c r="B1350" s="204" t="s">
        <v>330</v>
      </c>
      <c r="C1350" s="204" t="s">
        <v>16</v>
      </c>
      <c r="D1350" s="204" t="s">
        <v>27</v>
      </c>
      <c r="E1350" s="204" t="s">
        <v>18</v>
      </c>
      <c r="F1350" s="204" t="s">
        <v>68</v>
      </c>
      <c r="G1350" s="204" t="s">
        <v>140</v>
      </c>
      <c r="H1350" s="244" t="s">
        <v>376</v>
      </c>
      <c r="I1350" s="249"/>
      <c r="J1350" s="215">
        <f>J1351</f>
        <v>3540000</v>
      </c>
      <c r="K1350" s="215">
        <f t="shared" ref="K1350:O1351" si="1810">K1351</f>
        <v>0</v>
      </c>
      <c r="L1350" s="215">
        <f t="shared" si="1810"/>
        <v>0</v>
      </c>
      <c r="M1350" s="215">
        <f t="shared" si="1810"/>
        <v>1321000</v>
      </c>
      <c r="N1350" s="215">
        <f t="shared" si="1810"/>
        <v>0</v>
      </c>
      <c r="O1350" s="215">
        <f t="shared" si="1810"/>
        <v>0</v>
      </c>
      <c r="P1350" s="215">
        <f t="shared" si="1801"/>
        <v>4861000</v>
      </c>
      <c r="Q1350" s="215">
        <f t="shared" si="1802"/>
        <v>0</v>
      </c>
      <c r="R1350" s="215">
        <f t="shared" si="1803"/>
        <v>0</v>
      </c>
      <c r="S1350" s="215">
        <f t="shared" si="1809"/>
        <v>-134500</v>
      </c>
      <c r="T1350" s="215">
        <f t="shared" si="1809"/>
        <v>0</v>
      </c>
      <c r="U1350" s="215">
        <f t="shared" si="1809"/>
        <v>0</v>
      </c>
      <c r="V1350" s="215">
        <f t="shared" si="1735"/>
        <v>4726500</v>
      </c>
      <c r="W1350" s="215">
        <f t="shared" si="1736"/>
        <v>0</v>
      </c>
      <c r="X1350" s="215">
        <f t="shared" si="1737"/>
        <v>0</v>
      </c>
    </row>
    <row r="1351" spans="1:24" s="206" customFormat="1" ht="26.4" hidden="1">
      <c r="A1351" s="217" t="s">
        <v>229</v>
      </c>
      <c r="B1351" s="204" t="s">
        <v>330</v>
      </c>
      <c r="C1351" s="204" t="s">
        <v>16</v>
      </c>
      <c r="D1351" s="204" t="s">
        <v>27</v>
      </c>
      <c r="E1351" s="204" t="s">
        <v>18</v>
      </c>
      <c r="F1351" s="204" t="s">
        <v>68</v>
      </c>
      <c r="G1351" s="204" t="s">
        <v>140</v>
      </c>
      <c r="H1351" s="244" t="s">
        <v>376</v>
      </c>
      <c r="I1351" s="249" t="s">
        <v>92</v>
      </c>
      <c r="J1351" s="215">
        <f>J1352</f>
        <v>3540000</v>
      </c>
      <c r="K1351" s="215">
        <f t="shared" si="1810"/>
        <v>0</v>
      </c>
      <c r="L1351" s="215">
        <f t="shared" si="1810"/>
        <v>0</v>
      </c>
      <c r="M1351" s="215">
        <f t="shared" si="1810"/>
        <v>1321000</v>
      </c>
      <c r="N1351" s="215">
        <f t="shared" si="1810"/>
        <v>0</v>
      </c>
      <c r="O1351" s="215">
        <f t="shared" si="1810"/>
        <v>0</v>
      </c>
      <c r="P1351" s="215">
        <f t="shared" si="1801"/>
        <v>4861000</v>
      </c>
      <c r="Q1351" s="215">
        <f t="shared" si="1802"/>
        <v>0</v>
      </c>
      <c r="R1351" s="215">
        <f t="shared" si="1803"/>
        <v>0</v>
      </c>
      <c r="S1351" s="215">
        <f t="shared" si="1809"/>
        <v>-134500</v>
      </c>
      <c r="T1351" s="215">
        <f t="shared" si="1809"/>
        <v>0</v>
      </c>
      <c r="U1351" s="215">
        <f t="shared" si="1809"/>
        <v>0</v>
      </c>
      <c r="V1351" s="215">
        <f t="shared" si="1735"/>
        <v>4726500</v>
      </c>
      <c r="W1351" s="215">
        <f t="shared" si="1736"/>
        <v>0</v>
      </c>
      <c r="X1351" s="215">
        <f t="shared" si="1737"/>
        <v>0</v>
      </c>
    </row>
    <row r="1352" spans="1:24" s="206" customFormat="1" ht="26.4" hidden="1">
      <c r="A1352" s="216" t="s">
        <v>96</v>
      </c>
      <c r="B1352" s="204" t="s">
        <v>330</v>
      </c>
      <c r="C1352" s="204" t="s">
        <v>16</v>
      </c>
      <c r="D1352" s="204" t="s">
        <v>27</v>
      </c>
      <c r="E1352" s="204" t="s">
        <v>18</v>
      </c>
      <c r="F1352" s="204" t="s">
        <v>68</v>
      </c>
      <c r="G1352" s="204" t="s">
        <v>140</v>
      </c>
      <c r="H1352" s="244" t="s">
        <v>376</v>
      </c>
      <c r="I1352" s="249" t="s">
        <v>93</v>
      </c>
      <c r="J1352" s="215">
        <f>1660000+1880000</f>
        <v>3540000</v>
      </c>
      <c r="K1352" s="215"/>
      <c r="L1352" s="215"/>
      <c r="M1352" s="351">
        <f>-1660000+2376000+605000</f>
        <v>1321000</v>
      </c>
      <c r="N1352" s="215"/>
      <c r="O1352" s="215"/>
      <c r="P1352" s="215">
        <f t="shared" si="1801"/>
        <v>4861000</v>
      </c>
      <c r="Q1352" s="215">
        <f t="shared" si="1802"/>
        <v>0</v>
      </c>
      <c r="R1352" s="215">
        <f t="shared" si="1803"/>
        <v>0</v>
      </c>
      <c r="S1352" s="351">
        <f>-21660-108000-320000+315160</f>
        <v>-134500</v>
      </c>
      <c r="T1352" s="215"/>
      <c r="U1352" s="215"/>
      <c r="V1352" s="215">
        <f t="shared" si="1735"/>
        <v>4726500</v>
      </c>
      <c r="W1352" s="215">
        <f t="shared" si="1736"/>
        <v>0</v>
      </c>
      <c r="X1352" s="215">
        <f t="shared" si="1737"/>
        <v>0</v>
      </c>
    </row>
    <row r="1353" spans="1:24" s="206" customFormat="1" hidden="1">
      <c r="A1353" s="207" t="s">
        <v>59</v>
      </c>
      <c r="B1353" s="208" t="s">
        <v>330</v>
      </c>
      <c r="C1353" s="208" t="s">
        <v>16</v>
      </c>
      <c r="D1353" s="208" t="s">
        <v>14</v>
      </c>
      <c r="E1353" s="208"/>
      <c r="F1353" s="208"/>
      <c r="G1353" s="208"/>
      <c r="H1353" s="204"/>
      <c r="I1353" s="214"/>
      <c r="J1353" s="211">
        <f>J1358+J1354</f>
        <v>2471000</v>
      </c>
      <c r="K1353" s="211">
        <f t="shared" ref="K1353:L1353" si="1811">K1358+K1354</f>
        <v>0</v>
      </c>
      <c r="L1353" s="211">
        <f t="shared" si="1811"/>
        <v>0</v>
      </c>
      <c r="M1353" s="211">
        <f t="shared" ref="M1353:O1353" si="1812">M1358+M1354</f>
        <v>-1521000</v>
      </c>
      <c r="N1353" s="211">
        <f t="shared" si="1812"/>
        <v>0</v>
      </c>
      <c r="O1353" s="211">
        <f t="shared" si="1812"/>
        <v>0</v>
      </c>
      <c r="P1353" s="211">
        <f t="shared" si="1801"/>
        <v>950000</v>
      </c>
      <c r="Q1353" s="211">
        <f t="shared" si="1802"/>
        <v>0</v>
      </c>
      <c r="R1353" s="211">
        <f t="shared" si="1803"/>
        <v>0</v>
      </c>
      <c r="S1353" s="211">
        <f t="shared" ref="S1353:U1353" si="1813">S1358+S1354</f>
        <v>0</v>
      </c>
      <c r="T1353" s="211">
        <f t="shared" si="1813"/>
        <v>0</v>
      </c>
      <c r="U1353" s="211">
        <f t="shared" si="1813"/>
        <v>0</v>
      </c>
      <c r="V1353" s="211">
        <f t="shared" si="1735"/>
        <v>950000</v>
      </c>
      <c r="W1353" s="211">
        <f t="shared" si="1736"/>
        <v>0</v>
      </c>
      <c r="X1353" s="211">
        <f t="shared" si="1737"/>
        <v>0</v>
      </c>
    </row>
    <row r="1354" spans="1:24" s="206" customFormat="1" ht="26.4" hidden="1">
      <c r="A1354" s="305" t="s">
        <v>398</v>
      </c>
      <c r="B1354" s="204" t="s">
        <v>330</v>
      </c>
      <c r="C1354" s="204" t="s">
        <v>16</v>
      </c>
      <c r="D1354" s="204" t="s">
        <v>14</v>
      </c>
      <c r="E1354" s="204" t="s">
        <v>18</v>
      </c>
      <c r="F1354" s="204" t="s">
        <v>68</v>
      </c>
      <c r="G1354" s="204" t="s">
        <v>140</v>
      </c>
      <c r="H1354" s="244" t="s">
        <v>141</v>
      </c>
      <c r="I1354" s="214"/>
      <c r="J1354" s="215">
        <f>J1355</f>
        <v>1521000</v>
      </c>
      <c r="K1354" s="215">
        <f t="shared" ref="K1354:O1354" si="1814">K1355</f>
        <v>0</v>
      </c>
      <c r="L1354" s="215">
        <f t="shared" si="1814"/>
        <v>0</v>
      </c>
      <c r="M1354" s="215">
        <f t="shared" si="1814"/>
        <v>-1521000</v>
      </c>
      <c r="N1354" s="215">
        <f t="shared" si="1814"/>
        <v>0</v>
      </c>
      <c r="O1354" s="215">
        <f t="shared" si="1814"/>
        <v>0</v>
      </c>
      <c r="P1354" s="215">
        <f t="shared" si="1801"/>
        <v>0</v>
      </c>
      <c r="Q1354" s="215">
        <f t="shared" si="1802"/>
        <v>0</v>
      </c>
      <c r="R1354" s="215">
        <f t="shared" si="1803"/>
        <v>0</v>
      </c>
      <c r="S1354" s="215">
        <f t="shared" ref="S1354:U1356" si="1815">S1355</f>
        <v>0</v>
      </c>
      <c r="T1354" s="215">
        <f t="shared" si="1815"/>
        <v>0</v>
      </c>
      <c r="U1354" s="215">
        <f t="shared" si="1815"/>
        <v>0</v>
      </c>
      <c r="V1354" s="215">
        <f t="shared" si="1735"/>
        <v>0</v>
      </c>
      <c r="W1354" s="215">
        <f t="shared" si="1736"/>
        <v>0</v>
      </c>
      <c r="X1354" s="215">
        <f t="shared" si="1737"/>
        <v>0</v>
      </c>
    </row>
    <row r="1355" spans="1:24" s="206" customFormat="1" ht="26.4" hidden="1">
      <c r="A1355" s="245" t="s">
        <v>254</v>
      </c>
      <c r="B1355" s="204" t="s">
        <v>330</v>
      </c>
      <c r="C1355" s="204" t="s">
        <v>16</v>
      </c>
      <c r="D1355" s="204" t="s">
        <v>14</v>
      </c>
      <c r="E1355" s="204" t="s">
        <v>18</v>
      </c>
      <c r="F1355" s="204" t="s">
        <v>68</v>
      </c>
      <c r="G1355" s="204" t="s">
        <v>140</v>
      </c>
      <c r="H1355" s="244" t="s">
        <v>376</v>
      </c>
      <c r="I1355" s="249"/>
      <c r="J1355" s="215">
        <f>J1356</f>
        <v>1521000</v>
      </c>
      <c r="K1355" s="215">
        <f t="shared" ref="K1355:O1356" si="1816">K1356</f>
        <v>0</v>
      </c>
      <c r="L1355" s="215">
        <f t="shared" si="1816"/>
        <v>0</v>
      </c>
      <c r="M1355" s="215">
        <f t="shared" si="1816"/>
        <v>-1521000</v>
      </c>
      <c r="N1355" s="215">
        <f t="shared" si="1816"/>
        <v>0</v>
      </c>
      <c r="O1355" s="215">
        <f t="shared" si="1816"/>
        <v>0</v>
      </c>
      <c r="P1355" s="215">
        <f t="shared" si="1801"/>
        <v>0</v>
      </c>
      <c r="Q1355" s="215">
        <f t="shared" si="1802"/>
        <v>0</v>
      </c>
      <c r="R1355" s="215">
        <f t="shared" si="1803"/>
        <v>0</v>
      </c>
      <c r="S1355" s="215">
        <f t="shared" si="1815"/>
        <v>0</v>
      </c>
      <c r="T1355" s="215">
        <f t="shared" si="1815"/>
        <v>0</v>
      </c>
      <c r="U1355" s="215">
        <f t="shared" si="1815"/>
        <v>0</v>
      </c>
      <c r="V1355" s="215">
        <f t="shared" ref="V1355:V1411" si="1817">P1355+S1355</f>
        <v>0</v>
      </c>
      <c r="W1355" s="215">
        <f t="shared" ref="W1355:W1411" si="1818">Q1355+T1355</f>
        <v>0</v>
      </c>
      <c r="X1355" s="215">
        <f t="shared" ref="X1355:X1411" si="1819">R1355+U1355</f>
        <v>0</v>
      </c>
    </row>
    <row r="1356" spans="1:24" s="206" customFormat="1" ht="26.4" hidden="1">
      <c r="A1356" s="217" t="s">
        <v>229</v>
      </c>
      <c r="B1356" s="204" t="s">
        <v>330</v>
      </c>
      <c r="C1356" s="204" t="s">
        <v>16</v>
      </c>
      <c r="D1356" s="204" t="s">
        <v>14</v>
      </c>
      <c r="E1356" s="204" t="s">
        <v>18</v>
      </c>
      <c r="F1356" s="204" t="s">
        <v>68</v>
      </c>
      <c r="G1356" s="204" t="s">
        <v>140</v>
      </c>
      <c r="H1356" s="244" t="s">
        <v>376</v>
      </c>
      <c r="I1356" s="249" t="s">
        <v>92</v>
      </c>
      <c r="J1356" s="215">
        <f>J1357</f>
        <v>1521000</v>
      </c>
      <c r="K1356" s="215">
        <f t="shared" si="1816"/>
        <v>0</v>
      </c>
      <c r="L1356" s="215">
        <f t="shared" si="1816"/>
        <v>0</v>
      </c>
      <c r="M1356" s="215">
        <f t="shared" si="1816"/>
        <v>-1521000</v>
      </c>
      <c r="N1356" s="215">
        <f t="shared" si="1816"/>
        <v>0</v>
      </c>
      <c r="O1356" s="215">
        <f t="shared" si="1816"/>
        <v>0</v>
      </c>
      <c r="P1356" s="215">
        <f t="shared" si="1801"/>
        <v>0</v>
      </c>
      <c r="Q1356" s="215">
        <f t="shared" si="1802"/>
        <v>0</v>
      </c>
      <c r="R1356" s="215">
        <f t="shared" si="1803"/>
        <v>0</v>
      </c>
      <c r="S1356" s="215">
        <f t="shared" si="1815"/>
        <v>0</v>
      </c>
      <c r="T1356" s="215">
        <f t="shared" si="1815"/>
        <v>0</v>
      </c>
      <c r="U1356" s="215">
        <f t="shared" si="1815"/>
        <v>0</v>
      </c>
      <c r="V1356" s="215">
        <f t="shared" si="1817"/>
        <v>0</v>
      </c>
      <c r="W1356" s="215">
        <f t="shared" si="1818"/>
        <v>0</v>
      </c>
      <c r="X1356" s="215">
        <f t="shared" si="1819"/>
        <v>0</v>
      </c>
    </row>
    <row r="1357" spans="1:24" s="206" customFormat="1" ht="26.4" hidden="1">
      <c r="A1357" s="216" t="s">
        <v>96</v>
      </c>
      <c r="B1357" s="204" t="s">
        <v>330</v>
      </c>
      <c r="C1357" s="204" t="s">
        <v>16</v>
      </c>
      <c r="D1357" s="204" t="s">
        <v>14</v>
      </c>
      <c r="E1357" s="204" t="s">
        <v>18</v>
      </c>
      <c r="F1357" s="204" t="s">
        <v>68</v>
      </c>
      <c r="G1357" s="204" t="s">
        <v>140</v>
      </c>
      <c r="H1357" s="244" t="s">
        <v>376</v>
      </c>
      <c r="I1357" s="249" t="s">
        <v>93</v>
      </c>
      <c r="J1357" s="215">
        <v>1521000</v>
      </c>
      <c r="K1357" s="215"/>
      <c r="L1357" s="215"/>
      <c r="M1357" s="351">
        <v>-1521000</v>
      </c>
      <c r="N1357" s="215"/>
      <c r="O1357" s="215"/>
      <c r="P1357" s="215">
        <f t="shared" si="1801"/>
        <v>0</v>
      </c>
      <c r="Q1357" s="215">
        <f t="shared" si="1802"/>
        <v>0</v>
      </c>
      <c r="R1357" s="215">
        <f t="shared" si="1803"/>
        <v>0</v>
      </c>
      <c r="S1357" s="215"/>
      <c r="T1357" s="215"/>
      <c r="U1357" s="215"/>
      <c r="V1357" s="215">
        <f t="shared" si="1817"/>
        <v>0</v>
      </c>
      <c r="W1357" s="215">
        <f t="shared" si="1818"/>
        <v>0</v>
      </c>
      <c r="X1357" s="215">
        <f t="shared" si="1819"/>
        <v>0</v>
      </c>
    </row>
    <row r="1358" spans="1:24" s="206" customFormat="1" hidden="1">
      <c r="A1358" s="212" t="s">
        <v>82</v>
      </c>
      <c r="B1358" s="204" t="s">
        <v>330</v>
      </c>
      <c r="C1358" s="204" t="s">
        <v>16</v>
      </c>
      <c r="D1358" s="204" t="s">
        <v>14</v>
      </c>
      <c r="E1358" s="204" t="s">
        <v>80</v>
      </c>
      <c r="F1358" s="204" t="s">
        <v>68</v>
      </c>
      <c r="G1358" s="204" t="s">
        <v>140</v>
      </c>
      <c r="H1358" s="204" t="s">
        <v>141</v>
      </c>
      <c r="I1358" s="214"/>
      <c r="J1358" s="215">
        <f>J1359</f>
        <v>950000</v>
      </c>
      <c r="K1358" s="215">
        <f t="shared" ref="K1358:O1360" si="1820">K1359</f>
        <v>0</v>
      </c>
      <c r="L1358" s="215">
        <f t="shared" si="1820"/>
        <v>0</v>
      </c>
      <c r="M1358" s="215">
        <f t="shared" si="1820"/>
        <v>0</v>
      </c>
      <c r="N1358" s="215">
        <f t="shared" si="1820"/>
        <v>0</v>
      </c>
      <c r="O1358" s="215">
        <f t="shared" si="1820"/>
        <v>0</v>
      </c>
      <c r="P1358" s="215">
        <f t="shared" si="1801"/>
        <v>950000</v>
      </c>
      <c r="Q1358" s="215">
        <f t="shared" si="1802"/>
        <v>0</v>
      </c>
      <c r="R1358" s="215">
        <f t="shared" si="1803"/>
        <v>0</v>
      </c>
      <c r="S1358" s="215">
        <f t="shared" ref="S1358:U1360" si="1821">S1359</f>
        <v>0</v>
      </c>
      <c r="T1358" s="215">
        <f t="shared" si="1821"/>
        <v>0</v>
      </c>
      <c r="U1358" s="215">
        <f t="shared" si="1821"/>
        <v>0</v>
      </c>
      <c r="V1358" s="215">
        <f t="shared" si="1817"/>
        <v>950000</v>
      </c>
      <c r="W1358" s="215">
        <f t="shared" si="1818"/>
        <v>0</v>
      </c>
      <c r="X1358" s="215">
        <f t="shared" si="1819"/>
        <v>0</v>
      </c>
    </row>
    <row r="1359" spans="1:24" s="206" customFormat="1" ht="39.6" hidden="1">
      <c r="A1359" s="212" t="s">
        <v>289</v>
      </c>
      <c r="B1359" s="204" t="s">
        <v>330</v>
      </c>
      <c r="C1359" s="204" t="s">
        <v>16</v>
      </c>
      <c r="D1359" s="204" t="s">
        <v>14</v>
      </c>
      <c r="E1359" s="204" t="s">
        <v>80</v>
      </c>
      <c r="F1359" s="204" t="s">
        <v>68</v>
      </c>
      <c r="G1359" s="204" t="s">
        <v>140</v>
      </c>
      <c r="H1359" s="204" t="s">
        <v>165</v>
      </c>
      <c r="I1359" s="214"/>
      <c r="J1359" s="215">
        <f>J1360</f>
        <v>950000</v>
      </c>
      <c r="K1359" s="215">
        <f t="shared" si="1820"/>
        <v>0</v>
      </c>
      <c r="L1359" s="215">
        <f t="shared" si="1820"/>
        <v>0</v>
      </c>
      <c r="M1359" s="215">
        <f t="shared" si="1820"/>
        <v>0</v>
      </c>
      <c r="N1359" s="215">
        <f t="shared" si="1820"/>
        <v>0</v>
      </c>
      <c r="O1359" s="215">
        <f t="shared" si="1820"/>
        <v>0</v>
      </c>
      <c r="P1359" s="215">
        <f t="shared" si="1801"/>
        <v>950000</v>
      </c>
      <c r="Q1359" s="215">
        <f t="shared" si="1802"/>
        <v>0</v>
      </c>
      <c r="R1359" s="215">
        <f t="shared" si="1803"/>
        <v>0</v>
      </c>
      <c r="S1359" s="215">
        <f t="shared" si="1821"/>
        <v>0</v>
      </c>
      <c r="T1359" s="215">
        <f t="shared" si="1821"/>
        <v>0</v>
      </c>
      <c r="U1359" s="215">
        <f t="shared" si="1821"/>
        <v>0</v>
      </c>
      <c r="V1359" s="215">
        <f t="shared" si="1817"/>
        <v>950000</v>
      </c>
      <c r="W1359" s="215">
        <f t="shared" si="1818"/>
        <v>0</v>
      </c>
      <c r="X1359" s="215">
        <f t="shared" si="1819"/>
        <v>0</v>
      </c>
    </row>
    <row r="1360" spans="1:24" s="206" customFormat="1" ht="26.4" hidden="1">
      <c r="A1360" s="217" t="s">
        <v>229</v>
      </c>
      <c r="B1360" s="204" t="s">
        <v>330</v>
      </c>
      <c r="C1360" s="204" t="s">
        <v>16</v>
      </c>
      <c r="D1360" s="204" t="s">
        <v>14</v>
      </c>
      <c r="E1360" s="204" t="s">
        <v>80</v>
      </c>
      <c r="F1360" s="204" t="s">
        <v>68</v>
      </c>
      <c r="G1360" s="204" t="s">
        <v>140</v>
      </c>
      <c r="H1360" s="204" t="s">
        <v>165</v>
      </c>
      <c r="I1360" s="214" t="s">
        <v>92</v>
      </c>
      <c r="J1360" s="215">
        <f>J1361</f>
        <v>950000</v>
      </c>
      <c r="K1360" s="215">
        <f t="shared" si="1820"/>
        <v>0</v>
      </c>
      <c r="L1360" s="215">
        <f t="shared" si="1820"/>
        <v>0</v>
      </c>
      <c r="M1360" s="215">
        <f t="shared" si="1820"/>
        <v>0</v>
      </c>
      <c r="N1360" s="215">
        <f t="shared" si="1820"/>
        <v>0</v>
      </c>
      <c r="O1360" s="215">
        <f t="shared" si="1820"/>
        <v>0</v>
      </c>
      <c r="P1360" s="215">
        <f t="shared" si="1801"/>
        <v>950000</v>
      </c>
      <c r="Q1360" s="215">
        <f t="shared" si="1802"/>
        <v>0</v>
      </c>
      <c r="R1360" s="215">
        <f t="shared" si="1803"/>
        <v>0</v>
      </c>
      <c r="S1360" s="215">
        <f t="shared" si="1821"/>
        <v>0</v>
      </c>
      <c r="T1360" s="215">
        <f t="shared" si="1821"/>
        <v>0</v>
      </c>
      <c r="U1360" s="215">
        <f t="shared" si="1821"/>
        <v>0</v>
      </c>
      <c r="V1360" s="215">
        <f t="shared" si="1817"/>
        <v>950000</v>
      </c>
      <c r="W1360" s="215">
        <f t="shared" si="1818"/>
        <v>0</v>
      </c>
      <c r="X1360" s="215">
        <f t="shared" si="1819"/>
        <v>0</v>
      </c>
    </row>
    <row r="1361" spans="1:24" s="206" customFormat="1" ht="26.4" hidden="1">
      <c r="A1361" s="216" t="s">
        <v>96</v>
      </c>
      <c r="B1361" s="204" t="s">
        <v>330</v>
      </c>
      <c r="C1361" s="204" t="s">
        <v>16</v>
      </c>
      <c r="D1361" s="204" t="s">
        <v>14</v>
      </c>
      <c r="E1361" s="204" t="s">
        <v>80</v>
      </c>
      <c r="F1361" s="204" t="s">
        <v>68</v>
      </c>
      <c r="G1361" s="204" t="s">
        <v>140</v>
      </c>
      <c r="H1361" s="204" t="s">
        <v>165</v>
      </c>
      <c r="I1361" s="214" t="s">
        <v>93</v>
      </c>
      <c r="J1361" s="215">
        <v>950000</v>
      </c>
      <c r="K1361" s="215"/>
      <c r="L1361" s="215"/>
      <c r="M1361" s="215"/>
      <c r="N1361" s="215"/>
      <c r="O1361" s="215"/>
      <c r="P1361" s="215">
        <f t="shared" si="1801"/>
        <v>950000</v>
      </c>
      <c r="Q1361" s="215">
        <f t="shared" si="1802"/>
        <v>0</v>
      </c>
      <c r="R1361" s="215">
        <f t="shared" si="1803"/>
        <v>0</v>
      </c>
      <c r="S1361" s="215"/>
      <c r="T1361" s="215"/>
      <c r="U1361" s="215"/>
      <c r="V1361" s="215">
        <f t="shared" si="1817"/>
        <v>950000</v>
      </c>
      <c r="W1361" s="215">
        <f t="shared" si="1818"/>
        <v>0</v>
      </c>
      <c r="X1361" s="215">
        <f t="shared" si="1819"/>
        <v>0</v>
      </c>
    </row>
    <row r="1362" spans="1:24" s="206" customFormat="1" hidden="1">
      <c r="A1362" s="207" t="s">
        <v>37</v>
      </c>
      <c r="B1362" s="209" t="s">
        <v>330</v>
      </c>
      <c r="C1362" s="209" t="s">
        <v>16</v>
      </c>
      <c r="D1362" s="209" t="s">
        <v>31</v>
      </c>
      <c r="E1362" s="209"/>
      <c r="F1362" s="209"/>
      <c r="G1362" s="209"/>
      <c r="H1362" s="204"/>
      <c r="I1362" s="214"/>
      <c r="J1362" s="211">
        <f>J1363+J1376</f>
        <v>958012</v>
      </c>
      <c r="K1362" s="211">
        <f>K1363+K1376</f>
        <v>600893.24</v>
      </c>
      <c r="L1362" s="211">
        <f>L1363+L1376</f>
        <v>614289.73</v>
      </c>
      <c r="M1362" s="211">
        <f t="shared" ref="M1362:O1362" si="1822">M1363+M1376</f>
        <v>1231306</v>
      </c>
      <c r="N1362" s="211">
        <f t="shared" si="1822"/>
        <v>0</v>
      </c>
      <c r="O1362" s="211">
        <f t="shared" si="1822"/>
        <v>0</v>
      </c>
      <c r="P1362" s="211">
        <f t="shared" si="1801"/>
        <v>2189318</v>
      </c>
      <c r="Q1362" s="211">
        <f t="shared" si="1802"/>
        <v>600893.24</v>
      </c>
      <c r="R1362" s="211">
        <f t="shared" si="1803"/>
        <v>614289.73</v>
      </c>
      <c r="S1362" s="211">
        <f>S1363</f>
        <v>462460</v>
      </c>
      <c r="T1362" s="211">
        <f t="shared" ref="T1362:U1362" si="1823">T1363</f>
        <v>0</v>
      </c>
      <c r="U1362" s="211">
        <f t="shared" si="1823"/>
        <v>0</v>
      </c>
      <c r="V1362" s="211">
        <f t="shared" si="1817"/>
        <v>2651778</v>
      </c>
      <c r="W1362" s="211">
        <f t="shared" si="1818"/>
        <v>600893.24</v>
      </c>
      <c r="X1362" s="211">
        <f t="shared" si="1819"/>
        <v>614289.73</v>
      </c>
    </row>
    <row r="1363" spans="1:24" s="206" customFormat="1" ht="39.6" hidden="1">
      <c r="A1363" s="305" t="s">
        <v>393</v>
      </c>
      <c r="B1363" s="204" t="s">
        <v>330</v>
      </c>
      <c r="C1363" s="204" t="s">
        <v>16</v>
      </c>
      <c r="D1363" s="204" t="s">
        <v>31</v>
      </c>
      <c r="E1363" s="204" t="s">
        <v>13</v>
      </c>
      <c r="F1363" s="204" t="s">
        <v>68</v>
      </c>
      <c r="G1363" s="204" t="s">
        <v>140</v>
      </c>
      <c r="H1363" s="204" t="s">
        <v>141</v>
      </c>
      <c r="I1363" s="214"/>
      <c r="J1363" s="215"/>
      <c r="K1363" s="215"/>
      <c r="L1363" s="215"/>
      <c r="M1363" s="215"/>
      <c r="N1363" s="215"/>
      <c r="O1363" s="215"/>
      <c r="P1363" s="215"/>
      <c r="Q1363" s="215"/>
      <c r="R1363" s="215"/>
      <c r="S1363" s="215">
        <f>S1364+S1367</f>
        <v>462460</v>
      </c>
      <c r="T1363" s="215">
        <f t="shared" ref="T1363:U1363" si="1824">T1364+T1367</f>
        <v>0</v>
      </c>
      <c r="U1363" s="215">
        <f t="shared" si="1824"/>
        <v>0</v>
      </c>
      <c r="V1363" s="215">
        <f t="shared" si="1817"/>
        <v>462460</v>
      </c>
      <c r="W1363" s="215">
        <f t="shared" si="1818"/>
        <v>0</v>
      </c>
      <c r="X1363" s="215">
        <f t="shared" si="1819"/>
        <v>0</v>
      </c>
    </row>
    <row r="1364" spans="1:24" s="206" customFormat="1" hidden="1">
      <c r="A1364" s="347" t="s">
        <v>214</v>
      </c>
      <c r="B1364" s="204" t="s">
        <v>330</v>
      </c>
      <c r="C1364" s="204" t="s">
        <v>16</v>
      </c>
      <c r="D1364" s="204" t="s">
        <v>31</v>
      </c>
      <c r="E1364" s="204" t="s">
        <v>13</v>
      </c>
      <c r="F1364" s="204" t="s">
        <v>68</v>
      </c>
      <c r="G1364" s="204" t="s">
        <v>140</v>
      </c>
      <c r="H1364" s="204" t="s">
        <v>215</v>
      </c>
      <c r="I1364" s="214"/>
      <c r="J1364" s="215"/>
      <c r="K1364" s="215"/>
      <c r="L1364" s="215"/>
      <c r="M1364" s="215"/>
      <c r="N1364" s="215"/>
      <c r="O1364" s="215"/>
      <c r="P1364" s="215"/>
      <c r="Q1364" s="215"/>
      <c r="R1364" s="215"/>
      <c r="S1364" s="215">
        <f t="shared" ref="S1364:U1365" si="1825">S1365</f>
        <v>200000</v>
      </c>
      <c r="T1364" s="215">
        <f t="shared" si="1825"/>
        <v>0</v>
      </c>
      <c r="U1364" s="215">
        <f t="shared" si="1825"/>
        <v>0</v>
      </c>
      <c r="V1364" s="215">
        <f t="shared" si="1817"/>
        <v>200000</v>
      </c>
      <c r="W1364" s="215">
        <f t="shared" si="1818"/>
        <v>0</v>
      </c>
      <c r="X1364" s="215">
        <f t="shared" si="1819"/>
        <v>0</v>
      </c>
    </row>
    <row r="1365" spans="1:24" s="206" customFormat="1" ht="26.4" hidden="1">
      <c r="A1365" s="217" t="s">
        <v>229</v>
      </c>
      <c r="B1365" s="204" t="s">
        <v>330</v>
      </c>
      <c r="C1365" s="204" t="s">
        <v>16</v>
      </c>
      <c r="D1365" s="204" t="s">
        <v>31</v>
      </c>
      <c r="E1365" s="204" t="s">
        <v>13</v>
      </c>
      <c r="F1365" s="204" t="s">
        <v>68</v>
      </c>
      <c r="G1365" s="204" t="s">
        <v>140</v>
      </c>
      <c r="H1365" s="204" t="s">
        <v>215</v>
      </c>
      <c r="I1365" s="214" t="s">
        <v>92</v>
      </c>
      <c r="J1365" s="215"/>
      <c r="K1365" s="215"/>
      <c r="L1365" s="215"/>
      <c r="M1365" s="215"/>
      <c r="N1365" s="215"/>
      <c r="O1365" s="215"/>
      <c r="P1365" s="215"/>
      <c r="Q1365" s="215"/>
      <c r="R1365" s="215"/>
      <c r="S1365" s="215">
        <f t="shared" si="1825"/>
        <v>200000</v>
      </c>
      <c r="T1365" s="215">
        <f t="shared" si="1825"/>
        <v>0</v>
      </c>
      <c r="U1365" s="215">
        <f t="shared" si="1825"/>
        <v>0</v>
      </c>
      <c r="V1365" s="215">
        <f t="shared" si="1817"/>
        <v>200000</v>
      </c>
      <c r="W1365" s="215">
        <f t="shared" si="1818"/>
        <v>0</v>
      </c>
      <c r="X1365" s="215">
        <f t="shared" si="1819"/>
        <v>0</v>
      </c>
    </row>
    <row r="1366" spans="1:24" s="206" customFormat="1" ht="26.4" hidden="1">
      <c r="A1366" s="216" t="s">
        <v>96</v>
      </c>
      <c r="B1366" s="204" t="s">
        <v>330</v>
      </c>
      <c r="C1366" s="204" t="s">
        <v>16</v>
      </c>
      <c r="D1366" s="204" t="s">
        <v>31</v>
      </c>
      <c r="E1366" s="204" t="s">
        <v>13</v>
      </c>
      <c r="F1366" s="204" t="s">
        <v>68</v>
      </c>
      <c r="G1366" s="204" t="s">
        <v>140</v>
      </c>
      <c r="H1366" s="204" t="s">
        <v>215</v>
      </c>
      <c r="I1366" s="214" t="s">
        <v>93</v>
      </c>
      <c r="J1366" s="215"/>
      <c r="K1366" s="215"/>
      <c r="L1366" s="215"/>
      <c r="M1366" s="351"/>
      <c r="N1366" s="215"/>
      <c r="O1366" s="215"/>
      <c r="P1366" s="215"/>
      <c r="Q1366" s="215"/>
      <c r="R1366" s="215"/>
      <c r="S1366" s="215">
        <v>200000</v>
      </c>
      <c r="T1366" s="215"/>
      <c r="U1366" s="215"/>
      <c r="V1366" s="215">
        <f t="shared" si="1817"/>
        <v>200000</v>
      </c>
      <c r="W1366" s="215">
        <f t="shared" si="1818"/>
        <v>0</v>
      </c>
      <c r="X1366" s="215">
        <f t="shared" si="1819"/>
        <v>0</v>
      </c>
    </row>
    <row r="1367" spans="1:24" s="206" customFormat="1" ht="26.4" hidden="1">
      <c r="A1367" s="245" t="s">
        <v>254</v>
      </c>
      <c r="B1367" s="204" t="s">
        <v>330</v>
      </c>
      <c r="C1367" s="204" t="s">
        <v>16</v>
      </c>
      <c r="D1367" s="204" t="s">
        <v>31</v>
      </c>
      <c r="E1367" s="204" t="s">
        <v>13</v>
      </c>
      <c r="F1367" s="204" t="s">
        <v>68</v>
      </c>
      <c r="G1367" s="204" t="s">
        <v>140</v>
      </c>
      <c r="H1367" s="244" t="s">
        <v>376</v>
      </c>
      <c r="I1367" s="249"/>
      <c r="J1367" s="215"/>
      <c r="K1367" s="215"/>
      <c r="L1367" s="215"/>
      <c r="M1367" s="351"/>
      <c r="N1367" s="215"/>
      <c r="O1367" s="215"/>
      <c r="P1367" s="215"/>
      <c r="Q1367" s="215"/>
      <c r="R1367" s="215"/>
      <c r="S1367" s="215">
        <f>S1368</f>
        <v>262460</v>
      </c>
      <c r="T1367" s="215">
        <f t="shared" ref="T1367:U1368" si="1826">T1368</f>
        <v>0</v>
      </c>
      <c r="U1367" s="215">
        <f t="shared" si="1826"/>
        <v>0</v>
      </c>
      <c r="V1367" s="215">
        <f t="shared" ref="V1367:V1369" si="1827">P1367+S1367</f>
        <v>262460</v>
      </c>
      <c r="W1367" s="215">
        <f t="shared" ref="W1367:W1369" si="1828">Q1367+T1367</f>
        <v>0</v>
      </c>
      <c r="X1367" s="215">
        <f t="shared" ref="X1367:X1369" si="1829">R1367+U1367</f>
        <v>0</v>
      </c>
    </row>
    <row r="1368" spans="1:24" s="206" customFormat="1" ht="26.4" hidden="1">
      <c r="A1368" s="217" t="s">
        <v>229</v>
      </c>
      <c r="B1368" s="204" t="s">
        <v>330</v>
      </c>
      <c r="C1368" s="204" t="s">
        <v>16</v>
      </c>
      <c r="D1368" s="204" t="s">
        <v>31</v>
      </c>
      <c r="E1368" s="204" t="s">
        <v>13</v>
      </c>
      <c r="F1368" s="204" t="s">
        <v>68</v>
      </c>
      <c r="G1368" s="204" t="s">
        <v>140</v>
      </c>
      <c r="H1368" s="244" t="s">
        <v>376</v>
      </c>
      <c r="I1368" s="249" t="s">
        <v>92</v>
      </c>
      <c r="J1368" s="215"/>
      <c r="K1368" s="215"/>
      <c r="L1368" s="215"/>
      <c r="M1368" s="351"/>
      <c r="N1368" s="215"/>
      <c r="O1368" s="215"/>
      <c r="P1368" s="215"/>
      <c r="Q1368" s="215"/>
      <c r="R1368" s="215"/>
      <c r="S1368" s="215">
        <f>S1369</f>
        <v>262460</v>
      </c>
      <c r="T1368" s="215">
        <f t="shared" si="1826"/>
        <v>0</v>
      </c>
      <c r="U1368" s="215">
        <f t="shared" si="1826"/>
        <v>0</v>
      </c>
      <c r="V1368" s="215">
        <f t="shared" si="1827"/>
        <v>262460</v>
      </c>
      <c r="W1368" s="215">
        <f t="shared" si="1828"/>
        <v>0</v>
      </c>
      <c r="X1368" s="215">
        <f t="shared" si="1829"/>
        <v>0</v>
      </c>
    </row>
    <row r="1369" spans="1:24" s="206" customFormat="1" ht="26.4" hidden="1">
      <c r="A1369" s="216" t="s">
        <v>96</v>
      </c>
      <c r="B1369" s="204" t="s">
        <v>330</v>
      </c>
      <c r="C1369" s="204" t="s">
        <v>16</v>
      </c>
      <c r="D1369" s="204" t="s">
        <v>31</v>
      </c>
      <c r="E1369" s="204" t="s">
        <v>13</v>
      </c>
      <c r="F1369" s="204" t="s">
        <v>68</v>
      </c>
      <c r="G1369" s="204" t="s">
        <v>140</v>
      </c>
      <c r="H1369" s="244" t="s">
        <v>376</v>
      </c>
      <c r="I1369" s="249" t="s">
        <v>93</v>
      </c>
      <c r="J1369" s="215"/>
      <c r="K1369" s="215"/>
      <c r="L1369" s="215"/>
      <c r="M1369" s="351"/>
      <c r="N1369" s="215"/>
      <c r="O1369" s="215"/>
      <c r="P1369" s="215"/>
      <c r="Q1369" s="215"/>
      <c r="R1369" s="215"/>
      <c r="S1369" s="351">
        <v>262460</v>
      </c>
      <c r="T1369" s="215"/>
      <c r="U1369" s="215"/>
      <c r="V1369" s="215">
        <f t="shared" si="1827"/>
        <v>262460</v>
      </c>
      <c r="W1369" s="215">
        <f t="shared" si="1828"/>
        <v>0</v>
      </c>
      <c r="X1369" s="215">
        <f t="shared" si="1829"/>
        <v>0</v>
      </c>
    </row>
    <row r="1370" spans="1:24" s="206" customFormat="1" ht="15.6" hidden="1">
      <c r="A1370" s="250" t="s">
        <v>45</v>
      </c>
      <c r="B1370" s="251" t="s">
        <v>330</v>
      </c>
      <c r="C1370" s="251" t="s">
        <v>18</v>
      </c>
      <c r="D1370" s="251"/>
      <c r="E1370" s="251"/>
      <c r="F1370" s="251"/>
      <c r="G1370" s="251"/>
      <c r="H1370" s="251"/>
      <c r="I1370" s="252"/>
      <c r="J1370" s="205">
        <f>J1371+J1376</f>
        <v>1691012</v>
      </c>
      <c r="K1370" s="205">
        <f t="shared" ref="K1370:L1370" si="1830">K1371+K1376</f>
        <v>600893.24</v>
      </c>
      <c r="L1370" s="205">
        <f t="shared" si="1830"/>
        <v>614289.73</v>
      </c>
      <c r="M1370" s="205">
        <f t="shared" ref="M1370:O1370" si="1831">M1371+M1376</f>
        <v>1231306</v>
      </c>
      <c r="N1370" s="205">
        <f t="shared" si="1831"/>
        <v>0</v>
      </c>
      <c r="O1370" s="205">
        <f t="shared" si="1831"/>
        <v>0</v>
      </c>
      <c r="P1370" s="205">
        <f t="shared" si="1801"/>
        <v>2922318</v>
      </c>
      <c r="Q1370" s="205">
        <f t="shared" si="1802"/>
        <v>600893.24</v>
      </c>
      <c r="R1370" s="205">
        <f t="shared" si="1803"/>
        <v>614289.73</v>
      </c>
      <c r="S1370" s="205">
        <f t="shared" ref="S1370:U1370" si="1832">S1371+S1376</f>
        <v>-127960</v>
      </c>
      <c r="T1370" s="205">
        <f t="shared" si="1832"/>
        <v>0</v>
      </c>
      <c r="U1370" s="205">
        <f t="shared" si="1832"/>
        <v>0</v>
      </c>
      <c r="V1370" s="205">
        <f t="shared" si="1817"/>
        <v>2794358</v>
      </c>
      <c r="W1370" s="205">
        <f t="shared" si="1818"/>
        <v>600893.24</v>
      </c>
      <c r="X1370" s="205">
        <f t="shared" si="1819"/>
        <v>614289.73</v>
      </c>
    </row>
    <row r="1371" spans="1:24" s="206" customFormat="1" hidden="1">
      <c r="A1371" s="255" t="s">
        <v>46</v>
      </c>
      <c r="B1371" s="209" t="s">
        <v>330</v>
      </c>
      <c r="C1371" s="209" t="s">
        <v>18</v>
      </c>
      <c r="D1371" s="209" t="s">
        <v>17</v>
      </c>
      <c r="E1371" s="209"/>
      <c r="F1371" s="209"/>
      <c r="G1371" s="209"/>
      <c r="H1371" s="209"/>
      <c r="I1371" s="210"/>
      <c r="J1371" s="211">
        <f>J1372</f>
        <v>733000</v>
      </c>
      <c r="K1371" s="211">
        <f t="shared" ref="K1371:O1374" si="1833">K1372</f>
        <v>0</v>
      </c>
      <c r="L1371" s="211">
        <f t="shared" si="1833"/>
        <v>0</v>
      </c>
      <c r="M1371" s="211">
        <f t="shared" si="1833"/>
        <v>0</v>
      </c>
      <c r="N1371" s="211">
        <f t="shared" si="1833"/>
        <v>0</v>
      </c>
      <c r="O1371" s="211">
        <f t="shared" si="1833"/>
        <v>0</v>
      </c>
      <c r="P1371" s="211">
        <f t="shared" si="1801"/>
        <v>733000</v>
      </c>
      <c r="Q1371" s="211">
        <f t="shared" si="1802"/>
        <v>0</v>
      </c>
      <c r="R1371" s="211">
        <f t="shared" si="1803"/>
        <v>0</v>
      </c>
      <c r="S1371" s="211">
        <f t="shared" ref="S1371:U1374" si="1834">S1372</f>
        <v>-127960</v>
      </c>
      <c r="T1371" s="211">
        <f t="shared" si="1834"/>
        <v>0</v>
      </c>
      <c r="U1371" s="211">
        <f t="shared" si="1834"/>
        <v>0</v>
      </c>
      <c r="V1371" s="211">
        <f t="shared" si="1817"/>
        <v>605040</v>
      </c>
      <c r="W1371" s="211">
        <f t="shared" si="1818"/>
        <v>0</v>
      </c>
      <c r="X1371" s="211">
        <f t="shared" si="1819"/>
        <v>0</v>
      </c>
    </row>
    <row r="1372" spans="1:24" s="206" customFormat="1" ht="26.4" hidden="1">
      <c r="A1372" s="267" t="s">
        <v>389</v>
      </c>
      <c r="B1372" s="213" t="s">
        <v>330</v>
      </c>
      <c r="C1372" s="213" t="s">
        <v>18</v>
      </c>
      <c r="D1372" s="213" t="s">
        <v>17</v>
      </c>
      <c r="E1372" s="213" t="s">
        <v>3</v>
      </c>
      <c r="F1372" s="213" t="s">
        <v>68</v>
      </c>
      <c r="G1372" s="213" t="s">
        <v>140</v>
      </c>
      <c r="H1372" s="213" t="s">
        <v>141</v>
      </c>
      <c r="I1372" s="254"/>
      <c r="J1372" s="215">
        <f>J1373</f>
        <v>733000</v>
      </c>
      <c r="K1372" s="215">
        <f t="shared" si="1833"/>
        <v>0</v>
      </c>
      <c r="L1372" s="215">
        <f t="shared" si="1833"/>
        <v>0</v>
      </c>
      <c r="M1372" s="215">
        <f t="shared" si="1833"/>
        <v>0</v>
      </c>
      <c r="N1372" s="215">
        <f t="shared" si="1833"/>
        <v>0</v>
      </c>
      <c r="O1372" s="215">
        <f t="shared" si="1833"/>
        <v>0</v>
      </c>
      <c r="P1372" s="215">
        <f t="shared" si="1801"/>
        <v>733000</v>
      </c>
      <c r="Q1372" s="215">
        <f t="shared" si="1802"/>
        <v>0</v>
      </c>
      <c r="R1372" s="215">
        <f t="shared" si="1803"/>
        <v>0</v>
      </c>
      <c r="S1372" s="215">
        <f t="shared" si="1834"/>
        <v>-127960</v>
      </c>
      <c r="T1372" s="215">
        <f t="shared" si="1834"/>
        <v>0</v>
      </c>
      <c r="U1372" s="215">
        <f t="shared" si="1834"/>
        <v>0</v>
      </c>
      <c r="V1372" s="215">
        <f t="shared" si="1817"/>
        <v>605040</v>
      </c>
      <c r="W1372" s="215">
        <f t="shared" si="1818"/>
        <v>0</v>
      </c>
      <c r="X1372" s="215">
        <f t="shared" si="1819"/>
        <v>0</v>
      </c>
    </row>
    <row r="1373" spans="1:24" s="206" customFormat="1" ht="26.4" hidden="1">
      <c r="A1373" s="245" t="s">
        <v>254</v>
      </c>
      <c r="B1373" s="213" t="s">
        <v>330</v>
      </c>
      <c r="C1373" s="213" t="s">
        <v>18</v>
      </c>
      <c r="D1373" s="213" t="s">
        <v>17</v>
      </c>
      <c r="E1373" s="213" t="s">
        <v>3</v>
      </c>
      <c r="F1373" s="213" t="s">
        <v>68</v>
      </c>
      <c r="G1373" s="213" t="s">
        <v>140</v>
      </c>
      <c r="H1373" s="213" t="s">
        <v>376</v>
      </c>
      <c r="I1373" s="254"/>
      <c r="J1373" s="215">
        <f>J1374</f>
        <v>733000</v>
      </c>
      <c r="K1373" s="215">
        <f t="shared" si="1833"/>
        <v>0</v>
      </c>
      <c r="L1373" s="215">
        <f t="shared" si="1833"/>
        <v>0</v>
      </c>
      <c r="M1373" s="215">
        <f t="shared" si="1833"/>
        <v>0</v>
      </c>
      <c r="N1373" s="215">
        <f t="shared" si="1833"/>
        <v>0</v>
      </c>
      <c r="O1373" s="215">
        <f t="shared" si="1833"/>
        <v>0</v>
      </c>
      <c r="P1373" s="215">
        <f t="shared" si="1801"/>
        <v>733000</v>
      </c>
      <c r="Q1373" s="215">
        <f t="shared" si="1802"/>
        <v>0</v>
      </c>
      <c r="R1373" s="215">
        <f t="shared" si="1803"/>
        <v>0</v>
      </c>
      <c r="S1373" s="215">
        <f t="shared" si="1834"/>
        <v>-127960</v>
      </c>
      <c r="T1373" s="215">
        <f t="shared" si="1834"/>
        <v>0</v>
      </c>
      <c r="U1373" s="215">
        <f t="shared" si="1834"/>
        <v>0</v>
      </c>
      <c r="V1373" s="215">
        <f t="shared" si="1817"/>
        <v>605040</v>
      </c>
      <c r="W1373" s="215">
        <f t="shared" si="1818"/>
        <v>0</v>
      </c>
      <c r="X1373" s="215">
        <f t="shared" si="1819"/>
        <v>0</v>
      </c>
    </row>
    <row r="1374" spans="1:24" s="206" customFormat="1" ht="26.4" hidden="1">
      <c r="A1374" s="217" t="s">
        <v>229</v>
      </c>
      <c r="B1374" s="213" t="s">
        <v>330</v>
      </c>
      <c r="C1374" s="213" t="s">
        <v>18</v>
      </c>
      <c r="D1374" s="213" t="s">
        <v>17</v>
      </c>
      <c r="E1374" s="213" t="s">
        <v>3</v>
      </c>
      <c r="F1374" s="213" t="s">
        <v>68</v>
      </c>
      <c r="G1374" s="213" t="s">
        <v>140</v>
      </c>
      <c r="H1374" s="213" t="s">
        <v>376</v>
      </c>
      <c r="I1374" s="254" t="s">
        <v>92</v>
      </c>
      <c r="J1374" s="215">
        <f>J1375</f>
        <v>733000</v>
      </c>
      <c r="K1374" s="215">
        <f t="shared" si="1833"/>
        <v>0</v>
      </c>
      <c r="L1374" s="215">
        <f t="shared" si="1833"/>
        <v>0</v>
      </c>
      <c r="M1374" s="215">
        <f t="shared" si="1833"/>
        <v>0</v>
      </c>
      <c r="N1374" s="215">
        <f t="shared" si="1833"/>
        <v>0</v>
      </c>
      <c r="O1374" s="215">
        <f t="shared" si="1833"/>
        <v>0</v>
      </c>
      <c r="P1374" s="215">
        <f t="shared" si="1801"/>
        <v>733000</v>
      </c>
      <c r="Q1374" s="215">
        <f t="shared" si="1802"/>
        <v>0</v>
      </c>
      <c r="R1374" s="215">
        <f t="shared" si="1803"/>
        <v>0</v>
      </c>
      <c r="S1374" s="215">
        <f t="shared" si="1834"/>
        <v>-127960</v>
      </c>
      <c r="T1374" s="215">
        <f t="shared" si="1834"/>
        <v>0</v>
      </c>
      <c r="U1374" s="215">
        <f t="shared" si="1834"/>
        <v>0</v>
      </c>
      <c r="V1374" s="215">
        <f t="shared" si="1817"/>
        <v>605040</v>
      </c>
      <c r="W1374" s="215">
        <f t="shared" si="1818"/>
        <v>0</v>
      </c>
      <c r="X1374" s="215">
        <f t="shared" si="1819"/>
        <v>0</v>
      </c>
    </row>
    <row r="1375" spans="1:24" s="206" customFormat="1" ht="26.4" hidden="1">
      <c r="A1375" s="216" t="s">
        <v>96</v>
      </c>
      <c r="B1375" s="213" t="s">
        <v>330</v>
      </c>
      <c r="C1375" s="213" t="s">
        <v>18</v>
      </c>
      <c r="D1375" s="213" t="s">
        <v>17</v>
      </c>
      <c r="E1375" s="213" t="s">
        <v>3</v>
      </c>
      <c r="F1375" s="213" t="s">
        <v>68</v>
      </c>
      <c r="G1375" s="213" t="s">
        <v>140</v>
      </c>
      <c r="H1375" s="213" t="s">
        <v>376</v>
      </c>
      <c r="I1375" s="254" t="s">
        <v>93</v>
      </c>
      <c r="J1375" s="215">
        <v>733000</v>
      </c>
      <c r="K1375" s="215"/>
      <c r="L1375" s="215"/>
      <c r="M1375" s="215"/>
      <c r="N1375" s="215"/>
      <c r="O1375" s="215"/>
      <c r="P1375" s="215">
        <f t="shared" si="1801"/>
        <v>733000</v>
      </c>
      <c r="Q1375" s="215">
        <f t="shared" si="1802"/>
        <v>0</v>
      </c>
      <c r="R1375" s="215">
        <f t="shared" si="1803"/>
        <v>0</v>
      </c>
      <c r="S1375" s="351">
        <v>-127960</v>
      </c>
      <c r="T1375" s="215"/>
      <c r="U1375" s="215"/>
      <c r="V1375" s="215">
        <f t="shared" si="1817"/>
        <v>605040</v>
      </c>
      <c r="W1375" s="215">
        <f t="shared" si="1818"/>
        <v>0</v>
      </c>
      <c r="X1375" s="215">
        <f t="shared" si="1819"/>
        <v>0</v>
      </c>
    </row>
    <row r="1376" spans="1:24" s="232" customFormat="1" hidden="1">
      <c r="A1376" s="255" t="s">
        <v>66</v>
      </c>
      <c r="B1376" s="208" t="s">
        <v>330</v>
      </c>
      <c r="C1376" s="208" t="s">
        <v>18</v>
      </c>
      <c r="D1376" s="208" t="s">
        <v>13</v>
      </c>
      <c r="E1376" s="208"/>
      <c r="F1376" s="208"/>
      <c r="G1376" s="208"/>
      <c r="H1376" s="208"/>
      <c r="I1376" s="219"/>
      <c r="J1376" s="211">
        <f>J1377+J1390+J1381</f>
        <v>958012</v>
      </c>
      <c r="K1376" s="211">
        <f t="shared" ref="K1376:O1376" si="1835">K1377+K1390+K1381</f>
        <v>600893.24</v>
      </c>
      <c r="L1376" s="211">
        <f t="shared" si="1835"/>
        <v>614289.73</v>
      </c>
      <c r="M1376" s="211">
        <f t="shared" si="1835"/>
        <v>1231306</v>
      </c>
      <c r="N1376" s="211">
        <f t="shared" si="1835"/>
        <v>0</v>
      </c>
      <c r="O1376" s="211">
        <f t="shared" si="1835"/>
        <v>0</v>
      </c>
      <c r="P1376" s="211">
        <f t="shared" si="1801"/>
        <v>2189318</v>
      </c>
      <c r="Q1376" s="211">
        <f t="shared" si="1802"/>
        <v>600893.24</v>
      </c>
      <c r="R1376" s="211">
        <f t="shared" si="1803"/>
        <v>614289.73</v>
      </c>
      <c r="S1376" s="211">
        <f t="shared" ref="S1376:U1376" si="1836">S1377+S1390+S1381</f>
        <v>0</v>
      </c>
      <c r="T1376" s="211">
        <f t="shared" si="1836"/>
        <v>0</v>
      </c>
      <c r="U1376" s="211">
        <f t="shared" si="1836"/>
        <v>0</v>
      </c>
      <c r="V1376" s="211">
        <f t="shared" si="1817"/>
        <v>2189318</v>
      </c>
      <c r="W1376" s="211">
        <f t="shared" si="1818"/>
        <v>600893.24</v>
      </c>
      <c r="X1376" s="211">
        <f t="shared" si="1819"/>
        <v>614289.73</v>
      </c>
    </row>
    <row r="1377" spans="1:24" s="206" customFormat="1" ht="26.4" hidden="1">
      <c r="A1377" s="267" t="s">
        <v>389</v>
      </c>
      <c r="B1377" s="204" t="s">
        <v>330</v>
      </c>
      <c r="C1377" s="204" t="s">
        <v>18</v>
      </c>
      <c r="D1377" s="204" t="s">
        <v>13</v>
      </c>
      <c r="E1377" s="204" t="s">
        <v>3</v>
      </c>
      <c r="F1377" s="204" t="s">
        <v>68</v>
      </c>
      <c r="G1377" s="204" t="s">
        <v>140</v>
      </c>
      <c r="H1377" s="204" t="s">
        <v>141</v>
      </c>
      <c r="I1377" s="214"/>
      <c r="J1377" s="215">
        <f>J1378</f>
        <v>370000</v>
      </c>
      <c r="K1377" s="215">
        <f t="shared" ref="K1377:O1379" si="1837">K1378</f>
        <v>0</v>
      </c>
      <c r="L1377" s="215">
        <f t="shared" si="1837"/>
        <v>0</v>
      </c>
      <c r="M1377" s="215">
        <f t="shared" si="1837"/>
        <v>200000</v>
      </c>
      <c r="N1377" s="215">
        <f t="shared" si="1837"/>
        <v>0</v>
      </c>
      <c r="O1377" s="215">
        <f t="shared" si="1837"/>
        <v>0</v>
      </c>
      <c r="P1377" s="215">
        <f t="shared" si="1801"/>
        <v>570000</v>
      </c>
      <c r="Q1377" s="215">
        <f t="shared" si="1802"/>
        <v>0</v>
      </c>
      <c r="R1377" s="215">
        <f t="shared" si="1803"/>
        <v>0</v>
      </c>
      <c r="S1377" s="215">
        <f t="shared" ref="S1377:U1379" si="1838">S1378</f>
        <v>0</v>
      </c>
      <c r="T1377" s="215">
        <f t="shared" si="1838"/>
        <v>0</v>
      </c>
      <c r="U1377" s="215">
        <f t="shared" si="1838"/>
        <v>0</v>
      </c>
      <c r="V1377" s="215">
        <f t="shared" si="1817"/>
        <v>570000</v>
      </c>
      <c r="W1377" s="215">
        <f t="shared" si="1818"/>
        <v>0</v>
      </c>
      <c r="X1377" s="215">
        <f t="shared" si="1819"/>
        <v>0</v>
      </c>
    </row>
    <row r="1378" spans="1:24" s="206" customFormat="1" ht="26.4" hidden="1">
      <c r="A1378" s="245" t="s">
        <v>254</v>
      </c>
      <c r="B1378" s="204" t="s">
        <v>330</v>
      </c>
      <c r="C1378" s="204" t="s">
        <v>18</v>
      </c>
      <c r="D1378" s="204" t="s">
        <v>13</v>
      </c>
      <c r="E1378" s="204" t="s">
        <v>3</v>
      </c>
      <c r="F1378" s="204" t="s">
        <v>68</v>
      </c>
      <c r="G1378" s="204" t="s">
        <v>140</v>
      </c>
      <c r="H1378" s="204" t="s">
        <v>376</v>
      </c>
      <c r="I1378" s="214"/>
      <c r="J1378" s="215">
        <f>J1379</f>
        <v>370000</v>
      </c>
      <c r="K1378" s="215">
        <f t="shared" si="1837"/>
        <v>0</v>
      </c>
      <c r="L1378" s="215">
        <f t="shared" si="1837"/>
        <v>0</v>
      </c>
      <c r="M1378" s="215">
        <f t="shared" si="1837"/>
        <v>200000</v>
      </c>
      <c r="N1378" s="215">
        <f t="shared" si="1837"/>
        <v>0</v>
      </c>
      <c r="O1378" s="215">
        <f t="shared" si="1837"/>
        <v>0</v>
      </c>
      <c r="P1378" s="215">
        <f t="shared" si="1801"/>
        <v>570000</v>
      </c>
      <c r="Q1378" s="215">
        <f t="shared" si="1802"/>
        <v>0</v>
      </c>
      <c r="R1378" s="215">
        <f t="shared" si="1803"/>
        <v>0</v>
      </c>
      <c r="S1378" s="215">
        <f t="shared" si="1838"/>
        <v>0</v>
      </c>
      <c r="T1378" s="215">
        <f t="shared" si="1838"/>
        <v>0</v>
      </c>
      <c r="U1378" s="215">
        <f t="shared" si="1838"/>
        <v>0</v>
      </c>
      <c r="V1378" s="215">
        <f t="shared" si="1817"/>
        <v>570000</v>
      </c>
      <c r="W1378" s="215">
        <f t="shared" si="1818"/>
        <v>0</v>
      </c>
      <c r="X1378" s="215">
        <f t="shared" si="1819"/>
        <v>0</v>
      </c>
    </row>
    <row r="1379" spans="1:24" s="206" customFormat="1" ht="26.4" hidden="1">
      <c r="A1379" s="217" t="s">
        <v>229</v>
      </c>
      <c r="B1379" s="204" t="s">
        <v>330</v>
      </c>
      <c r="C1379" s="204" t="s">
        <v>18</v>
      </c>
      <c r="D1379" s="204" t="s">
        <v>13</v>
      </c>
      <c r="E1379" s="204" t="s">
        <v>3</v>
      </c>
      <c r="F1379" s="204" t="s">
        <v>68</v>
      </c>
      <c r="G1379" s="204" t="s">
        <v>140</v>
      </c>
      <c r="H1379" s="204" t="s">
        <v>376</v>
      </c>
      <c r="I1379" s="214" t="s">
        <v>92</v>
      </c>
      <c r="J1379" s="215">
        <f>J1380</f>
        <v>370000</v>
      </c>
      <c r="K1379" s="215">
        <f t="shared" si="1837"/>
        <v>0</v>
      </c>
      <c r="L1379" s="215">
        <f t="shared" si="1837"/>
        <v>0</v>
      </c>
      <c r="M1379" s="215">
        <f t="shared" si="1837"/>
        <v>200000</v>
      </c>
      <c r="N1379" s="215">
        <f t="shared" si="1837"/>
        <v>0</v>
      </c>
      <c r="O1379" s="215">
        <f t="shared" si="1837"/>
        <v>0</v>
      </c>
      <c r="P1379" s="215">
        <f t="shared" si="1801"/>
        <v>570000</v>
      </c>
      <c r="Q1379" s="215">
        <f t="shared" si="1802"/>
        <v>0</v>
      </c>
      <c r="R1379" s="215">
        <f t="shared" si="1803"/>
        <v>0</v>
      </c>
      <c r="S1379" s="215">
        <f t="shared" si="1838"/>
        <v>0</v>
      </c>
      <c r="T1379" s="215">
        <f t="shared" si="1838"/>
        <v>0</v>
      </c>
      <c r="U1379" s="215">
        <f t="shared" si="1838"/>
        <v>0</v>
      </c>
      <c r="V1379" s="215">
        <f t="shared" si="1817"/>
        <v>570000</v>
      </c>
      <c r="W1379" s="215">
        <f t="shared" si="1818"/>
        <v>0</v>
      </c>
      <c r="X1379" s="215">
        <f t="shared" si="1819"/>
        <v>0</v>
      </c>
    </row>
    <row r="1380" spans="1:24" s="206" customFormat="1" ht="26.4" hidden="1">
      <c r="A1380" s="216" t="s">
        <v>96</v>
      </c>
      <c r="B1380" s="204" t="s">
        <v>330</v>
      </c>
      <c r="C1380" s="204" t="s">
        <v>18</v>
      </c>
      <c r="D1380" s="204" t="s">
        <v>13</v>
      </c>
      <c r="E1380" s="204" t="s">
        <v>3</v>
      </c>
      <c r="F1380" s="204" t="s">
        <v>68</v>
      </c>
      <c r="G1380" s="204" t="s">
        <v>140</v>
      </c>
      <c r="H1380" s="204" t="s">
        <v>376</v>
      </c>
      <c r="I1380" s="214" t="s">
        <v>93</v>
      </c>
      <c r="J1380" s="215">
        <v>370000</v>
      </c>
      <c r="K1380" s="215"/>
      <c r="L1380" s="215"/>
      <c r="M1380" s="351">
        <v>200000</v>
      </c>
      <c r="N1380" s="215"/>
      <c r="O1380" s="215"/>
      <c r="P1380" s="215">
        <f t="shared" si="1801"/>
        <v>570000</v>
      </c>
      <c r="Q1380" s="215">
        <f t="shared" si="1802"/>
        <v>0</v>
      </c>
      <c r="R1380" s="215">
        <f t="shared" si="1803"/>
        <v>0</v>
      </c>
      <c r="S1380" s="215"/>
      <c r="T1380" s="215"/>
      <c r="U1380" s="215"/>
      <c r="V1380" s="215">
        <f t="shared" si="1817"/>
        <v>570000</v>
      </c>
      <c r="W1380" s="215">
        <f t="shared" si="1818"/>
        <v>0</v>
      </c>
      <c r="X1380" s="215">
        <f t="shared" si="1819"/>
        <v>0</v>
      </c>
    </row>
    <row r="1381" spans="1:24" s="333" customFormat="1" ht="27" hidden="1" customHeight="1">
      <c r="A1381" s="334" t="s">
        <v>407</v>
      </c>
      <c r="B1381" s="316" t="s">
        <v>330</v>
      </c>
      <c r="C1381" s="316" t="s">
        <v>18</v>
      </c>
      <c r="D1381" s="316" t="s">
        <v>13</v>
      </c>
      <c r="E1381" s="316" t="s">
        <v>405</v>
      </c>
      <c r="F1381" s="316" t="s">
        <v>68</v>
      </c>
      <c r="G1381" s="316" t="s">
        <v>140</v>
      </c>
      <c r="H1381" s="316" t="s">
        <v>141</v>
      </c>
      <c r="I1381" s="331"/>
      <c r="J1381" s="332">
        <f>J1386+J1382</f>
        <v>0</v>
      </c>
      <c r="K1381" s="332">
        <f t="shared" ref="K1381:O1381" si="1839">K1386+K1382</f>
        <v>0</v>
      </c>
      <c r="L1381" s="332">
        <f t="shared" si="1839"/>
        <v>0</v>
      </c>
      <c r="M1381" s="332">
        <f t="shared" si="1839"/>
        <v>1031306</v>
      </c>
      <c r="N1381" s="332">
        <f t="shared" si="1839"/>
        <v>0</v>
      </c>
      <c r="O1381" s="332">
        <f t="shared" si="1839"/>
        <v>0</v>
      </c>
      <c r="P1381" s="215">
        <f t="shared" si="1801"/>
        <v>1031306</v>
      </c>
      <c r="Q1381" s="215">
        <f t="shared" si="1802"/>
        <v>0</v>
      </c>
      <c r="R1381" s="215">
        <f t="shared" si="1803"/>
        <v>0</v>
      </c>
      <c r="S1381" s="332">
        <f t="shared" ref="S1381:U1381" si="1840">S1386+S1382</f>
        <v>0</v>
      </c>
      <c r="T1381" s="332">
        <f t="shared" si="1840"/>
        <v>0</v>
      </c>
      <c r="U1381" s="332">
        <f t="shared" si="1840"/>
        <v>0</v>
      </c>
      <c r="V1381" s="215">
        <f t="shared" si="1817"/>
        <v>1031306</v>
      </c>
      <c r="W1381" s="215">
        <f t="shared" si="1818"/>
        <v>0</v>
      </c>
      <c r="X1381" s="215">
        <f t="shared" si="1819"/>
        <v>0</v>
      </c>
    </row>
    <row r="1382" spans="1:24" s="333" customFormat="1" ht="27" hidden="1" customHeight="1">
      <c r="A1382" s="279" t="s">
        <v>408</v>
      </c>
      <c r="B1382" s="204" t="s">
        <v>330</v>
      </c>
      <c r="C1382" s="204" t="s">
        <v>18</v>
      </c>
      <c r="D1382" s="204" t="s">
        <v>13</v>
      </c>
      <c r="E1382" s="204" t="s">
        <v>405</v>
      </c>
      <c r="F1382" s="204" t="s">
        <v>68</v>
      </c>
      <c r="G1382" s="204" t="s">
        <v>140</v>
      </c>
      <c r="H1382" s="204" t="s">
        <v>406</v>
      </c>
      <c r="I1382" s="214"/>
      <c r="J1382" s="332">
        <f>J1383</f>
        <v>0</v>
      </c>
      <c r="K1382" s="332">
        <f t="shared" ref="K1382:K1384" si="1841">K1383</f>
        <v>0</v>
      </c>
      <c r="L1382" s="332">
        <f t="shared" ref="L1382:L1384" si="1842">L1383</f>
        <v>0</v>
      </c>
      <c r="M1382" s="332">
        <f t="shared" ref="M1382:M1384" si="1843">M1383</f>
        <v>808058.42999999993</v>
      </c>
      <c r="N1382" s="332">
        <f t="shared" ref="N1382:N1384" si="1844">N1383</f>
        <v>0</v>
      </c>
      <c r="O1382" s="332">
        <f t="shared" ref="O1382:O1384" si="1845">O1383</f>
        <v>0</v>
      </c>
      <c r="P1382" s="215">
        <f t="shared" si="1801"/>
        <v>808058.42999999993</v>
      </c>
      <c r="Q1382" s="215">
        <f t="shared" si="1802"/>
        <v>0</v>
      </c>
      <c r="R1382" s="215">
        <f t="shared" si="1803"/>
        <v>0</v>
      </c>
      <c r="S1382" s="332">
        <f t="shared" ref="S1382:U1384" si="1846">S1383</f>
        <v>0</v>
      </c>
      <c r="T1382" s="332">
        <f t="shared" si="1846"/>
        <v>0</v>
      </c>
      <c r="U1382" s="332">
        <f t="shared" si="1846"/>
        <v>0</v>
      </c>
      <c r="V1382" s="215">
        <f t="shared" si="1817"/>
        <v>808058.42999999993</v>
      </c>
      <c r="W1382" s="215">
        <f t="shared" si="1818"/>
        <v>0</v>
      </c>
      <c r="X1382" s="215">
        <f t="shared" si="1819"/>
        <v>0</v>
      </c>
    </row>
    <row r="1383" spans="1:24" s="333" customFormat="1" hidden="1">
      <c r="A1383" s="334" t="s">
        <v>446</v>
      </c>
      <c r="B1383" s="204" t="s">
        <v>330</v>
      </c>
      <c r="C1383" s="204" t="s">
        <v>18</v>
      </c>
      <c r="D1383" s="204" t="s">
        <v>13</v>
      </c>
      <c r="E1383" s="204" t="s">
        <v>405</v>
      </c>
      <c r="F1383" s="204" t="s">
        <v>68</v>
      </c>
      <c r="G1383" s="204" t="s">
        <v>140</v>
      </c>
      <c r="H1383" s="204" t="s">
        <v>461</v>
      </c>
      <c r="I1383" s="214"/>
      <c r="J1383" s="332">
        <f>J1384</f>
        <v>0</v>
      </c>
      <c r="K1383" s="332">
        <f t="shared" si="1841"/>
        <v>0</v>
      </c>
      <c r="L1383" s="332">
        <f t="shared" si="1842"/>
        <v>0</v>
      </c>
      <c r="M1383" s="332">
        <f t="shared" si="1843"/>
        <v>808058.42999999993</v>
      </c>
      <c r="N1383" s="332">
        <f t="shared" si="1844"/>
        <v>0</v>
      </c>
      <c r="O1383" s="332">
        <f t="shared" si="1845"/>
        <v>0</v>
      </c>
      <c r="P1383" s="215">
        <f t="shared" si="1801"/>
        <v>808058.42999999993</v>
      </c>
      <c r="Q1383" s="215">
        <f t="shared" si="1802"/>
        <v>0</v>
      </c>
      <c r="R1383" s="215">
        <f t="shared" si="1803"/>
        <v>0</v>
      </c>
      <c r="S1383" s="332">
        <f t="shared" si="1846"/>
        <v>0</v>
      </c>
      <c r="T1383" s="332">
        <f t="shared" si="1846"/>
        <v>0</v>
      </c>
      <c r="U1383" s="332">
        <f t="shared" si="1846"/>
        <v>0</v>
      </c>
      <c r="V1383" s="215">
        <f t="shared" si="1817"/>
        <v>808058.42999999993</v>
      </c>
      <c r="W1383" s="215">
        <f t="shared" si="1818"/>
        <v>0</v>
      </c>
      <c r="X1383" s="215">
        <f t="shared" si="1819"/>
        <v>0</v>
      </c>
    </row>
    <row r="1384" spans="1:24" s="333" customFormat="1" ht="27" hidden="1" customHeight="1">
      <c r="A1384" s="278" t="s">
        <v>229</v>
      </c>
      <c r="B1384" s="204" t="s">
        <v>330</v>
      </c>
      <c r="C1384" s="204" t="s">
        <v>18</v>
      </c>
      <c r="D1384" s="204" t="s">
        <v>13</v>
      </c>
      <c r="E1384" s="204" t="s">
        <v>405</v>
      </c>
      <c r="F1384" s="204" t="s">
        <v>68</v>
      </c>
      <c r="G1384" s="204" t="s">
        <v>140</v>
      </c>
      <c r="H1384" s="204" t="s">
        <v>461</v>
      </c>
      <c r="I1384" s="214" t="s">
        <v>92</v>
      </c>
      <c r="J1384" s="332">
        <f>J1385</f>
        <v>0</v>
      </c>
      <c r="K1384" s="332">
        <f t="shared" si="1841"/>
        <v>0</v>
      </c>
      <c r="L1384" s="332">
        <f t="shared" si="1842"/>
        <v>0</v>
      </c>
      <c r="M1384" s="332">
        <f t="shared" si="1843"/>
        <v>808058.42999999993</v>
      </c>
      <c r="N1384" s="332">
        <f t="shared" si="1844"/>
        <v>0</v>
      </c>
      <c r="O1384" s="332">
        <f t="shared" si="1845"/>
        <v>0</v>
      </c>
      <c r="P1384" s="215">
        <f t="shared" si="1801"/>
        <v>808058.42999999993</v>
      </c>
      <c r="Q1384" s="215">
        <f t="shared" si="1802"/>
        <v>0</v>
      </c>
      <c r="R1384" s="215">
        <f t="shared" si="1803"/>
        <v>0</v>
      </c>
      <c r="S1384" s="332">
        <f t="shared" si="1846"/>
        <v>0</v>
      </c>
      <c r="T1384" s="332">
        <f t="shared" si="1846"/>
        <v>0</v>
      </c>
      <c r="U1384" s="332">
        <f t="shared" si="1846"/>
        <v>0</v>
      </c>
      <c r="V1384" s="215">
        <f t="shared" si="1817"/>
        <v>808058.42999999993</v>
      </c>
      <c r="W1384" s="215">
        <f t="shared" si="1818"/>
        <v>0</v>
      </c>
      <c r="X1384" s="215">
        <f t="shared" si="1819"/>
        <v>0</v>
      </c>
    </row>
    <row r="1385" spans="1:24" s="333" customFormat="1" ht="27" hidden="1" customHeight="1">
      <c r="A1385" s="279" t="s">
        <v>96</v>
      </c>
      <c r="B1385" s="204" t="s">
        <v>330</v>
      </c>
      <c r="C1385" s="204" t="s">
        <v>18</v>
      </c>
      <c r="D1385" s="204" t="s">
        <v>13</v>
      </c>
      <c r="E1385" s="204" t="s">
        <v>405</v>
      </c>
      <c r="F1385" s="204" t="s">
        <v>68</v>
      </c>
      <c r="G1385" s="204" t="s">
        <v>140</v>
      </c>
      <c r="H1385" s="204" t="s">
        <v>461</v>
      </c>
      <c r="I1385" s="214" t="s">
        <v>93</v>
      </c>
      <c r="J1385" s="332"/>
      <c r="K1385" s="332"/>
      <c r="L1385" s="332"/>
      <c r="M1385" s="353">
        <f>337021.79+471036.64</f>
        <v>808058.42999999993</v>
      </c>
      <c r="N1385" s="332"/>
      <c r="O1385" s="332"/>
      <c r="P1385" s="215">
        <f t="shared" si="1801"/>
        <v>808058.42999999993</v>
      </c>
      <c r="Q1385" s="215">
        <f t="shared" si="1802"/>
        <v>0</v>
      </c>
      <c r="R1385" s="215">
        <f t="shared" si="1803"/>
        <v>0</v>
      </c>
      <c r="S1385" s="332"/>
      <c r="T1385" s="332"/>
      <c r="U1385" s="332"/>
      <c r="V1385" s="215">
        <f t="shared" si="1817"/>
        <v>808058.42999999993</v>
      </c>
      <c r="W1385" s="215">
        <f t="shared" si="1818"/>
        <v>0</v>
      </c>
      <c r="X1385" s="215">
        <f t="shared" si="1819"/>
        <v>0</v>
      </c>
    </row>
    <row r="1386" spans="1:24" s="333" customFormat="1" ht="26.4" hidden="1">
      <c r="A1386" s="334" t="s">
        <v>441</v>
      </c>
      <c r="B1386" s="316" t="s">
        <v>330</v>
      </c>
      <c r="C1386" s="316" t="s">
        <v>18</v>
      </c>
      <c r="D1386" s="316" t="s">
        <v>13</v>
      </c>
      <c r="E1386" s="316" t="s">
        <v>405</v>
      </c>
      <c r="F1386" s="316" t="s">
        <v>68</v>
      </c>
      <c r="G1386" s="316" t="s">
        <v>140</v>
      </c>
      <c r="H1386" s="316" t="s">
        <v>466</v>
      </c>
      <c r="I1386" s="331"/>
      <c r="J1386" s="332">
        <f>J1387</f>
        <v>0</v>
      </c>
      <c r="K1386" s="332">
        <f t="shared" ref="K1386:K1388" si="1847">K1387</f>
        <v>0</v>
      </c>
      <c r="L1386" s="332">
        <f t="shared" ref="L1386:L1388" si="1848">L1387</f>
        <v>0</v>
      </c>
      <c r="M1386" s="332">
        <f t="shared" ref="M1386:M1388" si="1849">M1387</f>
        <v>223247.57</v>
      </c>
      <c r="N1386" s="332">
        <f t="shared" ref="N1386:N1388" si="1850">N1387</f>
        <v>0</v>
      </c>
      <c r="O1386" s="332">
        <f t="shared" ref="O1386:O1388" si="1851">O1387</f>
        <v>0</v>
      </c>
      <c r="P1386" s="215">
        <f t="shared" si="1801"/>
        <v>223247.57</v>
      </c>
      <c r="Q1386" s="215">
        <f t="shared" si="1802"/>
        <v>0</v>
      </c>
      <c r="R1386" s="215">
        <f t="shared" si="1803"/>
        <v>0</v>
      </c>
      <c r="S1386" s="332">
        <f t="shared" ref="S1386:U1388" si="1852">S1387</f>
        <v>0</v>
      </c>
      <c r="T1386" s="332">
        <f t="shared" si="1852"/>
        <v>0</v>
      </c>
      <c r="U1386" s="332">
        <f t="shared" si="1852"/>
        <v>0</v>
      </c>
      <c r="V1386" s="215">
        <f t="shared" si="1817"/>
        <v>223247.57</v>
      </c>
      <c r="W1386" s="215">
        <f t="shared" si="1818"/>
        <v>0</v>
      </c>
      <c r="X1386" s="215">
        <f t="shared" si="1819"/>
        <v>0</v>
      </c>
    </row>
    <row r="1387" spans="1:24" s="333" customFormat="1" hidden="1">
      <c r="A1387" s="334" t="s">
        <v>446</v>
      </c>
      <c r="B1387" s="316" t="s">
        <v>330</v>
      </c>
      <c r="C1387" s="316" t="s">
        <v>18</v>
      </c>
      <c r="D1387" s="316" t="s">
        <v>13</v>
      </c>
      <c r="E1387" s="316" t="s">
        <v>405</v>
      </c>
      <c r="F1387" s="316" t="s">
        <v>68</v>
      </c>
      <c r="G1387" s="316" t="s">
        <v>140</v>
      </c>
      <c r="H1387" s="316" t="s">
        <v>468</v>
      </c>
      <c r="I1387" s="331"/>
      <c r="J1387" s="332">
        <f>J1388</f>
        <v>0</v>
      </c>
      <c r="K1387" s="332">
        <f t="shared" si="1847"/>
        <v>0</v>
      </c>
      <c r="L1387" s="332">
        <f t="shared" si="1848"/>
        <v>0</v>
      </c>
      <c r="M1387" s="332">
        <f t="shared" si="1849"/>
        <v>223247.57</v>
      </c>
      <c r="N1387" s="332">
        <f t="shared" si="1850"/>
        <v>0</v>
      </c>
      <c r="O1387" s="332">
        <f t="shared" si="1851"/>
        <v>0</v>
      </c>
      <c r="P1387" s="215">
        <f t="shared" si="1801"/>
        <v>223247.57</v>
      </c>
      <c r="Q1387" s="215">
        <f t="shared" si="1802"/>
        <v>0</v>
      </c>
      <c r="R1387" s="215">
        <f t="shared" si="1803"/>
        <v>0</v>
      </c>
      <c r="S1387" s="332">
        <f t="shared" si="1852"/>
        <v>0</v>
      </c>
      <c r="T1387" s="332">
        <f t="shared" si="1852"/>
        <v>0</v>
      </c>
      <c r="U1387" s="332">
        <f t="shared" si="1852"/>
        <v>0</v>
      </c>
      <c r="V1387" s="215">
        <f t="shared" si="1817"/>
        <v>223247.57</v>
      </c>
      <c r="W1387" s="215">
        <f t="shared" si="1818"/>
        <v>0</v>
      </c>
      <c r="X1387" s="215">
        <f t="shared" si="1819"/>
        <v>0</v>
      </c>
    </row>
    <row r="1388" spans="1:24" s="333" customFormat="1" ht="27.75" hidden="1" customHeight="1">
      <c r="A1388" s="217" t="s">
        <v>229</v>
      </c>
      <c r="B1388" s="316" t="s">
        <v>330</v>
      </c>
      <c r="C1388" s="316" t="s">
        <v>18</v>
      </c>
      <c r="D1388" s="316" t="s">
        <v>13</v>
      </c>
      <c r="E1388" s="316" t="s">
        <v>405</v>
      </c>
      <c r="F1388" s="316" t="s">
        <v>68</v>
      </c>
      <c r="G1388" s="316" t="s">
        <v>140</v>
      </c>
      <c r="H1388" s="316" t="s">
        <v>468</v>
      </c>
      <c r="I1388" s="331" t="s">
        <v>92</v>
      </c>
      <c r="J1388" s="332">
        <f>J1389</f>
        <v>0</v>
      </c>
      <c r="K1388" s="332">
        <f t="shared" si="1847"/>
        <v>0</v>
      </c>
      <c r="L1388" s="332">
        <f t="shared" si="1848"/>
        <v>0</v>
      </c>
      <c r="M1388" s="332">
        <f t="shared" si="1849"/>
        <v>223247.57</v>
      </c>
      <c r="N1388" s="332">
        <f t="shared" si="1850"/>
        <v>0</v>
      </c>
      <c r="O1388" s="332">
        <f t="shared" si="1851"/>
        <v>0</v>
      </c>
      <c r="P1388" s="215">
        <f t="shared" si="1801"/>
        <v>223247.57</v>
      </c>
      <c r="Q1388" s="215">
        <f t="shared" si="1802"/>
        <v>0</v>
      </c>
      <c r="R1388" s="215">
        <f t="shared" si="1803"/>
        <v>0</v>
      </c>
      <c r="S1388" s="332">
        <f t="shared" si="1852"/>
        <v>0</v>
      </c>
      <c r="T1388" s="332">
        <f t="shared" si="1852"/>
        <v>0</v>
      </c>
      <c r="U1388" s="332">
        <f t="shared" si="1852"/>
        <v>0</v>
      </c>
      <c r="V1388" s="215">
        <f t="shared" si="1817"/>
        <v>223247.57</v>
      </c>
      <c r="W1388" s="215">
        <f t="shared" si="1818"/>
        <v>0</v>
      </c>
      <c r="X1388" s="215">
        <f t="shared" si="1819"/>
        <v>0</v>
      </c>
    </row>
    <row r="1389" spans="1:24" s="333" customFormat="1" ht="26.4" hidden="1">
      <c r="A1389" s="216" t="s">
        <v>96</v>
      </c>
      <c r="B1389" s="316" t="s">
        <v>330</v>
      </c>
      <c r="C1389" s="316" t="s">
        <v>18</v>
      </c>
      <c r="D1389" s="316" t="s">
        <v>13</v>
      </c>
      <c r="E1389" s="316" t="s">
        <v>405</v>
      </c>
      <c r="F1389" s="316" t="s">
        <v>68</v>
      </c>
      <c r="G1389" s="316" t="s">
        <v>140</v>
      </c>
      <c r="H1389" s="316" t="s">
        <v>468</v>
      </c>
      <c r="I1389" s="331" t="s">
        <v>93</v>
      </c>
      <c r="J1389" s="332"/>
      <c r="K1389" s="332"/>
      <c r="L1389" s="332"/>
      <c r="M1389" s="332">
        <f>223247.57</f>
        <v>223247.57</v>
      </c>
      <c r="N1389" s="332"/>
      <c r="O1389" s="332"/>
      <c r="P1389" s="215">
        <f t="shared" si="1801"/>
        <v>223247.57</v>
      </c>
      <c r="Q1389" s="215">
        <f t="shared" si="1802"/>
        <v>0</v>
      </c>
      <c r="R1389" s="215">
        <f t="shared" si="1803"/>
        <v>0</v>
      </c>
      <c r="S1389" s="332"/>
      <c r="T1389" s="332"/>
      <c r="U1389" s="332"/>
      <c r="V1389" s="215">
        <f t="shared" si="1817"/>
        <v>223247.57</v>
      </c>
      <c r="W1389" s="215">
        <f t="shared" si="1818"/>
        <v>0</v>
      </c>
      <c r="X1389" s="215">
        <f t="shared" si="1819"/>
        <v>0</v>
      </c>
    </row>
    <row r="1390" spans="1:24" s="206" customFormat="1" hidden="1">
      <c r="A1390" s="212" t="s">
        <v>81</v>
      </c>
      <c r="B1390" s="204" t="s">
        <v>330</v>
      </c>
      <c r="C1390" s="204" t="s">
        <v>18</v>
      </c>
      <c r="D1390" s="204" t="s">
        <v>13</v>
      </c>
      <c r="E1390" s="204" t="s">
        <v>80</v>
      </c>
      <c r="F1390" s="204" t="s">
        <v>68</v>
      </c>
      <c r="G1390" s="204" t="s">
        <v>140</v>
      </c>
      <c r="H1390" s="204" t="s">
        <v>141</v>
      </c>
      <c r="I1390" s="214"/>
      <c r="J1390" s="215">
        <f>J1391+J1394</f>
        <v>588012</v>
      </c>
      <c r="K1390" s="215">
        <f t="shared" ref="K1390:L1390" si="1853">K1391+K1394</f>
        <v>600893.24</v>
      </c>
      <c r="L1390" s="215">
        <f t="shared" si="1853"/>
        <v>614289.73</v>
      </c>
      <c r="M1390" s="215">
        <f t="shared" ref="M1390:O1390" si="1854">M1391+M1394</f>
        <v>0</v>
      </c>
      <c r="N1390" s="215">
        <f t="shared" si="1854"/>
        <v>0</v>
      </c>
      <c r="O1390" s="215">
        <f t="shared" si="1854"/>
        <v>0</v>
      </c>
      <c r="P1390" s="215">
        <f t="shared" si="1801"/>
        <v>588012</v>
      </c>
      <c r="Q1390" s="215">
        <f t="shared" si="1802"/>
        <v>600893.24</v>
      </c>
      <c r="R1390" s="215">
        <f t="shared" si="1803"/>
        <v>614289.73</v>
      </c>
      <c r="S1390" s="215">
        <f t="shared" ref="S1390:U1390" si="1855">S1391+S1394</f>
        <v>0</v>
      </c>
      <c r="T1390" s="215">
        <f t="shared" si="1855"/>
        <v>0</v>
      </c>
      <c r="U1390" s="215">
        <f t="shared" si="1855"/>
        <v>0</v>
      </c>
      <c r="V1390" s="215">
        <f t="shared" si="1817"/>
        <v>588012</v>
      </c>
      <c r="W1390" s="215">
        <f t="shared" si="1818"/>
        <v>600893.24</v>
      </c>
      <c r="X1390" s="215">
        <f t="shared" si="1819"/>
        <v>614289.73</v>
      </c>
    </row>
    <row r="1391" spans="1:24" s="206" customFormat="1" ht="13.8" hidden="1">
      <c r="A1391" s="256" t="s">
        <v>297</v>
      </c>
      <c r="B1391" s="204" t="s">
        <v>330</v>
      </c>
      <c r="C1391" s="204" t="s">
        <v>18</v>
      </c>
      <c r="D1391" s="204" t="s">
        <v>13</v>
      </c>
      <c r="E1391" s="204" t="s">
        <v>80</v>
      </c>
      <c r="F1391" s="204" t="s">
        <v>68</v>
      </c>
      <c r="G1391" s="204" t="s">
        <v>140</v>
      </c>
      <c r="H1391" s="204" t="s">
        <v>296</v>
      </c>
      <c r="I1391" s="214"/>
      <c r="J1391" s="215">
        <f>J1392</f>
        <v>22981</v>
      </c>
      <c r="K1391" s="215">
        <f t="shared" ref="K1391:O1392" si="1856">K1392</f>
        <v>22981</v>
      </c>
      <c r="L1391" s="215">
        <f t="shared" si="1856"/>
        <v>22981</v>
      </c>
      <c r="M1391" s="215">
        <f t="shared" si="1856"/>
        <v>0</v>
      </c>
      <c r="N1391" s="215">
        <f t="shared" si="1856"/>
        <v>0</v>
      </c>
      <c r="O1391" s="215">
        <f t="shared" si="1856"/>
        <v>0</v>
      </c>
      <c r="P1391" s="215">
        <f t="shared" si="1801"/>
        <v>22981</v>
      </c>
      <c r="Q1391" s="215">
        <f t="shared" si="1802"/>
        <v>22981</v>
      </c>
      <c r="R1391" s="215">
        <f t="shared" si="1803"/>
        <v>22981</v>
      </c>
      <c r="S1391" s="215">
        <f t="shared" ref="S1391:U1392" si="1857">S1392</f>
        <v>0</v>
      </c>
      <c r="T1391" s="215">
        <f t="shared" si="1857"/>
        <v>0</v>
      </c>
      <c r="U1391" s="215">
        <f t="shared" si="1857"/>
        <v>0</v>
      </c>
      <c r="V1391" s="215">
        <f t="shared" si="1817"/>
        <v>22981</v>
      </c>
      <c r="W1391" s="215">
        <f t="shared" si="1818"/>
        <v>22981</v>
      </c>
      <c r="X1391" s="215">
        <f t="shared" si="1819"/>
        <v>22981</v>
      </c>
    </row>
    <row r="1392" spans="1:24" s="206" customFormat="1" ht="26.4" hidden="1">
      <c r="A1392" s="217" t="s">
        <v>229</v>
      </c>
      <c r="B1392" s="204" t="s">
        <v>330</v>
      </c>
      <c r="C1392" s="204" t="s">
        <v>18</v>
      </c>
      <c r="D1392" s="204" t="s">
        <v>13</v>
      </c>
      <c r="E1392" s="204" t="s">
        <v>80</v>
      </c>
      <c r="F1392" s="204" t="s">
        <v>68</v>
      </c>
      <c r="G1392" s="204" t="s">
        <v>140</v>
      </c>
      <c r="H1392" s="204" t="s">
        <v>296</v>
      </c>
      <c r="I1392" s="214" t="s">
        <v>92</v>
      </c>
      <c r="J1392" s="215">
        <f>J1393</f>
        <v>22981</v>
      </c>
      <c r="K1392" s="215">
        <f t="shared" si="1856"/>
        <v>22981</v>
      </c>
      <c r="L1392" s="215">
        <f t="shared" si="1856"/>
        <v>22981</v>
      </c>
      <c r="M1392" s="215">
        <f t="shared" si="1856"/>
        <v>0</v>
      </c>
      <c r="N1392" s="215">
        <f t="shared" si="1856"/>
        <v>0</v>
      </c>
      <c r="O1392" s="215">
        <f t="shared" si="1856"/>
        <v>0</v>
      </c>
      <c r="P1392" s="215">
        <f t="shared" si="1801"/>
        <v>22981</v>
      </c>
      <c r="Q1392" s="215">
        <f t="shared" si="1802"/>
        <v>22981</v>
      </c>
      <c r="R1392" s="215">
        <f t="shared" si="1803"/>
        <v>22981</v>
      </c>
      <c r="S1392" s="215">
        <f t="shared" si="1857"/>
        <v>0</v>
      </c>
      <c r="T1392" s="215">
        <f t="shared" si="1857"/>
        <v>0</v>
      </c>
      <c r="U1392" s="215">
        <f t="shared" si="1857"/>
        <v>0</v>
      </c>
      <c r="V1392" s="215">
        <f t="shared" si="1817"/>
        <v>22981</v>
      </c>
      <c r="W1392" s="215">
        <f t="shared" si="1818"/>
        <v>22981</v>
      </c>
      <c r="X1392" s="215">
        <f t="shared" si="1819"/>
        <v>22981</v>
      </c>
    </row>
    <row r="1393" spans="1:24" s="206" customFormat="1" ht="26.4" hidden="1">
      <c r="A1393" s="216" t="s">
        <v>96</v>
      </c>
      <c r="B1393" s="204" t="s">
        <v>330</v>
      </c>
      <c r="C1393" s="204" t="s">
        <v>18</v>
      </c>
      <c r="D1393" s="204" t="s">
        <v>13</v>
      </c>
      <c r="E1393" s="204" t="s">
        <v>80</v>
      </c>
      <c r="F1393" s="204" t="s">
        <v>68</v>
      </c>
      <c r="G1393" s="204" t="s">
        <v>140</v>
      </c>
      <c r="H1393" s="204" t="s">
        <v>296</v>
      </c>
      <c r="I1393" s="214" t="s">
        <v>93</v>
      </c>
      <c r="J1393" s="215">
        <v>22981</v>
      </c>
      <c r="K1393" s="215">
        <v>22981</v>
      </c>
      <c r="L1393" s="215">
        <v>22981</v>
      </c>
      <c r="M1393" s="215"/>
      <c r="N1393" s="215"/>
      <c r="O1393" s="215"/>
      <c r="P1393" s="215">
        <f t="shared" si="1801"/>
        <v>22981</v>
      </c>
      <c r="Q1393" s="215">
        <f t="shared" si="1802"/>
        <v>22981</v>
      </c>
      <c r="R1393" s="215">
        <f t="shared" si="1803"/>
        <v>22981</v>
      </c>
      <c r="S1393" s="215"/>
      <c r="T1393" s="215"/>
      <c r="U1393" s="215"/>
      <c r="V1393" s="215">
        <f t="shared" si="1817"/>
        <v>22981</v>
      </c>
      <c r="W1393" s="215">
        <f t="shared" si="1818"/>
        <v>22981</v>
      </c>
      <c r="X1393" s="215">
        <f t="shared" si="1819"/>
        <v>22981</v>
      </c>
    </row>
    <row r="1394" spans="1:24" s="206" customFormat="1" hidden="1">
      <c r="A1394" s="216" t="s">
        <v>299</v>
      </c>
      <c r="B1394" s="204" t="s">
        <v>330</v>
      </c>
      <c r="C1394" s="204" t="s">
        <v>18</v>
      </c>
      <c r="D1394" s="204" t="s">
        <v>13</v>
      </c>
      <c r="E1394" s="204" t="s">
        <v>80</v>
      </c>
      <c r="F1394" s="204" t="s">
        <v>68</v>
      </c>
      <c r="G1394" s="204" t="s">
        <v>140</v>
      </c>
      <c r="H1394" s="204" t="s">
        <v>295</v>
      </c>
      <c r="I1394" s="214"/>
      <c r="J1394" s="215">
        <f>J1395</f>
        <v>565031</v>
      </c>
      <c r="K1394" s="215">
        <f t="shared" ref="K1394:O1395" si="1858">K1395</f>
        <v>577912.24</v>
      </c>
      <c r="L1394" s="215">
        <f t="shared" si="1858"/>
        <v>591308.73</v>
      </c>
      <c r="M1394" s="215">
        <f t="shared" si="1858"/>
        <v>0</v>
      </c>
      <c r="N1394" s="215">
        <f t="shared" si="1858"/>
        <v>0</v>
      </c>
      <c r="O1394" s="215">
        <f t="shared" si="1858"/>
        <v>0</v>
      </c>
      <c r="P1394" s="215">
        <f t="shared" si="1801"/>
        <v>565031</v>
      </c>
      <c r="Q1394" s="215">
        <f t="shared" si="1802"/>
        <v>577912.24</v>
      </c>
      <c r="R1394" s="215">
        <f t="shared" si="1803"/>
        <v>591308.73</v>
      </c>
      <c r="S1394" s="215">
        <f t="shared" ref="S1394:U1395" si="1859">S1395</f>
        <v>0</v>
      </c>
      <c r="T1394" s="215">
        <f t="shared" si="1859"/>
        <v>0</v>
      </c>
      <c r="U1394" s="215">
        <f t="shared" si="1859"/>
        <v>0</v>
      </c>
      <c r="V1394" s="215">
        <f t="shared" si="1817"/>
        <v>565031</v>
      </c>
      <c r="W1394" s="215">
        <f t="shared" si="1818"/>
        <v>577912.24</v>
      </c>
      <c r="X1394" s="215">
        <f t="shared" si="1819"/>
        <v>591308.73</v>
      </c>
    </row>
    <row r="1395" spans="1:24" s="206" customFormat="1" ht="26.4" hidden="1">
      <c r="A1395" s="217" t="s">
        <v>229</v>
      </c>
      <c r="B1395" s="204" t="s">
        <v>330</v>
      </c>
      <c r="C1395" s="204" t="s">
        <v>18</v>
      </c>
      <c r="D1395" s="204" t="s">
        <v>13</v>
      </c>
      <c r="E1395" s="204" t="s">
        <v>80</v>
      </c>
      <c r="F1395" s="204" t="s">
        <v>68</v>
      </c>
      <c r="G1395" s="204" t="s">
        <v>140</v>
      </c>
      <c r="H1395" s="204" t="s">
        <v>295</v>
      </c>
      <c r="I1395" s="214" t="s">
        <v>92</v>
      </c>
      <c r="J1395" s="215">
        <f>J1396</f>
        <v>565031</v>
      </c>
      <c r="K1395" s="215">
        <f t="shared" si="1858"/>
        <v>577912.24</v>
      </c>
      <c r="L1395" s="215">
        <f t="shared" si="1858"/>
        <v>591308.73</v>
      </c>
      <c r="M1395" s="215">
        <f t="shared" si="1858"/>
        <v>0</v>
      </c>
      <c r="N1395" s="215">
        <f t="shared" si="1858"/>
        <v>0</v>
      </c>
      <c r="O1395" s="215">
        <f t="shared" si="1858"/>
        <v>0</v>
      </c>
      <c r="P1395" s="215">
        <f t="shared" si="1801"/>
        <v>565031</v>
      </c>
      <c r="Q1395" s="215">
        <f t="shared" si="1802"/>
        <v>577912.24</v>
      </c>
      <c r="R1395" s="215">
        <f t="shared" si="1803"/>
        <v>591308.73</v>
      </c>
      <c r="S1395" s="215">
        <f t="shared" si="1859"/>
        <v>0</v>
      </c>
      <c r="T1395" s="215">
        <f t="shared" si="1859"/>
        <v>0</v>
      </c>
      <c r="U1395" s="215">
        <f t="shared" si="1859"/>
        <v>0</v>
      </c>
      <c r="V1395" s="215">
        <f t="shared" si="1817"/>
        <v>565031</v>
      </c>
      <c r="W1395" s="215">
        <f t="shared" si="1818"/>
        <v>577912.24</v>
      </c>
      <c r="X1395" s="215">
        <f t="shared" si="1819"/>
        <v>591308.73</v>
      </c>
    </row>
    <row r="1396" spans="1:24" s="206" customFormat="1" ht="26.4" hidden="1">
      <c r="A1396" s="216" t="s">
        <v>96</v>
      </c>
      <c r="B1396" s="204" t="s">
        <v>330</v>
      </c>
      <c r="C1396" s="204" t="s">
        <v>18</v>
      </c>
      <c r="D1396" s="204" t="s">
        <v>13</v>
      </c>
      <c r="E1396" s="204" t="s">
        <v>80</v>
      </c>
      <c r="F1396" s="204" t="s">
        <v>68</v>
      </c>
      <c r="G1396" s="204" t="s">
        <v>140</v>
      </c>
      <c r="H1396" s="204" t="s">
        <v>295</v>
      </c>
      <c r="I1396" s="214" t="s">
        <v>93</v>
      </c>
      <c r="J1396" s="215">
        <v>565031</v>
      </c>
      <c r="K1396" s="215">
        <v>577912.24</v>
      </c>
      <c r="L1396" s="215">
        <v>591308.73</v>
      </c>
      <c r="M1396" s="215"/>
      <c r="N1396" s="215"/>
      <c r="O1396" s="215"/>
      <c r="P1396" s="215">
        <f t="shared" si="1801"/>
        <v>565031</v>
      </c>
      <c r="Q1396" s="215">
        <f t="shared" si="1802"/>
        <v>577912.24</v>
      </c>
      <c r="R1396" s="215">
        <f t="shared" si="1803"/>
        <v>591308.73</v>
      </c>
      <c r="S1396" s="215"/>
      <c r="T1396" s="215"/>
      <c r="U1396" s="215"/>
      <c r="V1396" s="215">
        <f t="shared" si="1817"/>
        <v>565031</v>
      </c>
      <c r="W1396" s="215">
        <f t="shared" si="1818"/>
        <v>577912.24</v>
      </c>
      <c r="X1396" s="215">
        <f t="shared" si="1819"/>
        <v>591308.73</v>
      </c>
    </row>
    <row r="1397" spans="1:24" s="199" customFormat="1" ht="15.6" hidden="1">
      <c r="A1397" s="198" t="s">
        <v>346</v>
      </c>
      <c r="J1397" s="200">
        <f t="shared" ref="J1397:O1397" si="1860">J1398+J1421+J1429+J1435+J1446</f>
        <v>12100093.210000001</v>
      </c>
      <c r="K1397" s="200">
        <f t="shared" si="1860"/>
        <v>7161350.4000000004</v>
      </c>
      <c r="L1397" s="200">
        <f t="shared" si="1860"/>
        <v>7139223.8600000003</v>
      </c>
      <c r="M1397" s="200">
        <f t="shared" si="1860"/>
        <v>0</v>
      </c>
      <c r="N1397" s="200">
        <f t="shared" si="1860"/>
        <v>0</v>
      </c>
      <c r="O1397" s="200">
        <f t="shared" si="1860"/>
        <v>0</v>
      </c>
      <c r="P1397" s="200">
        <f t="shared" si="1801"/>
        <v>12100093.210000001</v>
      </c>
      <c r="Q1397" s="200">
        <f t="shared" si="1802"/>
        <v>7161350.4000000004</v>
      </c>
      <c r="R1397" s="200">
        <f t="shared" si="1803"/>
        <v>7139223.8600000003</v>
      </c>
      <c r="S1397" s="200">
        <f>S1398+S1421+S1429+S1435+S1446</f>
        <v>340254</v>
      </c>
      <c r="T1397" s="200">
        <f>T1398+T1421+T1429+T1435+T1446</f>
        <v>0</v>
      </c>
      <c r="U1397" s="200">
        <f>U1398+U1421+U1429+U1435+U1446</f>
        <v>0</v>
      </c>
      <c r="V1397" s="200">
        <f t="shared" si="1817"/>
        <v>12440347.210000001</v>
      </c>
      <c r="W1397" s="200">
        <f t="shared" si="1818"/>
        <v>7161350.4000000004</v>
      </c>
      <c r="X1397" s="200">
        <f t="shared" si="1819"/>
        <v>7139223.8600000003</v>
      </c>
    </row>
    <row r="1398" spans="1:24" s="206" customFormat="1" ht="15.6" hidden="1">
      <c r="A1398" s="202" t="s">
        <v>32</v>
      </c>
      <c r="B1398" s="203" t="s">
        <v>330</v>
      </c>
      <c r="C1398" s="203" t="s">
        <v>20</v>
      </c>
      <c r="D1398" s="204"/>
      <c r="E1398" s="204"/>
      <c r="F1398" s="204"/>
      <c r="G1398" s="204"/>
      <c r="H1398" s="204"/>
      <c r="I1398" s="204"/>
      <c r="J1398" s="205">
        <f>J1399+J1411</f>
        <v>6640541</v>
      </c>
      <c r="K1398" s="205">
        <f t="shared" ref="K1398:O1398" si="1861">K1399+K1411</f>
        <v>6638852.7599999998</v>
      </c>
      <c r="L1398" s="205">
        <f t="shared" si="1861"/>
        <v>6607896.9900000002</v>
      </c>
      <c r="M1398" s="205">
        <f t="shared" si="1861"/>
        <v>640000</v>
      </c>
      <c r="N1398" s="205">
        <f t="shared" si="1861"/>
        <v>0</v>
      </c>
      <c r="O1398" s="205">
        <f t="shared" si="1861"/>
        <v>0</v>
      </c>
      <c r="P1398" s="205">
        <f t="shared" si="1801"/>
        <v>7280541</v>
      </c>
      <c r="Q1398" s="205">
        <f t="shared" si="1802"/>
        <v>6638852.7599999998</v>
      </c>
      <c r="R1398" s="205">
        <f t="shared" si="1803"/>
        <v>6607896.9900000002</v>
      </c>
      <c r="S1398" s="205">
        <f t="shared" ref="S1398:U1398" si="1862">S1399+S1411</f>
        <v>340254</v>
      </c>
      <c r="T1398" s="205">
        <f t="shared" si="1862"/>
        <v>0</v>
      </c>
      <c r="U1398" s="205">
        <f t="shared" si="1862"/>
        <v>0</v>
      </c>
      <c r="V1398" s="205">
        <f t="shared" si="1817"/>
        <v>7620795</v>
      </c>
      <c r="W1398" s="205">
        <f t="shared" si="1818"/>
        <v>6638852.7599999998</v>
      </c>
      <c r="X1398" s="205">
        <f t="shared" si="1819"/>
        <v>6607896.9900000002</v>
      </c>
    </row>
    <row r="1399" spans="1:24" s="206" customFormat="1" ht="39.6" hidden="1">
      <c r="A1399" s="207" t="s">
        <v>0</v>
      </c>
      <c r="B1399" s="208" t="s">
        <v>330</v>
      </c>
      <c r="C1399" s="208" t="s">
        <v>20</v>
      </c>
      <c r="D1399" s="208" t="s">
        <v>16</v>
      </c>
      <c r="E1399" s="208"/>
      <c r="F1399" s="208"/>
      <c r="G1399" s="208"/>
      <c r="H1399" s="204"/>
      <c r="I1399" s="214"/>
      <c r="J1399" s="211">
        <f>J1400</f>
        <v>6640541</v>
      </c>
      <c r="K1399" s="211">
        <f t="shared" ref="K1399:O1399" si="1863">K1400</f>
        <v>6638852.7599999998</v>
      </c>
      <c r="L1399" s="211">
        <f t="shared" si="1863"/>
        <v>6607896.9900000002</v>
      </c>
      <c r="M1399" s="211">
        <f t="shared" si="1863"/>
        <v>0</v>
      </c>
      <c r="N1399" s="211">
        <f t="shared" si="1863"/>
        <v>0</v>
      </c>
      <c r="O1399" s="211">
        <f t="shared" si="1863"/>
        <v>0</v>
      </c>
      <c r="P1399" s="211">
        <f t="shared" si="1801"/>
        <v>6640541</v>
      </c>
      <c r="Q1399" s="211">
        <f t="shared" si="1802"/>
        <v>6638852.7599999998</v>
      </c>
      <c r="R1399" s="211">
        <f t="shared" si="1803"/>
        <v>6607896.9900000002</v>
      </c>
      <c r="S1399" s="211">
        <f t="shared" ref="S1399:U1399" si="1864">S1400</f>
        <v>224309</v>
      </c>
      <c r="T1399" s="211">
        <f t="shared" si="1864"/>
        <v>0</v>
      </c>
      <c r="U1399" s="211">
        <f t="shared" si="1864"/>
        <v>0</v>
      </c>
      <c r="V1399" s="211">
        <f t="shared" si="1817"/>
        <v>6864850</v>
      </c>
      <c r="W1399" s="211">
        <f t="shared" si="1818"/>
        <v>6638852.7599999998</v>
      </c>
      <c r="X1399" s="211">
        <f t="shared" si="1819"/>
        <v>6607896.9900000002</v>
      </c>
    </row>
    <row r="1400" spans="1:24" s="206" customFormat="1" hidden="1">
      <c r="A1400" s="212" t="s">
        <v>81</v>
      </c>
      <c r="B1400" s="204" t="s">
        <v>330</v>
      </c>
      <c r="C1400" s="204" t="s">
        <v>20</v>
      </c>
      <c r="D1400" s="204" t="s">
        <v>16</v>
      </c>
      <c r="E1400" s="204" t="s">
        <v>80</v>
      </c>
      <c r="F1400" s="204" t="s">
        <v>68</v>
      </c>
      <c r="G1400" s="204" t="s">
        <v>140</v>
      </c>
      <c r="H1400" s="204" t="s">
        <v>141</v>
      </c>
      <c r="I1400" s="214"/>
      <c r="J1400" s="215">
        <f>J1401+J1408</f>
        <v>6640541</v>
      </c>
      <c r="K1400" s="215">
        <f t="shared" ref="K1400:L1400" si="1865">K1401+K1408</f>
        <v>6638852.7599999998</v>
      </c>
      <c r="L1400" s="215">
        <f t="shared" si="1865"/>
        <v>6607896.9900000002</v>
      </c>
      <c r="M1400" s="215">
        <f t="shared" ref="M1400:O1400" si="1866">M1401+M1408</f>
        <v>0</v>
      </c>
      <c r="N1400" s="215">
        <f t="shared" si="1866"/>
        <v>0</v>
      </c>
      <c r="O1400" s="215">
        <f t="shared" si="1866"/>
        <v>0</v>
      </c>
      <c r="P1400" s="215">
        <f t="shared" si="1801"/>
        <v>6640541</v>
      </c>
      <c r="Q1400" s="215">
        <f t="shared" si="1802"/>
        <v>6638852.7599999998</v>
      </c>
      <c r="R1400" s="215">
        <f t="shared" si="1803"/>
        <v>6607896.9900000002</v>
      </c>
      <c r="S1400" s="215">
        <f t="shared" ref="S1400:U1400" si="1867">S1401+S1408</f>
        <v>224309</v>
      </c>
      <c r="T1400" s="215">
        <f t="shared" si="1867"/>
        <v>0</v>
      </c>
      <c r="U1400" s="215">
        <f t="shared" si="1867"/>
        <v>0</v>
      </c>
      <c r="V1400" s="215">
        <f t="shared" si="1817"/>
        <v>6864850</v>
      </c>
      <c r="W1400" s="215">
        <f t="shared" si="1818"/>
        <v>6638852.7599999998</v>
      </c>
      <c r="X1400" s="215">
        <f t="shared" si="1819"/>
        <v>6607896.9900000002</v>
      </c>
    </row>
    <row r="1401" spans="1:24" s="206" customFormat="1" ht="26.4" hidden="1">
      <c r="A1401" s="212" t="s">
        <v>85</v>
      </c>
      <c r="B1401" s="204" t="s">
        <v>330</v>
      </c>
      <c r="C1401" s="204" t="s">
        <v>20</v>
      </c>
      <c r="D1401" s="204" t="s">
        <v>16</v>
      </c>
      <c r="E1401" s="204" t="s">
        <v>80</v>
      </c>
      <c r="F1401" s="204" t="s">
        <v>68</v>
      </c>
      <c r="G1401" s="204" t="s">
        <v>140</v>
      </c>
      <c r="H1401" s="204" t="s">
        <v>150</v>
      </c>
      <c r="I1401" s="214"/>
      <c r="J1401" s="215">
        <f>J1402+J1404+J1406</f>
        <v>6634541</v>
      </c>
      <c r="K1401" s="215">
        <f t="shared" ref="K1401" si="1868">K1402+K1404+K1406</f>
        <v>6632852.7599999998</v>
      </c>
      <c r="L1401" s="215">
        <f>L1402+L1404+L1406</f>
        <v>6601896.9900000002</v>
      </c>
      <c r="M1401" s="215">
        <f t="shared" ref="M1401:O1401" si="1869">M1402+M1404+M1406</f>
        <v>0</v>
      </c>
      <c r="N1401" s="215">
        <f t="shared" si="1869"/>
        <v>0</v>
      </c>
      <c r="O1401" s="215">
        <f t="shared" si="1869"/>
        <v>0</v>
      </c>
      <c r="P1401" s="215">
        <f t="shared" si="1801"/>
        <v>6634541</v>
      </c>
      <c r="Q1401" s="215">
        <f t="shared" si="1802"/>
        <v>6632852.7599999998</v>
      </c>
      <c r="R1401" s="215">
        <f t="shared" si="1803"/>
        <v>6601896.9900000002</v>
      </c>
      <c r="S1401" s="215">
        <f t="shared" ref="S1401:U1401" si="1870">S1402+S1404+S1406</f>
        <v>224309</v>
      </c>
      <c r="T1401" s="215">
        <f t="shared" si="1870"/>
        <v>0</v>
      </c>
      <c r="U1401" s="215">
        <f t="shared" si="1870"/>
        <v>0</v>
      </c>
      <c r="V1401" s="215">
        <f t="shared" si="1817"/>
        <v>6858850</v>
      </c>
      <c r="W1401" s="215">
        <f t="shared" si="1818"/>
        <v>6632852.7599999998</v>
      </c>
      <c r="X1401" s="215">
        <f t="shared" si="1819"/>
        <v>6601896.9900000002</v>
      </c>
    </row>
    <row r="1402" spans="1:24" s="206" customFormat="1" ht="39.6" hidden="1">
      <c r="A1402" s="216" t="s">
        <v>94</v>
      </c>
      <c r="B1402" s="204" t="s">
        <v>330</v>
      </c>
      <c r="C1402" s="204" t="s">
        <v>20</v>
      </c>
      <c r="D1402" s="204" t="s">
        <v>16</v>
      </c>
      <c r="E1402" s="204" t="s">
        <v>80</v>
      </c>
      <c r="F1402" s="204" t="s">
        <v>68</v>
      </c>
      <c r="G1402" s="204" t="s">
        <v>140</v>
      </c>
      <c r="H1402" s="204" t="s">
        <v>150</v>
      </c>
      <c r="I1402" s="214" t="s">
        <v>90</v>
      </c>
      <c r="J1402" s="215">
        <f>J1403</f>
        <v>5961747</v>
      </c>
      <c r="K1402" s="215">
        <f t="shared" ref="K1402:O1402" si="1871">K1403</f>
        <v>5941747</v>
      </c>
      <c r="L1402" s="215">
        <f t="shared" si="1871"/>
        <v>5891747</v>
      </c>
      <c r="M1402" s="215">
        <f t="shared" si="1871"/>
        <v>0</v>
      </c>
      <c r="N1402" s="215">
        <f t="shared" si="1871"/>
        <v>0</v>
      </c>
      <c r="O1402" s="215">
        <f t="shared" si="1871"/>
        <v>0</v>
      </c>
      <c r="P1402" s="215">
        <f t="shared" si="1801"/>
        <v>5961747</v>
      </c>
      <c r="Q1402" s="215">
        <f t="shared" si="1802"/>
        <v>5941747</v>
      </c>
      <c r="R1402" s="215">
        <f t="shared" si="1803"/>
        <v>5891747</v>
      </c>
      <c r="S1402" s="215">
        <f t="shared" ref="S1402:U1402" si="1872">S1403</f>
        <v>224309</v>
      </c>
      <c r="T1402" s="215">
        <f t="shared" si="1872"/>
        <v>0</v>
      </c>
      <c r="U1402" s="215">
        <f t="shared" si="1872"/>
        <v>0</v>
      </c>
      <c r="V1402" s="215">
        <f t="shared" si="1817"/>
        <v>6186056</v>
      </c>
      <c r="W1402" s="215">
        <f t="shared" si="1818"/>
        <v>5941747</v>
      </c>
      <c r="X1402" s="215">
        <f t="shared" si="1819"/>
        <v>5891747</v>
      </c>
    </row>
    <row r="1403" spans="1:24" s="206" customFormat="1" hidden="1">
      <c r="A1403" s="216" t="s">
        <v>101</v>
      </c>
      <c r="B1403" s="204" t="s">
        <v>330</v>
      </c>
      <c r="C1403" s="204" t="s">
        <v>20</v>
      </c>
      <c r="D1403" s="204" t="s">
        <v>16</v>
      </c>
      <c r="E1403" s="204" t="s">
        <v>80</v>
      </c>
      <c r="F1403" s="204" t="s">
        <v>68</v>
      </c>
      <c r="G1403" s="204" t="s">
        <v>140</v>
      </c>
      <c r="H1403" s="204" t="s">
        <v>150</v>
      </c>
      <c r="I1403" s="214" t="s">
        <v>100</v>
      </c>
      <c r="J1403" s="215">
        <v>5961747</v>
      </c>
      <c r="K1403" s="215">
        <f>5961747-20000</f>
        <v>5941747</v>
      </c>
      <c r="L1403" s="215">
        <f>5941747-50000</f>
        <v>5891747</v>
      </c>
      <c r="M1403" s="215"/>
      <c r="N1403" s="215"/>
      <c r="O1403" s="215"/>
      <c r="P1403" s="215">
        <f t="shared" si="1801"/>
        <v>5961747</v>
      </c>
      <c r="Q1403" s="215">
        <f t="shared" si="1802"/>
        <v>5941747</v>
      </c>
      <c r="R1403" s="215">
        <f t="shared" si="1803"/>
        <v>5891747</v>
      </c>
      <c r="S1403" s="351">
        <v>224309</v>
      </c>
      <c r="T1403" s="215"/>
      <c r="U1403" s="215"/>
      <c r="V1403" s="215">
        <f t="shared" si="1817"/>
        <v>6186056</v>
      </c>
      <c r="W1403" s="215">
        <f t="shared" si="1818"/>
        <v>5941747</v>
      </c>
      <c r="X1403" s="215">
        <f t="shared" si="1819"/>
        <v>5891747</v>
      </c>
    </row>
    <row r="1404" spans="1:24" s="206" customFormat="1" ht="26.4" hidden="1">
      <c r="A1404" s="217" t="s">
        <v>229</v>
      </c>
      <c r="B1404" s="204" t="s">
        <v>330</v>
      </c>
      <c r="C1404" s="204" t="s">
        <v>20</v>
      </c>
      <c r="D1404" s="204" t="s">
        <v>16</v>
      </c>
      <c r="E1404" s="204" t="s">
        <v>80</v>
      </c>
      <c r="F1404" s="204" t="s">
        <v>68</v>
      </c>
      <c r="G1404" s="204" t="s">
        <v>140</v>
      </c>
      <c r="H1404" s="204" t="s">
        <v>150</v>
      </c>
      <c r="I1404" s="214" t="s">
        <v>92</v>
      </c>
      <c r="J1404" s="215">
        <f>J1405</f>
        <v>664794</v>
      </c>
      <c r="K1404" s="215">
        <f t="shared" ref="K1404:O1404" si="1873">K1405</f>
        <v>683105.76</v>
      </c>
      <c r="L1404" s="215">
        <f t="shared" si="1873"/>
        <v>702149.99</v>
      </c>
      <c r="M1404" s="215">
        <f t="shared" si="1873"/>
        <v>0</v>
      </c>
      <c r="N1404" s="215">
        <f t="shared" si="1873"/>
        <v>0</v>
      </c>
      <c r="O1404" s="215">
        <f t="shared" si="1873"/>
        <v>0</v>
      </c>
      <c r="P1404" s="215">
        <f t="shared" si="1801"/>
        <v>664794</v>
      </c>
      <c r="Q1404" s="215">
        <f t="shared" si="1802"/>
        <v>683105.76</v>
      </c>
      <c r="R1404" s="215">
        <f t="shared" si="1803"/>
        <v>702149.99</v>
      </c>
      <c r="S1404" s="215">
        <f t="shared" ref="S1404:U1404" si="1874">S1405</f>
        <v>0</v>
      </c>
      <c r="T1404" s="215">
        <f t="shared" si="1874"/>
        <v>0</v>
      </c>
      <c r="U1404" s="215">
        <f t="shared" si="1874"/>
        <v>0</v>
      </c>
      <c r="V1404" s="215">
        <f t="shared" si="1817"/>
        <v>664794</v>
      </c>
      <c r="W1404" s="215">
        <f t="shared" si="1818"/>
        <v>683105.76</v>
      </c>
      <c r="X1404" s="215">
        <f t="shared" si="1819"/>
        <v>702149.99</v>
      </c>
    </row>
    <row r="1405" spans="1:24" s="206" customFormat="1" ht="26.4" hidden="1">
      <c r="A1405" s="216" t="s">
        <v>96</v>
      </c>
      <c r="B1405" s="204" t="s">
        <v>330</v>
      </c>
      <c r="C1405" s="204" t="s">
        <v>20</v>
      </c>
      <c r="D1405" s="204" t="s">
        <v>16</v>
      </c>
      <c r="E1405" s="204" t="s">
        <v>80</v>
      </c>
      <c r="F1405" s="204" t="s">
        <v>68</v>
      </c>
      <c r="G1405" s="204" t="s">
        <v>140</v>
      </c>
      <c r="H1405" s="204" t="s">
        <v>150</v>
      </c>
      <c r="I1405" s="214" t="s">
        <v>93</v>
      </c>
      <c r="J1405" s="215">
        <v>664794</v>
      </c>
      <c r="K1405" s="215">
        <v>683105.76</v>
      </c>
      <c r="L1405" s="215">
        <v>702149.99</v>
      </c>
      <c r="M1405" s="215"/>
      <c r="N1405" s="215"/>
      <c r="O1405" s="215"/>
      <c r="P1405" s="215">
        <f t="shared" si="1801"/>
        <v>664794</v>
      </c>
      <c r="Q1405" s="215">
        <f t="shared" si="1802"/>
        <v>683105.76</v>
      </c>
      <c r="R1405" s="215">
        <f t="shared" si="1803"/>
        <v>702149.99</v>
      </c>
      <c r="S1405" s="215"/>
      <c r="T1405" s="215"/>
      <c r="U1405" s="215"/>
      <c r="V1405" s="215">
        <f t="shared" si="1817"/>
        <v>664794</v>
      </c>
      <c r="W1405" s="215">
        <f t="shared" si="1818"/>
        <v>683105.76</v>
      </c>
      <c r="X1405" s="215">
        <f t="shared" si="1819"/>
        <v>702149.99</v>
      </c>
    </row>
    <row r="1406" spans="1:24" s="206" customFormat="1" hidden="1">
      <c r="A1406" s="216" t="s">
        <v>78</v>
      </c>
      <c r="B1406" s="204" t="s">
        <v>330</v>
      </c>
      <c r="C1406" s="204" t="s">
        <v>20</v>
      </c>
      <c r="D1406" s="204" t="s">
        <v>16</v>
      </c>
      <c r="E1406" s="204" t="s">
        <v>80</v>
      </c>
      <c r="F1406" s="204" t="s">
        <v>68</v>
      </c>
      <c r="G1406" s="204" t="s">
        <v>140</v>
      </c>
      <c r="H1406" s="204" t="s">
        <v>150</v>
      </c>
      <c r="I1406" s="214" t="s">
        <v>75</v>
      </c>
      <c r="J1406" s="215">
        <f>J1407</f>
        <v>8000</v>
      </c>
      <c r="K1406" s="215">
        <f t="shared" ref="K1406:O1406" si="1875">K1407</f>
        <v>8000</v>
      </c>
      <c r="L1406" s="215">
        <f t="shared" si="1875"/>
        <v>8000</v>
      </c>
      <c r="M1406" s="215">
        <f t="shared" si="1875"/>
        <v>0</v>
      </c>
      <c r="N1406" s="215">
        <f t="shared" si="1875"/>
        <v>0</v>
      </c>
      <c r="O1406" s="215">
        <f t="shared" si="1875"/>
        <v>0</v>
      </c>
      <c r="P1406" s="215">
        <f t="shared" si="1801"/>
        <v>8000</v>
      </c>
      <c r="Q1406" s="215">
        <f t="shared" si="1802"/>
        <v>8000</v>
      </c>
      <c r="R1406" s="215">
        <f t="shared" si="1803"/>
        <v>8000</v>
      </c>
      <c r="S1406" s="215">
        <f t="shared" ref="S1406:U1406" si="1876">S1407</f>
        <v>0</v>
      </c>
      <c r="T1406" s="215">
        <f t="shared" si="1876"/>
        <v>0</v>
      </c>
      <c r="U1406" s="215">
        <f t="shared" si="1876"/>
        <v>0</v>
      </c>
      <c r="V1406" s="215">
        <f t="shared" si="1817"/>
        <v>8000</v>
      </c>
      <c r="W1406" s="215">
        <f t="shared" si="1818"/>
        <v>8000</v>
      </c>
      <c r="X1406" s="215">
        <f t="shared" si="1819"/>
        <v>8000</v>
      </c>
    </row>
    <row r="1407" spans="1:24" s="206" customFormat="1" hidden="1">
      <c r="A1407" s="218" t="s">
        <v>118</v>
      </c>
      <c r="B1407" s="204" t="s">
        <v>330</v>
      </c>
      <c r="C1407" s="204" t="s">
        <v>20</v>
      </c>
      <c r="D1407" s="204" t="s">
        <v>16</v>
      </c>
      <c r="E1407" s="204" t="s">
        <v>80</v>
      </c>
      <c r="F1407" s="204" t="s">
        <v>68</v>
      </c>
      <c r="G1407" s="204" t="s">
        <v>140</v>
      </c>
      <c r="H1407" s="204" t="s">
        <v>150</v>
      </c>
      <c r="I1407" s="214" t="s">
        <v>117</v>
      </c>
      <c r="J1407" s="215">
        <v>8000</v>
      </c>
      <c r="K1407" s="215">
        <v>8000</v>
      </c>
      <c r="L1407" s="215">
        <v>8000</v>
      </c>
      <c r="M1407" s="215"/>
      <c r="N1407" s="215"/>
      <c r="O1407" s="215"/>
      <c r="P1407" s="215">
        <f t="shared" si="1801"/>
        <v>8000</v>
      </c>
      <c r="Q1407" s="215">
        <f t="shared" si="1802"/>
        <v>8000</v>
      </c>
      <c r="R1407" s="215">
        <f t="shared" si="1803"/>
        <v>8000</v>
      </c>
      <c r="S1407" s="215"/>
      <c r="T1407" s="215"/>
      <c r="U1407" s="215"/>
      <c r="V1407" s="215">
        <f t="shared" si="1817"/>
        <v>8000</v>
      </c>
      <c r="W1407" s="215">
        <f t="shared" si="1818"/>
        <v>8000</v>
      </c>
      <c r="X1407" s="215">
        <f t="shared" si="1819"/>
        <v>8000</v>
      </c>
    </row>
    <row r="1408" spans="1:24" s="206" customFormat="1" hidden="1">
      <c r="A1408" s="216" t="s">
        <v>88</v>
      </c>
      <c r="B1408" s="204" t="s">
        <v>330</v>
      </c>
      <c r="C1408" s="204" t="s">
        <v>20</v>
      </c>
      <c r="D1408" s="204" t="s">
        <v>16</v>
      </c>
      <c r="E1408" s="204" t="s">
        <v>80</v>
      </c>
      <c r="F1408" s="204" t="s">
        <v>68</v>
      </c>
      <c r="G1408" s="204" t="s">
        <v>140</v>
      </c>
      <c r="H1408" s="204" t="s">
        <v>162</v>
      </c>
      <c r="I1408" s="214"/>
      <c r="J1408" s="215">
        <f>J1409</f>
        <v>6000</v>
      </c>
      <c r="K1408" s="215">
        <f t="shared" ref="K1408:O1409" si="1877">K1409</f>
        <v>6000</v>
      </c>
      <c r="L1408" s="215">
        <f t="shared" si="1877"/>
        <v>6000</v>
      </c>
      <c r="M1408" s="215">
        <f t="shared" si="1877"/>
        <v>0</v>
      </c>
      <c r="N1408" s="215">
        <f t="shared" si="1877"/>
        <v>0</v>
      </c>
      <c r="O1408" s="215">
        <f t="shared" si="1877"/>
        <v>0</v>
      </c>
      <c r="P1408" s="215">
        <f t="shared" si="1801"/>
        <v>6000</v>
      </c>
      <c r="Q1408" s="215">
        <f t="shared" si="1802"/>
        <v>6000</v>
      </c>
      <c r="R1408" s="215">
        <f t="shared" si="1803"/>
        <v>6000</v>
      </c>
      <c r="S1408" s="215">
        <f t="shared" ref="S1408:U1409" si="1878">S1409</f>
        <v>0</v>
      </c>
      <c r="T1408" s="215">
        <f t="shared" si="1878"/>
        <v>0</v>
      </c>
      <c r="U1408" s="215">
        <f t="shared" si="1878"/>
        <v>0</v>
      </c>
      <c r="V1408" s="215">
        <f t="shared" si="1817"/>
        <v>6000</v>
      </c>
      <c r="W1408" s="215">
        <f t="shared" si="1818"/>
        <v>6000</v>
      </c>
      <c r="X1408" s="215">
        <f t="shared" si="1819"/>
        <v>6000</v>
      </c>
    </row>
    <row r="1409" spans="1:24" s="206" customFormat="1" ht="26.4" hidden="1">
      <c r="A1409" s="217" t="s">
        <v>229</v>
      </c>
      <c r="B1409" s="204" t="s">
        <v>330</v>
      </c>
      <c r="C1409" s="204" t="s">
        <v>20</v>
      </c>
      <c r="D1409" s="204" t="s">
        <v>16</v>
      </c>
      <c r="E1409" s="204" t="s">
        <v>80</v>
      </c>
      <c r="F1409" s="204" t="s">
        <v>68</v>
      </c>
      <c r="G1409" s="204" t="s">
        <v>140</v>
      </c>
      <c r="H1409" s="204" t="s">
        <v>162</v>
      </c>
      <c r="I1409" s="214" t="s">
        <v>92</v>
      </c>
      <c r="J1409" s="215">
        <f>J1410</f>
        <v>6000</v>
      </c>
      <c r="K1409" s="215">
        <f t="shared" si="1877"/>
        <v>6000</v>
      </c>
      <c r="L1409" s="215">
        <f t="shared" si="1877"/>
        <v>6000</v>
      </c>
      <c r="M1409" s="215">
        <f t="shared" si="1877"/>
        <v>0</v>
      </c>
      <c r="N1409" s="215">
        <f t="shared" si="1877"/>
        <v>0</v>
      </c>
      <c r="O1409" s="215">
        <f t="shared" si="1877"/>
        <v>0</v>
      </c>
      <c r="P1409" s="215">
        <f t="shared" si="1801"/>
        <v>6000</v>
      </c>
      <c r="Q1409" s="215">
        <f t="shared" si="1802"/>
        <v>6000</v>
      </c>
      <c r="R1409" s="215">
        <f t="shared" si="1803"/>
        <v>6000</v>
      </c>
      <c r="S1409" s="215">
        <f t="shared" si="1878"/>
        <v>0</v>
      </c>
      <c r="T1409" s="215">
        <f t="shared" si="1878"/>
        <v>0</v>
      </c>
      <c r="U1409" s="215">
        <f t="shared" si="1878"/>
        <v>0</v>
      </c>
      <c r="V1409" s="215">
        <f t="shared" si="1817"/>
        <v>6000</v>
      </c>
      <c r="W1409" s="215">
        <f t="shared" si="1818"/>
        <v>6000</v>
      </c>
      <c r="X1409" s="215">
        <f t="shared" si="1819"/>
        <v>6000</v>
      </c>
    </row>
    <row r="1410" spans="1:24" s="206" customFormat="1" ht="26.4" hidden="1">
      <c r="A1410" s="216" t="s">
        <v>96</v>
      </c>
      <c r="B1410" s="204" t="s">
        <v>330</v>
      </c>
      <c r="C1410" s="204" t="s">
        <v>20</v>
      </c>
      <c r="D1410" s="204" t="s">
        <v>16</v>
      </c>
      <c r="E1410" s="204" t="s">
        <v>80</v>
      </c>
      <c r="F1410" s="204" t="s">
        <v>68</v>
      </c>
      <c r="G1410" s="204" t="s">
        <v>140</v>
      </c>
      <c r="H1410" s="204" t="s">
        <v>162</v>
      </c>
      <c r="I1410" s="214" t="s">
        <v>93</v>
      </c>
      <c r="J1410" s="215">
        <v>6000</v>
      </c>
      <c r="K1410" s="215">
        <v>6000</v>
      </c>
      <c r="L1410" s="215">
        <v>6000</v>
      </c>
      <c r="M1410" s="215"/>
      <c r="N1410" s="215"/>
      <c r="O1410" s="215"/>
      <c r="P1410" s="215">
        <f t="shared" si="1801"/>
        <v>6000</v>
      </c>
      <c r="Q1410" s="215">
        <f t="shared" si="1802"/>
        <v>6000</v>
      </c>
      <c r="R1410" s="215">
        <f t="shared" si="1803"/>
        <v>6000</v>
      </c>
      <c r="S1410" s="215"/>
      <c r="T1410" s="215"/>
      <c r="U1410" s="215"/>
      <c r="V1410" s="215">
        <f t="shared" si="1817"/>
        <v>6000</v>
      </c>
      <c r="W1410" s="215">
        <f t="shared" si="1818"/>
        <v>6000</v>
      </c>
      <c r="X1410" s="215">
        <f t="shared" si="1819"/>
        <v>6000</v>
      </c>
    </row>
    <row r="1411" spans="1:24" s="232" customFormat="1" hidden="1">
      <c r="A1411" s="341" t="s">
        <v>1</v>
      </c>
      <c r="B1411" s="208" t="s">
        <v>330</v>
      </c>
      <c r="C1411" s="208" t="s">
        <v>20</v>
      </c>
      <c r="D1411" s="208" t="s">
        <v>48</v>
      </c>
      <c r="E1411" s="208" t="s">
        <v>140</v>
      </c>
      <c r="F1411" s="208" t="s">
        <v>68</v>
      </c>
      <c r="G1411" s="208" t="s">
        <v>140</v>
      </c>
      <c r="H1411" s="208" t="s">
        <v>141</v>
      </c>
      <c r="I1411" s="219"/>
      <c r="J1411" s="211">
        <f>J1412</f>
        <v>0</v>
      </c>
      <c r="K1411" s="211">
        <f t="shared" ref="K1411:O1411" si="1879">K1412</f>
        <v>0</v>
      </c>
      <c r="L1411" s="211">
        <f t="shared" si="1879"/>
        <v>0</v>
      </c>
      <c r="M1411" s="211">
        <f t="shared" si="1879"/>
        <v>640000</v>
      </c>
      <c r="N1411" s="211">
        <f t="shared" si="1879"/>
        <v>0</v>
      </c>
      <c r="O1411" s="211">
        <f t="shared" si="1879"/>
        <v>0</v>
      </c>
      <c r="P1411" s="215">
        <f t="shared" ref="P1411" si="1880">J1411+M1411</f>
        <v>640000</v>
      </c>
      <c r="Q1411" s="215">
        <f t="shared" ref="Q1411" si="1881">K1411+N1411</f>
        <v>0</v>
      </c>
      <c r="R1411" s="215">
        <f t="shared" ref="R1411" si="1882">L1411+O1411</f>
        <v>0</v>
      </c>
      <c r="S1411" s="211">
        <f>S1412+S1417</f>
        <v>115945</v>
      </c>
      <c r="T1411" s="211">
        <f t="shared" ref="T1411:U1411" si="1883">T1412+T1417</f>
        <v>0</v>
      </c>
      <c r="U1411" s="211">
        <f t="shared" si="1883"/>
        <v>0</v>
      </c>
      <c r="V1411" s="215">
        <f t="shared" si="1817"/>
        <v>755945</v>
      </c>
      <c r="W1411" s="215">
        <f t="shared" si="1818"/>
        <v>0</v>
      </c>
      <c r="X1411" s="215">
        <f t="shared" si="1819"/>
        <v>0</v>
      </c>
    </row>
    <row r="1412" spans="1:24" s="206" customFormat="1" ht="39.6" hidden="1">
      <c r="A1412" s="267" t="s">
        <v>391</v>
      </c>
      <c r="B1412" s="204" t="s">
        <v>330</v>
      </c>
      <c r="C1412" s="204" t="s">
        <v>20</v>
      </c>
      <c r="D1412" s="204" t="s">
        <v>48</v>
      </c>
      <c r="E1412" s="204" t="s">
        <v>27</v>
      </c>
      <c r="F1412" s="204" t="s">
        <v>68</v>
      </c>
      <c r="G1412" s="204" t="s">
        <v>140</v>
      </c>
      <c r="H1412" s="204" t="s">
        <v>141</v>
      </c>
      <c r="I1412" s="214"/>
      <c r="J1412" s="215">
        <f>J1413</f>
        <v>0</v>
      </c>
      <c r="K1412" s="215">
        <f t="shared" ref="K1412:O1415" si="1884">K1413</f>
        <v>0</v>
      </c>
      <c r="L1412" s="215">
        <f t="shared" si="1884"/>
        <v>0</v>
      </c>
      <c r="M1412" s="215">
        <f t="shared" si="1884"/>
        <v>640000</v>
      </c>
      <c r="N1412" s="215">
        <f t="shared" si="1884"/>
        <v>0</v>
      </c>
      <c r="O1412" s="215">
        <f t="shared" si="1884"/>
        <v>0</v>
      </c>
      <c r="P1412" s="215">
        <f>J1412+M1412</f>
        <v>640000</v>
      </c>
      <c r="Q1412" s="215">
        <f>K1412+N1412</f>
        <v>0</v>
      </c>
      <c r="R1412" s="215">
        <f>L1412+O1412</f>
        <v>0</v>
      </c>
      <c r="S1412" s="215">
        <f t="shared" ref="S1412:U1415" si="1885">S1413</f>
        <v>0</v>
      </c>
      <c r="T1412" s="215">
        <f t="shared" si="1885"/>
        <v>0</v>
      </c>
      <c r="U1412" s="215">
        <f t="shared" si="1885"/>
        <v>0</v>
      </c>
      <c r="V1412" s="215">
        <f>P1412+S1412</f>
        <v>640000</v>
      </c>
      <c r="W1412" s="215">
        <f>Q1412+T1412</f>
        <v>0</v>
      </c>
      <c r="X1412" s="215">
        <f>R1412+U1412</f>
        <v>0</v>
      </c>
    </row>
    <row r="1413" spans="1:24" s="206" customFormat="1" hidden="1">
      <c r="A1413" s="267" t="s">
        <v>194</v>
      </c>
      <c r="B1413" s="204" t="s">
        <v>330</v>
      </c>
      <c r="C1413" s="204" t="s">
        <v>20</v>
      </c>
      <c r="D1413" s="204" t="s">
        <v>48</v>
      </c>
      <c r="E1413" s="204" t="s">
        <v>27</v>
      </c>
      <c r="F1413" s="204" t="s">
        <v>43</v>
      </c>
      <c r="G1413" s="204" t="s">
        <v>140</v>
      </c>
      <c r="H1413" s="204" t="s">
        <v>141</v>
      </c>
      <c r="I1413" s="214"/>
      <c r="J1413" s="215">
        <f>J1414</f>
        <v>0</v>
      </c>
      <c r="K1413" s="215">
        <f t="shared" si="1884"/>
        <v>0</v>
      </c>
      <c r="L1413" s="215">
        <f t="shared" si="1884"/>
        <v>0</v>
      </c>
      <c r="M1413" s="215">
        <f t="shared" si="1884"/>
        <v>640000</v>
      </c>
      <c r="N1413" s="215">
        <f t="shared" si="1884"/>
        <v>0</v>
      </c>
      <c r="O1413" s="215">
        <f t="shared" si="1884"/>
        <v>0</v>
      </c>
      <c r="P1413" s="215"/>
      <c r="Q1413" s="215"/>
      <c r="R1413" s="215"/>
      <c r="S1413" s="215">
        <f t="shared" si="1885"/>
        <v>0</v>
      </c>
      <c r="T1413" s="215">
        <f t="shared" si="1885"/>
        <v>0</v>
      </c>
      <c r="U1413" s="215">
        <f t="shared" si="1885"/>
        <v>0</v>
      </c>
      <c r="V1413" s="215"/>
      <c r="W1413" s="215"/>
      <c r="X1413" s="215"/>
    </row>
    <row r="1414" spans="1:24" s="206" customFormat="1" ht="26.4" hidden="1">
      <c r="A1414" s="245" t="s">
        <v>254</v>
      </c>
      <c r="B1414" s="204" t="s">
        <v>330</v>
      </c>
      <c r="C1414" s="204" t="s">
        <v>20</v>
      </c>
      <c r="D1414" s="204" t="s">
        <v>48</v>
      </c>
      <c r="E1414" s="204" t="s">
        <v>27</v>
      </c>
      <c r="F1414" s="204" t="s">
        <v>43</v>
      </c>
      <c r="G1414" s="204" t="s">
        <v>140</v>
      </c>
      <c r="H1414" s="204" t="s">
        <v>376</v>
      </c>
      <c r="I1414" s="214"/>
      <c r="J1414" s="215">
        <f>J1415</f>
        <v>0</v>
      </c>
      <c r="K1414" s="215">
        <f t="shared" si="1884"/>
        <v>0</v>
      </c>
      <c r="L1414" s="215">
        <f t="shared" si="1884"/>
        <v>0</v>
      </c>
      <c r="M1414" s="215">
        <f t="shared" si="1884"/>
        <v>640000</v>
      </c>
      <c r="N1414" s="215">
        <f t="shared" si="1884"/>
        <v>0</v>
      </c>
      <c r="O1414" s="215">
        <f t="shared" si="1884"/>
        <v>0</v>
      </c>
      <c r="P1414" s="215">
        <f t="shared" ref="P1414:R1416" si="1886">J1414+M1414</f>
        <v>640000</v>
      </c>
      <c r="Q1414" s="215">
        <f t="shared" si="1886"/>
        <v>0</v>
      </c>
      <c r="R1414" s="215">
        <f t="shared" si="1886"/>
        <v>0</v>
      </c>
      <c r="S1414" s="215">
        <f t="shared" si="1885"/>
        <v>0</v>
      </c>
      <c r="T1414" s="215">
        <f t="shared" si="1885"/>
        <v>0</v>
      </c>
      <c r="U1414" s="215">
        <f t="shared" si="1885"/>
        <v>0</v>
      </c>
      <c r="V1414" s="215">
        <f t="shared" ref="V1414:V1481" si="1887">P1414+S1414</f>
        <v>640000</v>
      </c>
      <c r="W1414" s="215">
        <f t="shared" ref="W1414:W1481" si="1888">Q1414+T1414</f>
        <v>0</v>
      </c>
      <c r="X1414" s="215">
        <f t="shared" ref="X1414:X1481" si="1889">R1414+U1414</f>
        <v>0</v>
      </c>
    </row>
    <row r="1415" spans="1:24" s="206" customFormat="1" ht="26.4" hidden="1">
      <c r="A1415" s="217" t="s">
        <v>229</v>
      </c>
      <c r="B1415" s="204" t="s">
        <v>330</v>
      </c>
      <c r="C1415" s="204" t="s">
        <v>20</v>
      </c>
      <c r="D1415" s="204" t="s">
        <v>48</v>
      </c>
      <c r="E1415" s="204" t="s">
        <v>27</v>
      </c>
      <c r="F1415" s="204" t="s">
        <v>43</v>
      </c>
      <c r="G1415" s="204" t="s">
        <v>140</v>
      </c>
      <c r="H1415" s="204" t="s">
        <v>376</v>
      </c>
      <c r="I1415" s="214" t="s">
        <v>92</v>
      </c>
      <c r="J1415" s="215">
        <f>J1416</f>
        <v>0</v>
      </c>
      <c r="K1415" s="215">
        <f t="shared" si="1884"/>
        <v>0</v>
      </c>
      <c r="L1415" s="215">
        <f t="shared" si="1884"/>
        <v>0</v>
      </c>
      <c r="M1415" s="215">
        <f t="shared" si="1884"/>
        <v>640000</v>
      </c>
      <c r="N1415" s="215">
        <f t="shared" si="1884"/>
        <v>0</v>
      </c>
      <c r="O1415" s="215">
        <f t="shared" si="1884"/>
        <v>0</v>
      </c>
      <c r="P1415" s="215">
        <f t="shared" si="1886"/>
        <v>640000</v>
      </c>
      <c r="Q1415" s="215">
        <f t="shared" si="1886"/>
        <v>0</v>
      </c>
      <c r="R1415" s="215">
        <f t="shared" si="1886"/>
        <v>0</v>
      </c>
      <c r="S1415" s="215">
        <f t="shared" si="1885"/>
        <v>0</v>
      </c>
      <c r="T1415" s="215">
        <f t="shared" si="1885"/>
        <v>0</v>
      </c>
      <c r="U1415" s="215">
        <f t="shared" si="1885"/>
        <v>0</v>
      </c>
      <c r="V1415" s="215">
        <f t="shared" si="1887"/>
        <v>640000</v>
      </c>
      <c r="W1415" s="215">
        <f t="shared" si="1888"/>
        <v>0</v>
      </c>
      <c r="X1415" s="215">
        <f t="shared" si="1889"/>
        <v>0</v>
      </c>
    </row>
    <row r="1416" spans="1:24" s="206" customFormat="1" ht="26.4" hidden="1">
      <c r="A1416" s="216" t="s">
        <v>96</v>
      </c>
      <c r="B1416" s="204" t="s">
        <v>330</v>
      </c>
      <c r="C1416" s="204" t="s">
        <v>20</v>
      </c>
      <c r="D1416" s="204" t="s">
        <v>48</v>
      </c>
      <c r="E1416" s="204" t="s">
        <v>27</v>
      </c>
      <c r="F1416" s="204" t="s">
        <v>43</v>
      </c>
      <c r="G1416" s="204" t="s">
        <v>140</v>
      </c>
      <c r="H1416" s="204" t="s">
        <v>376</v>
      </c>
      <c r="I1416" s="214" t="s">
        <v>93</v>
      </c>
      <c r="J1416" s="215"/>
      <c r="K1416" s="215"/>
      <c r="L1416" s="215"/>
      <c r="M1416" s="351">
        <v>640000</v>
      </c>
      <c r="N1416" s="215"/>
      <c r="O1416" s="215"/>
      <c r="P1416" s="215">
        <f t="shared" si="1886"/>
        <v>640000</v>
      </c>
      <c r="Q1416" s="215">
        <f t="shared" si="1886"/>
        <v>0</v>
      </c>
      <c r="R1416" s="215">
        <f t="shared" si="1886"/>
        <v>0</v>
      </c>
      <c r="S1416" s="215"/>
      <c r="T1416" s="215"/>
      <c r="U1416" s="215"/>
      <c r="V1416" s="215">
        <f t="shared" si="1887"/>
        <v>640000</v>
      </c>
      <c r="W1416" s="215">
        <f t="shared" si="1888"/>
        <v>0</v>
      </c>
      <c r="X1416" s="215">
        <f t="shared" si="1889"/>
        <v>0</v>
      </c>
    </row>
    <row r="1417" spans="1:24" s="333" customFormat="1" hidden="1">
      <c r="A1417" s="212" t="s">
        <v>82</v>
      </c>
      <c r="B1417" s="316" t="s">
        <v>330</v>
      </c>
      <c r="C1417" s="316" t="s">
        <v>20</v>
      </c>
      <c r="D1417" s="316" t="s">
        <v>48</v>
      </c>
      <c r="E1417" s="316" t="s">
        <v>80</v>
      </c>
      <c r="F1417" s="316" t="s">
        <v>68</v>
      </c>
      <c r="G1417" s="316" t="s">
        <v>140</v>
      </c>
      <c r="H1417" s="316"/>
      <c r="I1417" s="331"/>
      <c r="J1417" s="332"/>
      <c r="K1417" s="332"/>
      <c r="L1417" s="332"/>
      <c r="M1417" s="332"/>
      <c r="N1417" s="332"/>
      <c r="O1417" s="332"/>
      <c r="P1417" s="332"/>
      <c r="Q1417" s="332"/>
      <c r="R1417" s="332"/>
      <c r="S1417" s="332">
        <f>S1418</f>
        <v>115945</v>
      </c>
      <c r="T1417" s="332">
        <f t="shared" ref="T1417" si="1890">T1418</f>
        <v>0</v>
      </c>
      <c r="U1417" s="332">
        <f t="shared" ref="U1417" si="1891">U1418</f>
        <v>0</v>
      </c>
      <c r="V1417" s="215">
        <f t="shared" si="1887"/>
        <v>115945</v>
      </c>
      <c r="W1417" s="215">
        <f t="shared" si="1888"/>
        <v>0</v>
      </c>
      <c r="X1417" s="215">
        <f t="shared" si="1889"/>
        <v>0</v>
      </c>
    </row>
    <row r="1418" spans="1:24" s="206" customFormat="1" hidden="1">
      <c r="A1418" s="245" t="s">
        <v>272</v>
      </c>
      <c r="B1418" s="204" t="s">
        <v>330</v>
      </c>
      <c r="C1418" s="316" t="s">
        <v>20</v>
      </c>
      <c r="D1418" s="316" t="s">
        <v>48</v>
      </c>
      <c r="E1418" s="316" t="s">
        <v>80</v>
      </c>
      <c r="F1418" s="316" t="s">
        <v>68</v>
      </c>
      <c r="G1418" s="204" t="s">
        <v>140</v>
      </c>
      <c r="H1418" s="244" t="s">
        <v>171</v>
      </c>
      <c r="I1418" s="249"/>
      <c r="J1418" s="215"/>
      <c r="K1418" s="215"/>
      <c r="L1418" s="215"/>
      <c r="M1418" s="215"/>
      <c r="N1418" s="215"/>
      <c r="O1418" s="215"/>
      <c r="P1418" s="215"/>
      <c r="Q1418" s="215"/>
      <c r="R1418" s="215"/>
      <c r="S1418" s="215">
        <f t="shared" ref="S1418:U1419" si="1892">S1419</f>
        <v>115945</v>
      </c>
      <c r="T1418" s="215">
        <f t="shared" si="1892"/>
        <v>0</v>
      </c>
      <c r="U1418" s="215">
        <f t="shared" si="1892"/>
        <v>0</v>
      </c>
      <c r="V1418" s="215">
        <f t="shared" si="1887"/>
        <v>115945</v>
      </c>
      <c r="W1418" s="215">
        <f t="shared" si="1888"/>
        <v>0</v>
      </c>
      <c r="X1418" s="215">
        <f t="shared" si="1889"/>
        <v>0</v>
      </c>
    </row>
    <row r="1419" spans="1:24" s="206" customFormat="1" ht="26.4" hidden="1">
      <c r="A1419" s="217" t="s">
        <v>229</v>
      </c>
      <c r="B1419" s="204" t="s">
        <v>330</v>
      </c>
      <c r="C1419" s="316" t="s">
        <v>20</v>
      </c>
      <c r="D1419" s="316" t="s">
        <v>48</v>
      </c>
      <c r="E1419" s="316" t="s">
        <v>80</v>
      </c>
      <c r="F1419" s="316" t="s">
        <v>68</v>
      </c>
      <c r="G1419" s="204" t="s">
        <v>140</v>
      </c>
      <c r="H1419" s="244" t="s">
        <v>171</v>
      </c>
      <c r="I1419" s="249" t="s">
        <v>92</v>
      </c>
      <c r="J1419" s="215"/>
      <c r="K1419" s="215"/>
      <c r="L1419" s="215"/>
      <c r="M1419" s="215"/>
      <c r="N1419" s="215"/>
      <c r="O1419" s="215"/>
      <c r="P1419" s="215"/>
      <c r="Q1419" s="215"/>
      <c r="R1419" s="215"/>
      <c r="S1419" s="215">
        <f t="shared" si="1892"/>
        <v>115945</v>
      </c>
      <c r="T1419" s="215">
        <f t="shared" si="1892"/>
        <v>0</v>
      </c>
      <c r="U1419" s="215">
        <f t="shared" si="1892"/>
        <v>0</v>
      </c>
      <c r="V1419" s="215">
        <f t="shared" si="1887"/>
        <v>115945</v>
      </c>
      <c r="W1419" s="215">
        <f t="shared" si="1888"/>
        <v>0</v>
      </c>
      <c r="X1419" s="215">
        <f t="shared" si="1889"/>
        <v>0</v>
      </c>
    </row>
    <row r="1420" spans="1:24" s="206" customFormat="1" ht="26.4" hidden="1">
      <c r="A1420" s="216" t="s">
        <v>96</v>
      </c>
      <c r="B1420" s="204" t="s">
        <v>330</v>
      </c>
      <c r="C1420" s="316" t="s">
        <v>20</v>
      </c>
      <c r="D1420" s="316" t="s">
        <v>48</v>
      </c>
      <c r="E1420" s="316" t="s">
        <v>80</v>
      </c>
      <c r="F1420" s="316" t="s">
        <v>68</v>
      </c>
      <c r="G1420" s="204" t="s">
        <v>140</v>
      </c>
      <c r="H1420" s="244" t="s">
        <v>171</v>
      </c>
      <c r="I1420" s="249" t="s">
        <v>93</v>
      </c>
      <c r="J1420" s="215"/>
      <c r="K1420" s="215"/>
      <c r="L1420" s="215"/>
      <c r="M1420" s="351"/>
      <c r="N1420" s="215"/>
      <c r="O1420" s="215"/>
      <c r="P1420" s="215"/>
      <c r="Q1420" s="215"/>
      <c r="R1420" s="215"/>
      <c r="S1420" s="215">
        <f>105400+10545</f>
        <v>115945</v>
      </c>
      <c r="T1420" s="215"/>
      <c r="U1420" s="215"/>
      <c r="V1420" s="215">
        <f t="shared" si="1887"/>
        <v>115945</v>
      </c>
      <c r="W1420" s="215">
        <f t="shared" si="1888"/>
        <v>0</v>
      </c>
      <c r="X1420" s="215">
        <f t="shared" si="1889"/>
        <v>0</v>
      </c>
    </row>
    <row r="1421" spans="1:24" s="206" customFormat="1" ht="15.6" hidden="1">
      <c r="A1421" s="226" t="s">
        <v>53</v>
      </c>
      <c r="B1421" s="203" t="s">
        <v>330</v>
      </c>
      <c r="C1421" s="203" t="s">
        <v>17</v>
      </c>
      <c r="D1421" s="204"/>
      <c r="E1421" s="204"/>
      <c r="F1421" s="204"/>
      <c r="G1421" s="204"/>
      <c r="H1421" s="204"/>
      <c r="I1421" s="214"/>
      <c r="J1421" s="205">
        <f>J1422</f>
        <v>70544.209999999992</v>
      </c>
      <c r="K1421" s="205">
        <f t="shared" ref="K1421:O1423" si="1893">K1422</f>
        <v>0</v>
      </c>
      <c r="L1421" s="205">
        <f t="shared" si="1893"/>
        <v>0</v>
      </c>
      <c r="M1421" s="205">
        <f t="shared" si="1893"/>
        <v>0</v>
      </c>
      <c r="N1421" s="205">
        <f t="shared" si="1893"/>
        <v>0</v>
      </c>
      <c r="O1421" s="205">
        <f t="shared" si="1893"/>
        <v>0</v>
      </c>
      <c r="P1421" s="205">
        <f t="shared" si="1801"/>
        <v>70544.209999999992</v>
      </c>
      <c r="Q1421" s="205">
        <f t="shared" si="1802"/>
        <v>0</v>
      </c>
      <c r="R1421" s="205">
        <f t="shared" si="1803"/>
        <v>0</v>
      </c>
      <c r="S1421" s="205">
        <f t="shared" ref="S1421:U1423" si="1894">S1422</f>
        <v>0</v>
      </c>
      <c r="T1421" s="205">
        <f t="shared" si="1894"/>
        <v>0</v>
      </c>
      <c r="U1421" s="205">
        <f t="shared" si="1894"/>
        <v>0</v>
      </c>
      <c r="V1421" s="205">
        <f t="shared" si="1887"/>
        <v>70544.209999999992</v>
      </c>
      <c r="W1421" s="205">
        <f t="shared" si="1888"/>
        <v>0</v>
      </c>
      <c r="X1421" s="205">
        <f t="shared" si="1889"/>
        <v>0</v>
      </c>
    </row>
    <row r="1422" spans="1:24" s="206" customFormat="1" hidden="1">
      <c r="A1422" s="227" t="s">
        <v>54</v>
      </c>
      <c r="B1422" s="209" t="s">
        <v>330</v>
      </c>
      <c r="C1422" s="209" t="s">
        <v>17</v>
      </c>
      <c r="D1422" s="209" t="s">
        <v>13</v>
      </c>
      <c r="E1422" s="209"/>
      <c r="F1422" s="209"/>
      <c r="G1422" s="209"/>
      <c r="H1422" s="209"/>
      <c r="I1422" s="210"/>
      <c r="J1422" s="211">
        <f>J1423</f>
        <v>70544.209999999992</v>
      </c>
      <c r="K1422" s="211">
        <f t="shared" si="1893"/>
        <v>0</v>
      </c>
      <c r="L1422" s="211">
        <f t="shared" si="1893"/>
        <v>0</v>
      </c>
      <c r="M1422" s="211">
        <f t="shared" si="1893"/>
        <v>0</v>
      </c>
      <c r="N1422" s="211">
        <f t="shared" si="1893"/>
        <v>0</v>
      </c>
      <c r="O1422" s="211">
        <f t="shared" si="1893"/>
        <v>0</v>
      </c>
      <c r="P1422" s="211">
        <f t="shared" si="1801"/>
        <v>70544.209999999992</v>
      </c>
      <c r="Q1422" s="211">
        <f t="shared" si="1802"/>
        <v>0</v>
      </c>
      <c r="R1422" s="211">
        <f t="shared" si="1803"/>
        <v>0</v>
      </c>
      <c r="S1422" s="211">
        <f t="shared" si="1894"/>
        <v>0</v>
      </c>
      <c r="T1422" s="211">
        <f t="shared" si="1894"/>
        <v>0</v>
      </c>
      <c r="U1422" s="211">
        <f t="shared" si="1894"/>
        <v>0</v>
      </c>
      <c r="V1422" s="211">
        <f t="shared" si="1887"/>
        <v>70544.209999999992</v>
      </c>
      <c r="W1422" s="211">
        <f t="shared" si="1888"/>
        <v>0</v>
      </c>
      <c r="X1422" s="211">
        <f t="shared" si="1889"/>
        <v>0</v>
      </c>
    </row>
    <row r="1423" spans="1:24" s="206" customFormat="1" hidden="1">
      <c r="A1423" s="212" t="s">
        <v>81</v>
      </c>
      <c r="B1423" s="224" t="s">
        <v>330</v>
      </c>
      <c r="C1423" s="204" t="s">
        <v>17</v>
      </c>
      <c r="D1423" s="204" t="s">
        <v>13</v>
      </c>
      <c r="E1423" s="204" t="s">
        <v>80</v>
      </c>
      <c r="F1423" s="204" t="s">
        <v>68</v>
      </c>
      <c r="G1423" s="204" t="s">
        <v>140</v>
      </c>
      <c r="H1423" s="204" t="s">
        <v>141</v>
      </c>
      <c r="I1423" s="214"/>
      <c r="J1423" s="221">
        <f>J1424</f>
        <v>70544.209999999992</v>
      </c>
      <c r="K1423" s="221">
        <f t="shared" si="1893"/>
        <v>0</v>
      </c>
      <c r="L1423" s="221">
        <f t="shared" si="1893"/>
        <v>0</v>
      </c>
      <c r="M1423" s="221">
        <f t="shared" si="1893"/>
        <v>0</v>
      </c>
      <c r="N1423" s="221">
        <f t="shared" si="1893"/>
        <v>0</v>
      </c>
      <c r="O1423" s="221">
        <f t="shared" si="1893"/>
        <v>0</v>
      </c>
      <c r="P1423" s="221">
        <f t="shared" si="1801"/>
        <v>70544.209999999992</v>
      </c>
      <c r="Q1423" s="221">
        <f t="shared" si="1802"/>
        <v>0</v>
      </c>
      <c r="R1423" s="221">
        <f t="shared" si="1803"/>
        <v>0</v>
      </c>
      <c r="S1423" s="221">
        <f t="shared" si="1894"/>
        <v>0</v>
      </c>
      <c r="T1423" s="221">
        <f t="shared" si="1894"/>
        <v>0</v>
      </c>
      <c r="U1423" s="221">
        <f t="shared" si="1894"/>
        <v>0</v>
      </c>
      <c r="V1423" s="221">
        <f t="shared" si="1887"/>
        <v>70544.209999999992</v>
      </c>
      <c r="W1423" s="221">
        <f t="shared" si="1888"/>
        <v>0</v>
      </c>
      <c r="X1423" s="221">
        <f t="shared" si="1889"/>
        <v>0</v>
      </c>
    </row>
    <row r="1424" spans="1:24" s="206" customFormat="1" ht="26.4" hidden="1">
      <c r="A1424" s="212" t="s">
        <v>251</v>
      </c>
      <c r="B1424" s="224" t="s">
        <v>330</v>
      </c>
      <c r="C1424" s="204" t="s">
        <v>17</v>
      </c>
      <c r="D1424" s="204" t="s">
        <v>13</v>
      </c>
      <c r="E1424" s="204" t="s">
        <v>80</v>
      </c>
      <c r="F1424" s="204" t="s">
        <v>68</v>
      </c>
      <c r="G1424" s="204" t="s">
        <v>140</v>
      </c>
      <c r="H1424" s="204" t="s">
        <v>367</v>
      </c>
      <c r="I1424" s="214"/>
      <c r="J1424" s="221">
        <f>J1425+J1427</f>
        <v>70544.209999999992</v>
      </c>
      <c r="K1424" s="221">
        <f t="shared" ref="K1424:L1424" si="1895">K1425+K1427</f>
        <v>0</v>
      </c>
      <c r="L1424" s="221">
        <f t="shared" si="1895"/>
        <v>0</v>
      </c>
      <c r="M1424" s="221">
        <f t="shared" ref="M1424:O1424" si="1896">M1425+M1427</f>
        <v>0</v>
      </c>
      <c r="N1424" s="221">
        <f t="shared" si="1896"/>
        <v>0</v>
      </c>
      <c r="O1424" s="221">
        <f t="shared" si="1896"/>
        <v>0</v>
      </c>
      <c r="P1424" s="221">
        <f t="shared" si="1801"/>
        <v>70544.209999999992</v>
      </c>
      <c r="Q1424" s="221">
        <f t="shared" si="1802"/>
        <v>0</v>
      </c>
      <c r="R1424" s="221">
        <f t="shared" si="1803"/>
        <v>0</v>
      </c>
      <c r="S1424" s="221">
        <f t="shared" ref="S1424:U1424" si="1897">S1425+S1427</f>
        <v>0</v>
      </c>
      <c r="T1424" s="221">
        <f t="shared" si="1897"/>
        <v>0</v>
      </c>
      <c r="U1424" s="221">
        <f t="shared" si="1897"/>
        <v>0</v>
      </c>
      <c r="V1424" s="221">
        <f t="shared" si="1887"/>
        <v>70544.209999999992</v>
      </c>
      <c r="W1424" s="221">
        <f t="shared" si="1888"/>
        <v>0</v>
      </c>
      <c r="X1424" s="221">
        <f t="shared" si="1889"/>
        <v>0</v>
      </c>
    </row>
    <row r="1425" spans="1:24" s="206" customFormat="1" ht="39.6" hidden="1">
      <c r="A1425" s="216" t="s">
        <v>94</v>
      </c>
      <c r="B1425" s="224" t="s">
        <v>330</v>
      </c>
      <c r="C1425" s="204" t="s">
        <v>17</v>
      </c>
      <c r="D1425" s="204" t="s">
        <v>13</v>
      </c>
      <c r="E1425" s="204" t="s">
        <v>80</v>
      </c>
      <c r="F1425" s="204" t="s">
        <v>68</v>
      </c>
      <c r="G1425" s="204" t="s">
        <v>140</v>
      </c>
      <c r="H1425" s="204" t="s">
        <v>367</v>
      </c>
      <c r="I1425" s="214" t="s">
        <v>90</v>
      </c>
      <c r="J1425" s="221">
        <f>J1426</f>
        <v>32810.400000000001</v>
      </c>
      <c r="K1425" s="221">
        <f t="shared" ref="K1425:O1425" si="1898">K1426</f>
        <v>0</v>
      </c>
      <c r="L1425" s="221">
        <f t="shared" si="1898"/>
        <v>0</v>
      </c>
      <c r="M1425" s="221">
        <f t="shared" si="1898"/>
        <v>0</v>
      </c>
      <c r="N1425" s="221">
        <f t="shared" si="1898"/>
        <v>0</v>
      </c>
      <c r="O1425" s="221">
        <f t="shared" si="1898"/>
        <v>0</v>
      </c>
      <c r="P1425" s="221">
        <f t="shared" si="1801"/>
        <v>32810.400000000001</v>
      </c>
      <c r="Q1425" s="221">
        <f t="shared" si="1802"/>
        <v>0</v>
      </c>
      <c r="R1425" s="221">
        <f t="shared" si="1803"/>
        <v>0</v>
      </c>
      <c r="S1425" s="221">
        <f t="shared" ref="S1425:U1425" si="1899">S1426</f>
        <v>0</v>
      </c>
      <c r="T1425" s="221">
        <f t="shared" si="1899"/>
        <v>0</v>
      </c>
      <c r="U1425" s="221">
        <f t="shared" si="1899"/>
        <v>0</v>
      </c>
      <c r="V1425" s="221">
        <f t="shared" si="1887"/>
        <v>32810.400000000001</v>
      </c>
      <c r="W1425" s="221">
        <f t="shared" si="1888"/>
        <v>0</v>
      </c>
      <c r="X1425" s="221">
        <f t="shared" si="1889"/>
        <v>0</v>
      </c>
    </row>
    <row r="1426" spans="1:24" s="206" customFormat="1" hidden="1">
      <c r="A1426" s="216" t="s">
        <v>101</v>
      </c>
      <c r="B1426" s="224" t="s">
        <v>330</v>
      </c>
      <c r="C1426" s="204" t="s">
        <v>17</v>
      </c>
      <c r="D1426" s="204" t="s">
        <v>13</v>
      </c>
      <c r="E1426" s="204" t="s">
        <v>80</v>
      </c>
      <c r="F1426" s="204" t="s">
        <v>68</v>
      </c>
      <c r="G1426" s="204" t="s">
        <v>140</v>
      </c>
      <c r="H1426" s="204" t="s">
        <v>367</v>
      </c>
      <c r="I1426" s="214" t="s">
        <v>100</v>
      </c>
      <c r="J1426" s="221">
        <v>32810.400000000001</v>
      </c>
      <c r="K1426" s="221"/>
      <c r="L1426" s="221"/>
      <c r="M1426" s="221"/>
      <c r="N1426" s="221"/>
      <c r="O1426" s="221"/>
      <c r="P1426" s="221">
        <f t="shared" si="1801"/>
        <v>32810.400000000001</v>
      </c>
      <c r="Q1426" s="221">
        <f t="shared" si="1802"/>
        <v>0</v>
      </c>
      <c r="R1426" s="221">
        <f t="shared" si="1803"/>
        <v>0</v>
      </c>
      <c r="S1426" s="221"/>
      <c r="T1426" s="221"/>
      <c r="U1426" s="221"/>
      <c r="V1426" s="221">
        <f t="shared" si="1887"/>
        <v>32810.400000000001</v>
      </c>
      <c r="W1426" s="221">
        <f t="shared" si="1888"/>
        <v>0</v>
      </c>
      <c r="X1426" s="221">
        <f t="shared" si="1889"/>
        <v>0</v>
      </c>
    </row>
    <row r="1427" spans="1:24" s="206" customFormat="1" ht="26.4" hidden="1">
      <c r="A1427" s="217" t="s">
        <v>229</v>
      </c>
      <c r="B1427" s="224" t="s">
        <v>330</v>
      </c>
      <c r="C1427" s="204" t="s">
        <v>17</v>
      </c>
      <c r="D1427" s="204" t="s">
        <v>13</v>
      </c>
      <c r="E1427" s="204" t="s">
        <v>80</v>
      </c>
      <c r="F1427" s="204" t="s">
        <v>68</v>
      </c>
      <c r="G1427" s="204" t="s">
        <v>140</v>
      </c>
      <c r="H1427" s="204" t="s">
        <v>367</v>
      </c>
      <c r="I1427" s="214" t="s">
        <v>92</v>
      </c>
      <c r="J1427" s="221">
        <f>J1428</f>
        <v>37733.81</v>
      </c>
      <c r="K1427" s="221">
        <f t="shared" ref="K1427:O1427" si="1900">K1428</f>
        <v>0</v>
      </c>
      <c r="L1427" s="221">
        <f t="shared" si="1900"/>
        <v>0</v>
      </c>
      <c r="M1427" s="221">
        <f t="shared" si="1900"/>
        <v>0</v>
      </c>
      <c r="N1427" s="221">
        <f t="shared" si="1900"/>
        <v>0</v>
      </c>
      <c r="O1427" s="221">
        <f t="shared" si="1900"/>
        <v>0</v>
      </c>
      <c r="P1427" s="221">
        <f t="shared" si="1801"/>
        <v>37733.81</v>
      </c>
      <c r="Q1427" s="221">
        <f t="shared" si="1802"/>
        <v>0</v>
      </c>
      <c r="R1427" s="221">
        <f t="shared" si="1803"/>
        <v>0</v>
      </c>
      <c r="S1427" s="221">
        <f t="shared" ref="S1427:U1427" si="1901">S1428</f>
        <v>0</v>
      </c>
      <c r="T1427" s="221">
        <f t="shared" si="1901"/>
        <v>0</v>
      </c>
      <c r="U1427" s="221">
        <f t="shared" si="1901"/>
        <v>0</v>
      </c>
      <c r="V1427" s="221">
        <f t="shared" si="1887"/>
        <v>37733.81</v>
      </c>
      <c r="W1427" s="221">
        <f t="shared" si="1888"/>
        <v>0</v>
      </c>
      <c r="X1427" s="221">
        <f t="shared" si="1889"/>
        <v>0</v>
      </c>
    </row>
    <row r="1428" spans="1:24" s="206" customFormat="1" ht="26.4" hidden="1">
      <c r="A1428" s="216" t="s">
        <v>96</v>
      </c>
      <c r="B1428" s="224" t="s">
        <v>330</v>
      </c>
      <c r="C1428" s="204" t="s">
        <v>17</v>
      </c>
      <c r="D1428" s="204" t="s">
        <v>13</v>
      </c>
      <c r="E1428" s="204" t="s">
        <v>80</v>
      </c>
      <c r="F1428" s="204" t="s">
        <v>68</v>
      </c>
      <c r="G1428" s="204" t="s">
        <v>140</v>
      </c>
      <c r="H1428" s="204" t="s">
        <v>367</v>
      </c>
      <c r="I1428" s="214" t="s">
        <v>93</v>
      </c>
      <c r="J1428" s="221">
        <v>37733.81</v>
      </c>
      <c r="K1428" s="221"/>
      <c r="L1428" s="221"/>
      <c r="M1428" s="221"/>
      <c r="N1428" s="221"/>
      <c r="O1428" s="221"/>
      <c r="P1428" s="221">
        <f t="shared" si="1801"/>
        <v>37733.81</v>
      </c>
      <c r="Q1428" s="221">
        <f t="shared" si="1802"/>
        <v>0</v>
      </c>
      <c r="R1428" s="221">
        <f t="shared" si="1803"/>
        <v>0</v>
      </c>
      <c r="S1428" s="221"/>
      <c r="T1428" s="221"/>
      <c r="U1428" s="221"/>
      <c r="V1428" s="221">
        <f t="shared" si="1887"/>
        <v>37733.81</v>
      </c>
      <c r="W1428" s="221">
        <f t="shared" si="1888"/>
        <v>0</v>
      </c>
      <c r="X1428" s="221">
        <f t="shared" si="1889"/>
        <v>0</v>
      </c>
    </row>
    <row r="1429" spans="1:24" s="232" customFormat="1" ht="31.2" hidden="1">
      <c r="A1429" s="226" t="s">
        <v>26</v>
      </c>
      <c r="B1429" s="228" t="s">
        <v>330</v>
      </c>
      <c r="C1429" s="228" t="s">
        <v>13</v>
      </c>
      <c r="D1429" s="229"/>
      <c r="E1429" s="229"/>
      <c r="F1429" s="229"/>
      <c r="G1429" s="229"/>
      <c r="H1429" s="229"/>
      <c r="I1429" s="230"/>
      <c r="J1429" s="231">
        <f>J1430</f>
        <v>140586</v>
      </c>
      <c r="K1429" s="231">
        <f t="shared" ref="K1429:O1433" si="1902">K1430</f>
        <v>57809.440000000002</v>
      </c>
      <c r="L1429" s="231">
        <f t="shared" si="1902"/>
        <v>60121.82</v>
      </c>
      <c r="M1429" s="231">
        <f t="shared" si="1902"/>
        <v>0</v>
      </c>
      <c r="N1429" s="231">
        <f t="shared" si="1902"/>
        <v>0</v>
      </c>
      <c r="O1429" s="231">
        <f t="shared" si="1902"/>
        <v>0</v>
      </c>
      <c r="P1429" s="231">
        <f t="shared" si="1801"/>
        <v>140586</v>
      </c>
      <c r="Q1429" s="231">
        <f t="shared" si="1802"/>
        <v>57809.440000000002</v>
      </c>
      <c r="R1429" s="231">
        <f t="shared" si="1803"/>
        <v>60121.82</v>
      </c>
      <c r="S1429" s="231">
        <f t="shared" ref="S1429:U1433" si="1903">S1430</f>
        <v>0</v>
      </c>
      <c r="T1429" s="231">
        <f t="shared" si="1903"/>
        <v>0</v>
      </c>
      <c r="U1429" s="231">
        <f t="shared" si="1903"/>
        <v>0</v>
      </c>
      <c r="V1429" s="231">
        <f t="shared" si="1887"/>
        <v>140586</v>
      </c>
      <c r="W1429" s="231">
        <f t="shared" si="1888"/>
        <v>57809.440000000002</v>
      </c>
      <c r="X1429" s="231">
        <f t="shared" si="1889"/>
        <v>60121.82</v>
      </c>
    </row>
    <row r="1430" spans="1:24" s="206" customFormat="1" ht="26.4" hidden="1">
      <c r="A1430" s="233" t="s">
        <v>207</v>
      </c>
      <c r="B1430" s="234" t="s">
        <v>330</v>
      </c>
      <c r="C1430" s="234" t="s">
        <v>13</v>
      </c>
      <c r="D1430" s="234" t="s">
        <v>30</v>
      </c>
      <c r="E1430" s="234"/>
      <c r="F1430" s="234"/>
      <c r="G1430" s="234"/>
      <c r="H1430" s="234"/>
      <c r="I1430" s="235"/>
      <c r="J1430" s="236">
        <f>J1431</f>
        <v>140586</v>
      </c>
      <c r="K1430" s="236">
        <f t="shared" si="1902"/>
        <v>57809.440000000002</v>
      </c>
      <c r="L1430" s="236">
        <f t="shared" si="1902"/>
        <v>60121.82</v>
      </c>
      <c r="M1430" s="236">
        <f t="shared" si="1902"/>
        <v>0</v>
      </c>
      <c r="N1430" s="236">
        <f t="shared" si="1902"/>
        <v>0</v>
      </c>
      <c r="O1430" s="236">
        <f t="shared" si="1902"/>
        <v>0</v>
      </c>
      <c r="P1430" s="236">
        <f t="shared" si="1801"/>
        <v>140586</v>
      </c>
      <c r="Q1430" s="236">
        <f t="shared" si="1802"/>
        <v>57809.440000000002</v>
      </c>
      <c r="R1430" s="236">
        <f t="shared" si="1803"/>
        <v>60121.82</v>
      </c>
      <c r="S1430" s="236">
        <f t="shared" si="1903"/>
        <v>0</v>
      </c>
      <c r="T1430" s="236">
        <f t="shared" si="1903"/>
        <v>0</v>
      </c>
      <c r="U1430" s="236">
        <f t="shared" si="1903"/>
        <v>0</v>
      </c>
      <c r="V1430" s="236">
        <f t="shared" si="1887"/>
        <v>140586</v>
      </c>
      <c r="W1430" s="236">
        <f t="shared" si="1888"/>
        <v>57809.440000000002</v>
      </c>
      <c r="X1430" s="236">
        <f t="shared" si="1889"/>
        <v>60121.82</v>
      </c>
    </row>
    <row r="1431" spans="1:24" s="206" customFormat="1" ht="52.8" hidden="1">
      <c r="A1431" s="306" t="s">
        <v>395</v>
      </c>
      <c r="B1431" s="238" t="s">
        <v>330</v>
      </c>
      <c r="C1431" s="238" t="s">
        <v>13</v>
      </c>
      <c r="D1431" s="238" t="s">
        <v>30</v>
      </c>
      <c r="E1431" s="238" t="s">
        <v>197</v>
      </c>
      <c r="F1431" s="238" t="s">
        <v>68</v>
      </c>
      <c r="G1431" s="238" t="s">
        <v>140</v>
      </c>
      <c r="H1431" s="238" t="s">
        <v>141</v>
      </c>
      <c r="I1431" s="239"/>
      <c r="J1431" s="240">
        <f>J1432</f>
        <v>140586</v>
      </c>
      <c r="K1431" s="240">
        <f t="shared" si="1902"/>
        <v>57809.440000000002</v>
      </c>
      <c r="L1431" s="240">
        <f t="shared" si="1902"/>
        <v>60121.82</v>
      </c>
      <c r="M1431" s="240">
        <f t="shared" si="1902"/>
        <v>0</v>
      </c>
      <c r="N1431" s="240">
        <f t="shared" si="1902"/>
        <v>0</v>
      </c>
      <c r="O1431" s="240">
        <f t="shared" si="1902"/>
        <v>0</v>
      </c>
      <c r="P1431" s="240">
        <f t="shared" si="1801"/>
        <v>140586</v>
      </c>
      <c r="Q1431" s="240">
        <f t="shared" si="1802"/>
        <v>57809.440000000002</v>
      </c>
      <c r="R1431" s="240">
        <f t="shared" si="1803"/>
        <v>60121.82</v>
      </c>
      <c r="S1431" s="240">
        <f t="shared" si="1903"/>
        <v>0</v>
      </c>
      <c r="T1431" s="240">
        <f t="shared" si="1903"/>
        <v>0</v>
      </c>
      <c r="U1431" s="240">
        <f t="shared" si="1903"/>
        <v>0</v>
      </c>
      <c r="V1431" s="240">
        <f t="shared" si="1887"/>
        <v>140586</v>
      </c>
      <c r="W1431" s="240">
        <f t="shared" si="1888"/>
        <v>57809.440000000002</v>
      </c>
      <c r="X1431" s="240">
        <f t="shared" si="1889"/>
        <v>60121.82</v>
      </c>
    </row>
    <row r="1432" spans="1:24" s="206" customFormat="1" hidden="1">
      <c r="A1432" s="218" t="s">
        <v>276</v>
      </c>
      <c r="B1432" s="238" t="s">
        <v>330</v>
      </c>
      <c r="C1432" s="238" t="s">
        <v>13</v>
      </c>
      <c r="D1432" s="238" t="s">
        <v>30</v>
      </c>
      <c r="E1432" s="238" t="s">
        <v>197</v>
      </c>
      <c r="F1432" s="238" t="s">
        <v>68</v>
      </c>
      <c r="G1432" s="238" t="s">
        <v>140</v>
      </c>
      <c r="H1432" s="238" t="s">
        <v>275</v>
      </c>
      <c r="I1432" s="239"/>
      <c r="J1432" s="240">
        <f>J1433</f>
        <v>140586</v>
      </c>
      <c r="K1432" s="240">
        <f t="shared" si="1902"/>
        <v>57809.440000000002</v>
      </c>
      <c r="L1432" s="240">
        <f t="shared" si="1902"/>
        <v>60121.82</v>
      </c>
      <c r="M1432" s="240">
        <f t="shared" si="1902"/>
        <v>0</v>
      </c>
      <c r="N1432" s="240">
        <f t="shared" si="1902"/>
        <v>0</v>
      </c>
      <c r="O1432" s="240">
        <f t="shared" si="1902"/>
        <v>0</v>
      </c>
      <c r="P1432" s="240">
        <f t="shared" si="1801"/>
        <v>140586</v>
      </c>
      <c r="Q1432" s="240">
        <f t="shared" si="1802"/>
        <v>57809.440000000002</v>
      </c>
      <c r="R1432" s="240">
        <f t="shared" si="1803"/>
        <v>60121.82</v>
      </c>
      <c r="S1432" s="240">
        <f t="shared" si="1903"/>
        <v>0</v>
      </c>
      <c r="T1432" s="240">
        <f t="shared" si="1903"/>
        <v>0</v>
      </c>
      <c r="U1432" s="240">
        <f t="shared" si="1903"/>
        <v>0</v>
      </c>
      <c r="V1432" s="240">
        <f t="shared" si="1887"/>
        <v>140586</v>
      </c>
      <c r="W1432" s="240">
        <f t="shared" si="1888"/>
        <v>57809.440000000002</v>
      </c>
      <c r="X1432" s="240">
        <f t="shared" si="1889"/>
        <v>60121.82</v>
      </c>
    </row>
    <row r="1433" spans="1:24" s="206" customFormat="1" ht="26.4" hidden="1">
      <c r="A1433" s="217" t="s">
        <v>229</v>
      </c>
      <c r="B1433" s="238" t="s">
        <v>330</v>
      </c>
      <c r="C1433" s="238" t="s">
        <v>13</v>
      </c>
      <c r="D1433" s="238" t="s">
        <v>30</v>
      </c>
      <c r="E1433" s="238" t="s">
        <v>197</v>
      </c>
      <c r="F1433" s="238" t="s">
        <v>68</v>
      </c>
      <c r="G1433" s="238" t="s">
        <v>140</v>
      </c>
      <c r="H1433" s="238" t="s">
        <v>275</v>
      </c>
      <c r="I1433" s="239" t="s">
        <v>92</v>
      </c>
      <c r="J1433" s="240">
        <f>J1434</f>
        <v>140586</v>
      </c>
      <c r="K1433" s="240">
        <f t="shared" si="1902"/>
        <v>57809.440000000002</v>
      </c>
      <c r="L1433" s="240">
        <f t="shared" si="1902"/>
        <v>60121.82</v>
      </c>
      <c r="M1433" s="240">
        <f t="shared" si="1902"/>
        <v>0</v>
      </c>
      <c r="N1433" s="240">
        <f t="shared" si="1902"/>
        <v>0</v>
      </c>
      <c r="O1433" s="240">
        <f t="shared" si="1902"/>
        <v>0</v>
      </c>
      <c r="P1433" s="240">
        <f t="shared" si="1801"/>
        <v>140586</v>
      </c>
      <c r="Q1433" s="240">
        <f t="shared" si="1802"/>
        <v>57809.440000000002</v>
      </c>
      <c r="R1433" s="240">
        <f t="shared" si="1803"/>
        <v>60121.82</v>
      </c>
      <c r="S1433" s="240">
        <f t="shared" si="1903"/>
        <v>0</v>
      </c>
      <c r="T1433" s="240">
        <f t="shared" si="1903"/>
        <v>0</v>
      </c>
      <c r="U1433" s="240">
        <f t="shared" si="1903"/>
        <v>0</v>
      </c>
      <c r="V1433" s="240">
        <f t="shared" si="1887"/>
        <v>140586</v>
      </c>
      <c r="W1433" s="240">
        <f t="shared" si="1888"/>
        <v>57809.440000000002</v>
      </c>
      <c r="X1433" s="240">
        <f t="shared" si="1889"/>
        <v>60121.82</v>
      </c>
    </row>
    <row r="1434" spans="1:24" s="206" customFormat="1" ht="26.4" hidden="1">
      <c r="A1434" s="216" t="s">
        <v>96</v>
      </c>
      <c r="B1434" s="238" t="s">
        <v>330</v>
      </c>
      <c r="C1434" s="238" t="s">
        <v>13</v>
      </c>
      <c r="D1434" s="238" t="s">
        <v>30</v>
      </c>
      <c r="E1434" s="238" t="s">
        <v>197</v>
      </c>
      <c r="F1434" s="238" t="s">
        <v>68</v>
      </c>
      <c r="G1434" s="238" t="s">
        <v>140</v>
      </c>
      <c r="H1434" s="238" t="s">
        <v>275</v>
      </c>
      <c r="I1434" s="239" t="s">
        <v>93</v>
      </c>
      <c r="J1434" s="240">
        <v>140586</v>
      </c>
      <c r="K1434" s="240">
        <v>57809.440000000002</v>
      </c>
      <c r="L1434" s="240">
        <v>60121.82</v>
      </c>
      <c r="M1434" s="240"/>
      <c r="N1434" s="240"/>
      <c r="O1434" s="240"/>
      <c r="P1434" s="240">
        <f t="shared" ref="P1434:P1506" si="1904">J1434+M1434</f>
        <v>140586</v>
      </c>
      <c r="Q1434" s="240">
        <f t="shared" ref="Q1434:Q1506" si="1905">K1434+N1434</f>
        <v>57809.440000000002</v>
      </c>
      <c r="R1434" s="240">
        <f t="shared" ref="R1434:R1506" si="1906">L1434+O1434</f>
        <v>60121.82</v>
      </c>
      <c r="S1434" s="240"/>
      <c r="T1434" s="240"/>
      <c r="U1434" s="240"/>
      <c r="V1434" s="240">
        <f t="shared" si="1887"/>
        <v>140586</v>
      </c>
      <c r="W1434" s="240">
        <f t="shared" si="1888"/>
        <v>57809.440000000002</v>
      </c>
      <c r="X1434" s="240">
        <f t="shared" si="1889"/>
        <v>60121.82</v>
      </c>
    </row>
    <row r="1435" spans="1:24" s="206" customFormat="1" ht="15.6" hidden="1">
      <c r="A1435" s="202" t="s">
        <v>15</v>
      </c>
      <c r="B1435" s="243" t="s">
        <v>330</v>
      </c>
      <c r="C1435" s="243" t="s">
        <v>16</v>
      </c>
      <c r="D1435" s="224"/>
      <c r="E1435" s="224"/>
      <c r="F1435" s="224"/>
      <c r="G1435" s="224"/>
      <c r="H1435" s="224"/>
      <c r="I1435" s="225"/>
      <c r="J1435" s="205">
        <f>J1436+J1441</f>
        <v>4790000</v>
      </c>
      <c r="K1435" s="205">
        <f t="shared" ref="K1435:L1435" si="1907">K1436+K1441</f>
        <v>0</v>
      </c>
      <c r="L1435" s="205">
        <f t="shared" si="1907"/>
        <v>0</v>
      </c>
      <c r="M1435" s="205">
        <f t="shared" ref="M1435:O1435" si="1908">M1436+M1441</f>
        <v>-890000</v>
      </c>
      <c r="N1435" s="205">
        <f t="shared" si="1908"/>
        <v>0</v>
      </c>
      <c r="O1435" s="205">
        <f t="shared" si="1908"/>
        <v>0</v>
      </c>
      <c r="P1435" s="205">
        <f t="shared" si="1904"/>
        <v>3900000</v>
      </c>
      <c r="Q1435" s="205">
        <f t="shared" si="1905"/>
        <v>0</v>
      </c>
      <c r="R1435" s="205">
        <f t="shared" si="1906"/>
        <v>0</v>
      </c>
      <c r="S1435" s="205">
        <f t="shared" ref="S1435:U1435" si="1909">S1436+S1441</f>
        <v>0</v>
      </c>
      <c r="T1435" s="205">
        <f t="shared" si="1909"/>
        <v>0</v>
      </c>
      <c r="U1435" s="205">
        <f t="shared" si="1909"/>
        <v>0</v>
      </c>
      <c r="V1435" s="205">
        <f t="shared" si="1887"/>
        <v>3900000</v>
      </c>
      <c r="W1435" s="205">
        <f t="shared" si="1888"/>
        <v>0</v>
      </c>
      <c r="X1435" s="205">
        <f t="shared" si="1889"/>
        <v>0</v>
      </c>
    </row>
    <row r="1436" spans="1:24" s="206" customFormat="1" hidden="1">
      <c r="A1436" s="207" t="s">
        <v>23</v>
      </c>
      <c r="B1436" s="209" t="s">
        <v>330</v>
      </c>
      <c r="C1436" s="209" t="s">
        <v>16</v>
      </c>
      <c r="D1436" s="209" t="s">
        <v>27</v>
      </c>
      <c r="E1436" s="209"/>
      <c r="F1436" s="209"/>
      <c r="G1436" s="209"/>
      <c r="H1436" s="246"/>
      <c r="I1436" s="210"/>
      <c r="J1436" s="211">
        <f>J1437</f>
        <v>3990000</v>
      </c>
      <c r="K1436" s="211">
        <f t="shared" ref="K1436:O1439" si="1910">K1437</f>
        <v>0</v>
      </c>
      <c r="L1436" s="211">
        <f t="shared" si="1910"/>
        <v>0</v>
      </c>
      <c r="M1436" s="211">
        <f t="shared" si="1910"/>
        <v>-890000</v>
      </c>
      <c r="N1436" s="211">
        <f t="shared" si="1910"/>
        <v>0</v>
      </c>
      <c r="O1436" s="211">
        <f t="shared" si="1910"/>
        <v>0</v>
      </c>
      <c r="P1436" s="211">
        <f t="shared" si="1904"/>
        <v>3100000</v>
      </c>
      <c r="Q1436" s="211">
        <f t="shared" si="1905"/>
        <v>0</v>
      </c>
      <c r="R1436" s="211">
        <f t="shared" si="1906"/>
        <v>0</v>
      </c>
      <c r="S1436" s="211">
        <f t="shared" ref="S1436:U1439" si="1911">S1437</f>
        <v>0</v>
      </c>
      <c r="T1436" s="211">
        <f t="shared" si="1911"/>
        <v>0</v>
      </c>
      <c r="U1436" s="211">
        <f t="shared" si="1911"/>
        <v>0</v>
      </c>
      <c r="V1436" s="211">
        <f t="shared" si="1887"/>
        <v>3100000</v>
      </c>
      <c r="W1436" s="211">
        <f t="shared" si="1888"/>
        <v>0</v>
      </c>
      <c r="X1436" s="211">
        <f t="shared" si="1889"/>
        <v>0</v>
      </c>
    </row>
    <row r="1437" spans="1:24" s="206" customFormat="1" ht="26.4" hidden="1">
      <c r="A1437" s="305" t="s">
        <v>398</v>
      </c>
      <c r="B1437" s="204" t="s">
        <v>330</v>
      </c>
      <c r="C1437" s="204" t="s">
        <v>16</v>
      </c>
      <c r="D1437" s="204" t="s">
        <v>27</v>
      </c>
      <c r="E1437" s="204" t="s">
        <v>18</v>
      </c>
      <c r="F1437" s="204" t="s">
        <v>68</v>
      </c>
      <c r="G1437" s="204" t="s">
        <v>140</v>
      </c>
      <c r="H1437" s="244" t="s">
        <v>141</v>
      </c>
      <c r="I1437" s="214"/>
      <c r="J1437" s="215">
        <f>J1438</f>
        <v>3990000</v>
      </c>
      <c r="K1437" s="215">
        <f t="shared" si="1910"/>
        <v>0</v>
      </c>
      <c r="L1437" s="215">
        <f t="shared" si="1910"/>
        <v>0</v>
      </c>
      <c r="M1437" s="215">
        <f t="shared" si="1910"/>
        <v>-890000</v>
      </c>
      <c r="N1437" s="215">
        <f t="shared" si="1910"/>
        <v>0</v>
      </c>
      <c r="O1437" s="215">
        <f t="shared" si="1910"/>
        <v>0</v>
      </c>
      <c r="P1437" s="215">
        <f t="shared" si="1904"/>
        <v>3100000</v>
      </c>
      <c r="Q1437" s="215">
        <f t="shared" si="1905"/>
        <v>0</v>
      </c>
      <c r="R1437" s="215">
        <f t="shared" si="1906"/>
        <v>0</v>
      </c>
      <c r="S1437" s="215">
        <f t="shared" si="1911"/>
        <v>0</v>
      </c>
      <c r="T1437" s="215">
        <f t="shared" si="1911"/>
        <v>0</v>
      </c>
      <c r="U1437" s="215">
        <f t="shared" si="1911"/>
        <v>0</v>
      </c>
      <c r="V1437" s="215">
        <f t="shared" si="1887"/>
        <v>3100000</v>
      </c>
      <c r="W1437" s="215">
        <f t="shared" si="1888"/>
        <v>0</v>
      </c>
      <c r="X1437" s="215">
        <f t="shared" si="1889"/>
        <v>0</v>
      </c>
    </row>
    <row r="1438" spans="1:24" s="206" customFormat="1" ht="26.4" hidden="1">
      <c r="A1438" s="245" t="s">
        <v>254</v>
      </c>
      <c r="B1438" s="204" t="s">
        <v>330</v>
      </c>
      <c r="C1438" s="204" t="s">
        <v>16</v>
      </c>
      <c r="D1438" s="204" t="s">
        <v>27</v>
      </c>
      <c r="E1438" s="204" t="s">
        <v>18</v>
      </c>
      <c r="F1438" s="204" t="s">
        <v>68</v>
      </c>
      <c r="G1438" s="204" t="s">
        <v>140</v>
      </c>
      <c r="H1438" s="244" t="s">
        <v>376</v>
      </c>
      <c r="I1438" s="249"/>
      <c r="J1438" s="215">
        <f>J1439</f>
        <v>3990000</v>
      </c>
      <c r="K1438" s="215">
        <f t="shared" si="1910"/>
        <v>0</v>
      </c>
      <c r="L1438" s="215">
        <f t="shared" si="1910"/>
        <v>0</v>
      </c>
      <c r="M1438" s="215">
        <f t="shared" si="1910"/>
        <v>-890000</v>
      </c>
      <c r="N1438" s="215">
        <f t="shared" si="1910"/>
        <v>0</v>
      </c>
      <c r="O1438" s="215">
        <f t="shared" si="1910"/>
        <v>0</v>
      </c>
      <c r="P1438" s="215">
        <f t="shared" si="1904"/>
        <v>3100000</v>
      </c>
      <c r="Q1438" s="215">
        <f t="shared" si="1905"/>
        <v>0</v>
      </c>
      <c r="R1438" s="215">
        <f t="shared" si="1906"/>
        <v>0</v>
      </c>
      <c r="S1438" s="215">
        <f t="shared" si="1911"/>
        <v>0</v>
      </c>
      <c r="T1438" s="215">
        <f t="shared" si="1911"/>
        <v>0</v>
      </c>
      <c r="U1438" s="215">
        <f t="shared" si="1911"/>
        <v>0</v>
      </c>
      <c r="V1438" s="215">
        <f t="shared" si="1887"/>
        <v>3100000</v>
      </c>
      <c r="W1438" s="215">
        <f t="shared" si="1888"/>
        <v>0</v>
      </c>
      <c r="X1438" s="215">
        <f t="shared" si="1889"/>
        <v>0</v>
      </c>
    </row>
    <row r="1439" spans="1:24" s="206" customFormat="1" ht="26.4" hidden="1">
      <c r="A1439" s="217" t="s">
        <v>229</v>
      </c>
      <c r="B1439" s="204" t="s">
        <v>330</v>
      </c>
      <c r="C1439" s="204" t="s">
        <v>16</v>
      </c>
      <c r="D1439" s="204" t="s">
        <v>27</v>
      </c>
      <c r="E1439" s="204" t="s">
        <v>18</v>
      </c>
      <c r="F1439" s="204" t="s">
        <v>68</v>
      </c>
      <c r="G1439" s="204" t="s">
        <v>140</v>
      </c>
      <c r="H1439" s="244" t="s">
        <v>376</v>
      </c>
      <c r="I1439" s="249" t="s">
        <v>92</v>
      </c>
      <c r="J1439" s="215">
        <f>J1440</f>
        <v>3990000</v>
      </c>
      <c r="K1439" s="215">
        <f t="shared" si="1910"/>
        <v>0</v>
      </c>
      <c r="L1439" s="215">
        <f t="shared" si="1910"/>
        <v>0</v>
      </c>
      <c r="M1439" s="215">
        <f t="shared" si="1910"/>
        <v>-890000</v>
      </c>
      <c r="N1439" s="215">
        <f t="shared" si="1910"/>
        <v>0</v>
      </c>
      <c r="O1439" s="215">
        <f t="shared" si="1910"/>
        <v>0</v>
      </c>
      <c r="P1439" s="215">
        <f t="shared" si="1904"/>
        <v>3100000</v>
      </c>
      <c r="Q1439" s="215">
        <f t="shared" si="1905"/>
        <v>0</v>
      </c>
      <c r="R1439" s="215">
        <f t="shared" si="1906"/>
        <v>0</v>
      </c>
      <c r="S1439" s="215">
        <f t="shared" si="1911"/>
        <v>0</v>
      </c>
      <c r="T1439" s="215">
        <f t="shared" si="1911"/>
        <v>0</v>
      </c>
      <c r="U1439" s="215">
        <f t="shared" si="1911"/>
        <v>0</v>
      </c>
      <c r="V1439" s="215">
        <f t="shared" si="1887"/>
        <v>3100000</v>
      </c>
      <c r="W1439" s="215">
        <f t="shared" si="1888"/>
        <v>0</v>
      </c>
      <c r="X1439" s="215">
        <f t="shared" si="1889"/>
        <v>0</v>
      </c>
    </row>
    <row r="1440" spans="1:24" s="206" customFormat="1" ht="26.4" hidden="1">
      <c r="A1440" s="216" t="s">
        <v>96</v>
      </c>
      <c r="B1440" s="204" t="s">
        <v>330</v>
      </c>
      <c r="C1440" s="204" t="s">
        <v>16</v>
      </c>
      <c r="D1440" s="204" t="s">
        <v>27</v>
      </c>
      <c r="E1440" s="204" t="s">
        <v>18</v>
      </c>
      <c r="F1440" s="204" t="s">
        <v>68</v>
      </c>
      <c r="G1440" s="204" t="s">
        <v>140</v>
      </c>
      <c r="H1440" s="244" t="s">
        <v>376</v>
      </c>
      <c r="I1440" s="249" t="s">
        <v>93</v>
      </c>
      <c r="J1440" s="215">
        <v>3990000</v>
      </c>
      <c r="K1440" s="215"/>
      <c r="L1440" s="215"/>
      <c r="M1440" s="351">
        <f>-3990000+3000000+100000</f>
        <v>-890000</v>
      </c>
      <c r="N1440" s="215"/>
      <c r="O1440" s="215"/>
      <c r="P1440" s="215">
        <f t="shared" si="1904"/>
        <v>3100000</v>
      </c>
      <c r="Q1440" s="215">
        <f t="shared" si="1905"/>
        <v>0</v>
      </c>
      <c r="R1440" s="215">
        <f t="shared" si="1906"/>
        <v>0</v>
      </c>
      <c r="S1440" s="215"/>
      <c r="T1440" s="215"/>
      <c r="U1440" s="215"/>
      <c r="V1440" s="215">
        <f t="shared" si="1887"/>
        <v>3100000</v>
      </c>
      <c r="W1440" s="215">
        <f t="shared" si="1888"/>
        <v>0</v>
      </c>
      <c r="X1440" s="215">
        <f t="shared" si="1889"/>
        <v>0</v>
      </c>
    </row>
    <row r="1441" spans="1:24" s="206" customFormat="1" hidden="1">
      <c r="A1441" s="207" t="s">
        <v>59</v>
      </c>
      <c r="B1441" s="208" t="s">
        <v>330</v>
      </c>
      <c r="C1441" s="208" t="s">
        <v>16</v>
      </c>
      <c r="D1441" s="208" t="s">
        <v>14</v>
      </c>
      <c r="E1441" s="208"/>
      <c r="F1441" s="208"/>
      <c r="G1441" s="208"/>
      <c r="H1441" s="204"/>
      <c r="I1441" s="214"/>
      <c r="J1441" s="211">
        <f>J1442</f>
        <v>800000</v>
      </c>
      <c r="K1441" s="211">
        <f t="shared" ref="K1441:O1444" si="1912">K1442</f>
        <v>0</v>
      </c>
      <c r="L1441" s="211">
        <f t="shared" si="1912"/>
        <v>0</v>
      </c>
      <c r="M1441" s="211">
        <f t="shared" si="1912"/>
        <v>0</v>
      </c>
      <c r="N1441" s="211">
        <f t="shared" si="1912"/>
        <v>0</v>
      </c>
      <c r="O1441" s="211">
        <f t="shared" si="1912"/>
        <v>0</v>
      </c>
      <c r="P1441" s="211">
        <f t="shared" si="1904"/>
        <v>800000</v>
      </c>
      <c r="Q1441" s="211">
        <f t="shared" si="1905"/>
        <v>0</v>
      </c>
      <c r="R1441" s="211">
        <f t="shared" si="1906"/>
        <v>0</v>
      </c>
      <c r="S1441" s="211">
        <f t="shared" ref="S1441:U1444" si="1913">S1442</f>
        <v>0</v>
      </c>
      <c r="T1441" s="211">
        <f t="shared" si="1913"/>
        <v>0</v>
      </c>
      <c r="U1441" s="211">
        <f t="shared" si="1913"/>
        <v>0</v>
      </c>
      <c r="V1441" s="211">
        <f t="shared" si="1887"/>
        <v>800000</v>
      </c>
      <c r="W1441" s="211">
        <f t="shared" si="1888"/>
        <v>0</v>
      </c>
      <c r="X1441" s="211">
        <f t="shared" si="1889"/>
        <v>0</v>
      </c>
    </row>
    <row r="1442" spans="1:24" s="206" customFormat="1" hidden="1">
      <c r="A1442" s="212" t="s">
        <v>82</v>
      </c>
      <c r="B1442" s="204" t="s">
        <v>330</v>
      </c>
      <c r="C1442" s="204" t="s">
        <v>16</v>
      </c>
      <c r="D1442" s="204" t="s">
        <v>14</v>
      </c>
      <c r="E1442" s="204" t="s">
        <v>80</v>
      </c>
      <c r="F1442" s="204" t="s">
        <v>68</v>
      </c>
      <c r="G1442" s="204" t="s">
        <v>140</v>
      </c>
      <c r="H1442" s="204" t="s">
        <v>141</v>
      </c>
      <c r="I1442" s="214"/>
      <c r="J1442" s="215">
        <f>J1443</f>
        <v>800000</v>
      </c>
      <c r="K1442" s="215">
        <f t="shared" si="1912"/>
        <v>0</v>
      </c>
      <c r="L1442" s="215">
        <f t="shared" si="1912"/>
        <v>0</v>
      </c>
      <c r="M1442" s="215">
        <f t="shared" si="1912"/>
        <v>0</v>
      </c>
      <c r="N1442" s="215">
        <f t="shared" si="1912"/>
        <v>0</v>
      </c>
      <c r="O1442" s="215">
        <f t="shared" si="1912"/>
        <v>0</v>
      </c>
      <c r="P1442" s="215">
        <f t="shared" si="1904"/>
        <v>800000</v>
      </c>
      <c r="Q1442" s="215">
        <f t="shared" si="1905"/>
        <v>0</v>
      </c>
      <c r="R1442" s="215">
        <f t="shared" si="1906"/>
        <v>0</v>
      </c>
      <c r="S1442" s="215">
        <f t="shared" si="1913"/>
        <v>0</v>
      </c>
      <c r="T1442" s="215">
        <f t="shared" si="1913"/>
        <v>0</v>
      </c>
      <c r="U1442" s="215">
        <f t="shared" si="1913"/>
        <v>0</v>
      </c>
      <c r="V1442" s="215">
        <f t="shared" si="1887"/>
        <v>800000</v>
      </c>
      <c r="W1442" s="215">
        <f t="shared" si="1888"/>
        <v>0</v>
      </c>
      <c r="X1442" s="215">
        <f t="shared" si="1889"/>
        <v>0</v>
      </c>
    </row>
    <row r="1443" spans="1:24" s="206" customFormat="1" ht="39.6" hidden="1">
      <c r="A1443" s="212" t="s">
        <v>289</v>
      </c>
      <c r="B1443" s="204" t="s">
        <v>330</v>
      </c>
      <c r="C1443" s="204" t="s">
        <v>16</v>
      </c>
      <c r="D1443" s="204" t="s">
        <v>14</v>
      </c>
      <c r="E1443" s="204" t="s">
        <v>80</v>
      </c>
      <c r="F1443" s="204" t="s">
        <v>68</v>
      </c>
      <c r="G1443" s="204" t="s">
        <v>140</v>
      </c>
      <c r="H1443" s="204" t="s">
        <v>165</v>
      </c>
      <c r="I1443" s="214"/>
      <c r="J1443" s="215">
        <f>J1444</f>
        <v>800000</v>
      </c>
      <c r="K1443" s="215">
        <f t="shared" si="1912"/>
        <v>0</v>
      </c>
      <c r="L1443" s="215">
        <f t="shared" si="1912"/>
        <v>0</v>
      </c>
      <c r="M1443" s="215">
        <f t="shared" si="1912"/>
        <v>0</v>
      </c>
      <c r="N1443" s="215">
        <f t="shared" si="1912"/>
        <v>0</v>
      </c>
      <c r="O1443" s="215">
        <f t="shared" si="1912"/>
        <v>0</v>
      </c>
      <c r="P1443" s="215">
        <f t="shared" si="1904"/>
        <v>800000</v>
      </c>
      <c r="Q1443" s="215">
        <f t="shared" si="1905"/>
        <v>0</v>
      </c>
      <c r="R1443" s="215">
        <f t="shared" si="1906"/>
        <v>0</v>
      </c>
      <c r="S1443" s="215">
        <f t="shared" si="1913"/>
        <v>0</v>
      </c>
      <c r="T1443" s="215">
        <f t="shared" si="1913"/>
        <v>0</v>
      </c>
      <c r="U1443" s="215">
        <f t="shared" si="1913"/>
        <v>0</v>
      </c>
      <c r="V1443" s="215">
        <f t="shared" si="1887"/>
        <v>800000</v>
      </c>
      <c r="W1443" s="215">
        <f t="shared" si="1888"/>
        <v>0</v>
      </c>
      <c r="X1443" s="215">
        <f t="shared" si="1889"/>
        <v>0</v>
      </c>
    </row>
    <row r="1444" spans="1:24" s="206" customFormat="1" ht="26.4" hidden="1">
      <c r="A1444" s="217" t="s">
        <v>229</v>
      </c>
      <c r="B1444" s="204" t="s">
        <v>330</v>
      </c>
      <c r="C1444" s="204" t="s">
        <v>16</v>
      </c>
      <c r="D1444" s="204" t="s">
        <v>14</v>
      </c>
      <c r="E1444" s="204" t="s">
        <v>80</v>
      </c>
      <c r="F1444" s="204" t="s">
        <v>68</v>
      </c>
      <c r="G1444" s="204" t="s">
        <v>140</v>
      </c>
      <c r="H1444" s="204" t="s">
        <v>165</v>
      </c>
      <c r="I1444" s="214" t="s">
        <v>92</v>
      </c>
      <c r="J1444" s="215">
        <f>J1445</f>
        <v>800000</v>
      </c>
      <c r="K1444" s="215">
        <f t="shared" si="1912"/>
        <v>0</v>
      </c>
      <c r="L1444" s="215">
        <f t="shared" si="1912"/>
        <v>0</v>
      </c>
      <c r="M1444" s="215">
        <f t="shared" si="1912"/>
        <v>0</v>
      </c>
      <c r="N1444" s="215">
        <f t="shared" si="1912"/>
        <v>0</v>
      </c>
      <c r="O1444" s="215">
        <f t="shared" si="1912"/>
        <v>0</v>
      </c>
      <c r="P1444" s="215">
        <f t="shared" si="1904"/>
        <v>800000</v>
      </c>
      <c r="Q1444" s="215">
        <f t="shared" si="1905"/>
        <v>0</v>
      </c>
      <c r="R1444" s="215">
        <f t="shared" si="1906"/>
        <v>0</v>
      </c>
      <c r="S1444" s="215">
        <f t="shared" si="1913"/>
        <v>0</v>
      </c>
      <c r="T1444" s="215">
        <f t="shared" si="1913"/>
        <v>0</v>
      </c>
      <c r="U1444" s="215">
        <f t="shared" si="1913"/>
        <v>0</v>
      </c>
      <c r="V1444" s="215">
        <f t="shared" si="1887"/>
        <v>800000</v>
      </c>
      <c r="W1444" s="215">
        <f t="shared" si="1888"/>
        <v>0</v>
      </c>
      <c r="X1444" s="215">
        <f t="shared" si="1889"/>
        <v>0</v>
      </c>
    </row>
    <row r="1445" spans="1:24" s="206" customFormat="1" ht="26.4" hidden="1">
      <c r="A1445" s="216" t="s">
        <v>96</v>
      </c>
      <c r="B1445" s="204" t="s">
        <v>330</v>
      </c>
      <c r="C1445" s="204" t="s">
        <v>16</v>
      </c>
      <c r="D1445" s="204" t="s">
        <v>14</v>
      </c>
      <c r="E1445" s="204" t="s">
        <v>80</v>
      </c>
      <c r="F1445" s="204" t="s">
        <v>68</v>
      </c>
      <c r="G1445" s="204" t="s">
        <v>140</v>
      </c>
      <c r="H1445" s="204" t="s">
        <v>165</v>
      </c>
      <c r="I1445" s="214" t="s">
        <v>93</v>
      </c>
      <c r="J1445" s="215">
        <v>800000</v>
      </c>
      <c r="K1445" s="215"/>
      <c r="L1445" s="215"/>
      <c r="M1445" s="215"/>
      <c r="N1445" s="215"/>
      <c r="O1445" s="215"/>
      <c r="P1445" s="215">
        <f t="shared" si="1904"/>
        <v>800000</v>
      </c>
      <c r="Q1445" s="215">
        <f t="shared" si="1905"/>
        <v>0</v>
      </c>
      <c r="R1445" s="215">
        <f t="shared" si="1906"/>
        <v>0</v>
      </c>
      <c r="S1445" s="215"/>
      <c r="T1445" s="215"/>
      <c r="U1445" s="215"/>
      <c r="V1445" s="215">
        <f t="shared" si="1887"/>
        <v>800000</v>
      </c>
      <c r="W1445" s="215">
        <f t="shared" si="1888"/>
        <v>0</v>
      </c>
      <c r="X1445" s="215">
        <f t="shared" si="1889"/>
        <v>0</v>
      </c>
    </row>
    <row r="1446" spans="1:24" s="206" customFormat="1" ht="15.6" hidden="1">
      <c r="A1446" s="250" t="s">
        <v>45</v>
      </c>
      <c r="B1446" s="251" t="s">
        <v>330</v>
      </c>
      <c r="C1446" s="251" t="s">
        <v>18</v>
      </c>
      <c r="D1446" s="251"/>
      <c r="E1446" s="251"/>
      <c r="F1446" s="251"/>
      <c r="G1446" s="251"/>
      <c r="H1446" s="251"/>
      <c r="I1446" s="252"/>
      <c r="J1446" s="205">
        <f>J1447+J1452</f>
        <v>458422</v>
      </c>
      <c r="K1446" s="205">
        <f>K1447+K1452</f>
        <v>464688.2</v>
      </c>
      <c r="L1446" s="205">
        <f>L1447+L1452</f>
        <v>471205.05</v>
      </c>
      <c r="M1446" s="205">
        <f t="shared" ref="M1446:O1446" si="1914">M1447+M1452</f>
        <v>250000</v>
      </c>
      <c r="N1446" s="205">
        <f t="shared" si="1914"/>
        <v>0</v>
      </c>
      <c r="O1446" s="205">
        <f t="shared" si="1914"/>
        <v>0</v>
      </c>
      <c r="P1446" s="205">
        <f t="shared" si="1904"/>
        <v>708422</v>
      </c>
      <c r="Q1446" s="205">
        <f t="shared" si="1905"/>
        <v>464688.2</v>
      </c>
      <c r="R1446" s="205">
        <f t="shared" si="1906"/>
        <v>471205.05</v>
      </c>
      <c r="S1446" s="205">
        <f t="shared" ref="S1446:U1446" si="1915">S1447+S1452</f>
        <v>0</v>
      </c>
      <c r="T1446" s="205">
        <f t="shared" si="1915"/>
        <v>0</v>
      </c>
      <c r="U1446" s="205">
        <f t="shared" si="1915"/>
        <v>0</v>
      </c>
      <c r="V1446" s="205">
        <f t="shared" si="1887"/>
        <v>708422</v>
      </c>
      <c r="W1446" s="205">
        <f t="shared" si="1888"/>
        <v>464688.2</v>
      </c>
      <c r="X1446" s="205">
        <f t="shared" si="1889"/>
        <v>471205.05</v>
      </c>
    </row>
    <row r="1447" spans="1:24" s="206" customFormat="1" hidden="1">
      <c r="A1447" s="255" t="s">
        <v>46</v>
      </c>
      <c r="B1447" s="209" t="s">
        <v>330</v>
      </c>
      <c r="C1447" s="209" t="s">
        <v>18</v>
      </c>
      <c r="D1447" s="209" t="s">
        <v>17</v>
      </c>
      <c r="E1447" s="209"/>
      <c r="F1447" s="209"/>
      <c r="G1447" s="209"/>
      <c r="H1447" s="209"/>
      <c r="I1447" s="210"/>
      <c r="J1447" s="211">
        <f>+J1448</f>
        <v>50000</v>
      </c>
      <c r="K1447" s="211">
        <f t="shared" ref="K1447:O1447" si="1916">+K1448</f>
        <v>50000</v>
      </c>
      <c r="L1447" s="211">
        <f t="shared" si="1916"/>
        <v>50000</v>
      </c>
      <c r="M1447" s="211">
        <f t="shared" si="1916"/>
        <v>0</v>
      </c>
      <c r="N1447" s="211">
        <f t="shared" si="1916"/>
        <v>0</v>
      </c>
      <c r="O1447" s="211">
        <f t="shared" si="1916"/>
        <v>0</v>
      </c>
      <c r="P1447" s="211">
        <f t="shared" si="1904"/>
        <v>50000</v>
      </c>
      <c r="Q1447" s="211">
        <f t="shared" si="1905"/>
        <v>50000</v>
      </c>
      <c r="R1447" s="211">
        <f t="shared" si="1906"/>
        <v>50000</v>
      </c>
      <c r="S1447" s="211">
        <f t="shared" ref="S1447:U1447" si="1917">+S1448</f>
        <v>0</v>
      </c>
      <c r="T1447" s="211">
        <f t="shared" si="1917"/>
        <v>0</v>
      </c>
      <c r="U1447" s="211">
        <f t="shared" si="1917"/>
        <v>0</v>
      </c>
      <c r="V1447" s="211">
        <f t="shared" si="1887"/>
        <v>50000</v>
      </c>
      <c r="W1447" s="211">
        <f t="shared" si="1888"/>
        <v>50000</v>
      </c>
      <c r="X1447" s="211">
        <f t="shared" si="1889"/>
        <v>50000</v>
      </c>
    </row>
    <row r="1448" spans="1:24" s="206" customFormat="1" hidden="1">
      <c r="A1448" s="212" t="s">
        <v>81</v>
      </c>
      <c r="B1448" s="204" t="s">
        <v>330</v>
      </c>
      <c r="C1448" s="204" t="s">
        <v>18</v>
      </c>
      <c r="D1448" s="204" t="s">
        <v>17</v>
      </c>
      <c r="E1448" s="204" t="s">
        <v>80</v>
      </c>
      <c r="F1448" s="204" t="s">
        <v>68</v>
      </c>
      <c r="G1448" s="204" t="s">
        <v>140</v>
      </c>
      <c r="H1448" s="204" t="s">
        <v>141</v>
      </c>
      <c r="I1448" s="214"/>
      <c r="J1448" s="215">
        <f>J1449</f>
        <v>50000</v>
      </c>
      <c r="K1448" s="215">
        <f t="shared" ref="K1448:O1450" si="1918">K1449</f>
        <v>50000</v>
      </c>
      <c r="L1448" s="215">
        <f t="shared" si="1918"/>
        <v>50000</v>
      </c>
      <c r="M1448" s="215">
        <f t="shared" si="1918"/>
        <v>0</v>
      </c>
      <c r="N1448" s="215">
        <f t="shared" si="1918"/>
        <v>0</v>
      </c>
      <c r="O1448" s="215">
        <f t="shared" si="1918"/>
        <v>0</v>
      </c>
      <c r="P1448" s="215">
        <f t="shared" si="1904"/>
        <v>50000</v>
      </c>
      <c r="Q1448" s="215">
        <f t="shared" si="1905"/>
        <v>50000</v>
      </c>
      <c r="R1448" s="215">
        <f t="shared" si="1906"/>
        <v>50000</v>
      </c>
      <c r="S1448" s="215">
        <f t="shared" ref="S1448:U1450" si="1919">S1449</f>
        <v>0</v>
      </c>
      <c r="T1448" s="215">
        <f t="shared" si="1919"/>
        <v>0</v>
      </c>
      <c r="U1448" s="215">
        <f t="shared" si="1919"/>
        <v>0</v>
      </c>
      <c r="V1448" s="215">
        <f t="shared" si="1887"/>
        <v>50000</v>
      </c>
      <c r="W1448" s="215">
        <f t="shared" si="1888"/>
        <v>50000</v>
      </c>
      <c r="X1448" s="215">
        <f t="shared" si="1889"/>
        <v>50000</v>
      </c>
    </row>
    <row r="1449" spans="1:24" s="206" customFormat="1" hidden="1">
      <c r="A1449" s="245" t="s">
        <v>294</v>
      </c>
      <c r="B1449" s="204" t="s">
        <v>330</v>
      </c>
      <c r="C1449" s="204" t="s">
        <v>18</v>
      </c>
      <c r="D1449" s="204" t="s">
        <v>17</v>
      </c>
      <c r="E1449" s="204" t="s">
        <v>80</v>
      </c>
      <c r="F1449" s="204" t="s">
        <v>68</v>
      </c>
      <c r="G1449" s="204" t="s">
        <v>140</v>
      </c>
      <c r="H1449" s="204" t="s">
        <v>293</v>
      </c>
      <c r="I1449" s="214"/>
      <c r="J1449" s="215">
        <f>J1450</f>
        <v>50000</v>
      </c>
      <c r="K1449" s="215">
        <f t="shared" si="1918"/>
        <v>50000</v>
      </c>
      <c r="L1449" s="215">
        <f t="shared" si="1918"/>
        <v>50000</v>
      </c>
      <c r="M1449" s="215">
        <f t="shared" si="1918"/>
        <v>0</v>
      </c>
      <c r="N1449" s="215">
        <f t="shared" si="1918"/>
        <v>0</v>
      </c>
      <c r="O1449" s="215">
        <f t="shared" si="1918"/>
        <v>0</v>
      </c>
      <c r="P1449" s="215">
        <f t="shared" si="1904"/>
        <v>50000</v>
      </c>
      <c r="Q1449" s="215">
        <f t="shared" si="1905"/>
        <v>50000</v>
      </c>
      <c r="R1449" s="215">
        <f t="shared" si="1906"/>
        <v>50000</v>
      </c>
      <c r="S1449" s="215">
        <f t="shared" si="1919"/>
        <v>0</v>
      </c>
      <c r="T1449" s="215">
        <f t="shared" si="1919"/>
        <v>0</v>
      </c>
      <c r="U1449" s="215">
        <f t="shared" si="1919"/>
        <v>0</v>
      </c>
      <c r="V1449" s="215">
        <f t="shared" si="1887"/>
        <v>50000</v>
      </c>
      <c r="W1449" s="215">
        <f t="shared" si="1888"/>
        <v>50000</v>
      </c>
      <c r="X1449" s="215">
        <f t="shared" si="1889"/>
        <v>50000</v>
      </c>
    </row>
    <row r="1450" spans="1:24" s="206" customFormat="1" ht="26.4" hidden="1">
      <c r="A1450" s="217" t="s">
        <v>229</v>
      </c>
      <c r="B1450" s="204" t="s">
        <v>330</v>
      </c>
      <c r="C1450" s="204" t="s">
        <v>18</v>
      </c>
      <c r="D1450" s="204" t="s">
        <v>17</v>
      </c>
      <c r="E1450" s="204" t="s">
        <v>80</v>
      </c>
      <c r="F1450" s="204" t="s">
        <v>68</v>
      </c>
      <c r="G1450" s="204" t="s">
        <v>140</v>
      </c>
      <c r="H1450" s="204" t="s">
        <v>293</v>
      </c>
      <c r="I1450" s="214" t="s">
        <v>92</v>
      </c>
      <c r="J1450" s="215">
        <f>J1451</f>
        <v>50000</v>
      </c>
      <c r="K1450" s="215">
        <f t="shared" si="1918"/>
        <v>50000</v>
      </c>
      <c r="L1450" s="215">
        <f t="shared" si="1918"/>
        <v>50000</v>
      </c>
      <c r="M1450" s="215">
        <f t="shared" si="1918"/>
        <v>0</v>
      </c>
      <c r="N1450" s="215">
        <f t="shared" si="1918"/>
        <v>0</v>
      </c>
      <c r="O1450" s="215">
        <f t="shared" si="1918"/>
        <v>0</v>
      </c>
      <c r="P1450" s="215">
        <f t="shared" si="1904"/>
        <v>50000</v>
      </c>
      <c r="Q1450" s="215">
        <f t="shared" si="1905"/>
        <v>50000</v>
      </c>
      <c r="R1450" s="215">
        <f t="shared" si="1906"/>
        <v>50000</v>
      </c>
      <c r="S1450" s="215">
        <f t="shared" si="1919"/>
        <v>0</v>
      </c>
      <c r="T1450" s="215">
        <f t="shared" si="1919"/>
        <v>0</v>
      </c>
      <c r="U1450" s="215">
        <f t="shared" si="1919"/>
        <v>0</v>
      </c>
      <c r="V1450" s="215">
        <f t="shared" si="1887"/>
        <v>50000</v>
      </c>
      <c r="W1450" s="215">
        <f t="shared" si="1888"/>
        <v>50000</v>
      </c>
      <c r="X1450" s="215">
        <f t="shared" si="1889"/>
        <v>50000</v>
      </c>
    </row>
    <row r="1451" spans="1:24" s="206" customFormat="1" ht="26.4" hidden="1">
      <c r="A1451" s="216" t="s">
        <v>96</v>
      </c>
      <c r="B1451" s="204" t="s">
        <v>330</v>
      </c>
      <c r="C1451" s="204" t="s">
        <v>18</v>
      </c>
      <c r="D1451" s="204" t="s">
        <v>17</v>
      </c>
      <c r="E1451" s="204" t="s">
        <v>80</v>
      </c>
      <c r="F1451" s="204" t="s">
        <v>68</v>
      </c>
      <c r="G1451" s="204" t="s">
        <v>140</v>
      </c>
      <c r="H1451" s="204" t="s">
        <v>293</v>
      </c>
      <c r="I1451" s="214" t="s">
        <v>93</v>
      </c>
      <c r="J1451" s="215">
        <v>50000</v>
      </c>
      <c r="K1451" s="215">
        <v>50000</v>
      </c>
      <c r="L1451" s="215">
        <v>50000</v>
      </c>
      <c r="M1451" s="215"/>
      <c r="N1451" s="215"/>
      <c r="O1451" s="215"/>
      <c r="P1451" s="215">
        <f t="shared" si="1904"/>
        <v>50000</v>
      </c>
      <c r="Q1451" s="215">
        <f t="shared" si="1905"/>
        <v>50000</v>
      </c>
      <c r="R1451" s="215">
        <f t="shared" si="1906"/>
        <v>50000</v>
      </c>
      <c r="S1451" s="215"/>
      <c r="T1451" s="215"/>
      <c r="U1451" s="215"/>
      <c r="V1451" s="215">
        <f t="shared" si="1887"/>
        <v>50000</v>
      </c>
      <c r="W1451" s="215">
        <f t="shared" si="1888"/>
        <v>50000</v>
      </c>
      <c r="X1451" s="215">
        <f t="shared" si="1889"/>
        <v>50000</v>
      </c>
    </row>
    <row r="1452" spans="1:24" s="232" customFormat="1" hidden="1">
      <c r="A1452" s="255" t="s">
        <v>66</v>
      </c>
      <c r="B1452" s="208" t="s">
        <v>330</v>
      </c>
      <c r="C1452" s="208" t="s">
        <v>18</v>
      </c>
      <c r="D1452" s="208" t="s">
        <v>13</v>
      </c>
      <c r="E1452" s="208"/>
      <c r="F1452" s="208"/>
      <c r="G1452" s="208"/>
      <c r="H1452" s="208"/>
      <c r="I1452" s="219"/>
      <c r="J1452" s="211">
        <f>+J1457+J1453</f>
        <v>408422</v>
      </c>
      <c r="K1452" s="211">
        <f t="shared" ref="K1452:O1452" si="1920">+K1457+K1453</f>
        <v>414688.2</v>
      </c>
      <c r="L1452" s="211">
        <f t="shared" si="1920"/>
        <v>421205.05</v>
      </c>
      <c r="M1452" s="211">
        <f t="shared" si="1920"/>
        <v>250000</v>
      </c>
      <c r="N1452" s="211">
        <f t="shared" si="1920"/>
        <v>0</v>
      </c>
      <c r="O1452" s="211">
        <f t="shared" si="1920"/>
        <v>0</v>
      </c>
      <c r="P1452" s="211">
        <f t="shared" si="1904"/>
        <v>658422</v>
      </c>
      <c r="Q1452" s="211">
        <f t="shared" si="1905"/>
        <v>414688.2</v>
      </c>
      <c r="R1452" s="211">
        <f t="shared" si="1906"/>
        <v>421205.05</v>
      </c>
      <c r="S1452" s="211">
        <f t="shared" ref="S1452:U1452" si="1921">+S1457+S1453</f>
        <v>0</v>
      </c>
      <c r="T1452" s="211">
        <f t="shared" si="1921"/>
        <v>0</v>
      </c>
      <c r="U1452" s="211">
        <f t="shared" si="1921"/>
        <v>0</v>
      </c>
      <c r="V1452" s="211">
        <f t="shared" si="1887"/>
        <v>658422</v>
      </c>
      <c r="W1452" s="211">
        <f t="shared" si="1888"/>
        <v>414688.2</v>
      </c>
      <c r="X1452" s="211">
        <f t="shared" si="1889"/>
        <v>421205.05</v>
      </c>
    </row>
    <row r="1453" spans="1:24" s="206" customFormat="1" ht="26.4" hidden="1">
      <c r="A1453" s="267" t="s">
        <v>389</v>
      </c>
      <c r="B1453" s="204" t="s">
        <v>330</v>
      </c>
      <c r="C1453" s="204" t="s">
        <v>18</v>
      </c>
      <c r="D1453" s="204" t="s">
        <v>13</v>
      </c>
      <c r="E1453" s="204" t="s">
        <v>3</v>
      </c>
      <c r="F1453" s="204" t="s">
        <v>68</v>
      </c>
      <c r="G1453" s="204" t="s">
        <v>140</v>
      </c>
      <c r="H1453" s="204" t="s">
        <v>141</v>
      </c>
      <c r="I1453" s="214"/>
      <c r="J1453" s="215">
        <f>J1454</f>
        <v>0</v>
      </c>
      <c r="K1453" s="215">
        <f t="shared" ref="K1453:O1455" si="1922">K1454</f>
        <v>0</v>
      </c>
      <c r="L1453" s="215">
        <f t="shared" si="1922"/>
        <v>0</v>
      </c>
      <c r="M1453" s="215">
        <f t="shared" si="1922"/>
        <v>250000</v>
      </c>
      <c r="N1453" s="215">
        <f t="shared" si="1922"/>
        <v>0</v>
      </c>
      <c r="O1453" s="215">
        <f t="shared" si="1922"/>
        <v>0</v>
      </c>
      <c r="P1453" s="215">
        <f t="shared" si="1904"/>
        <v>250000</v>
      </c>
      <c r="Q1453" s="215">
        <f t="shared" si="1905"/>
        <v>0</v>
      </c>
      <c r="R1453" s="215">
        <f t="shared" si="1906"/>
        <v>0</v>
      </c>
      <c r="S1453" s="215">
        <f t="shared" ref="S1453:U1455" si="1923">S1454</f>
        <v>0</v>
      </c>
      <c r="T1453" s="215">
        <f t="shared" si="1923"/>
        <v>0</v>
      </c>
      <c r="U1453" s="215">
        <f t="shared" si="1923"/>
        <v>0</v>
      </c>
      <c r="V1453" s="215">
        <f t="shared" si="1887"/>
        <v>250000</v>
      </c>
      <c r="W1453" s="215">
        <f t="shared" si="1888"/>
        <v>0</v>
      </c>
      <c r="X1453" s="215">
        <f t="shared" si="1889"/>
        <v>0</v>
      </c>
    </row>
    <row r="1454" spans="1:24" s="206" customFormat="1" ht="26.4" hidden="1">
      <c r="A1454" s="245" t="s">
        <v>254</v>
      </c>
      <c r="B1454" s="204" t="s">
        <v>330</v>
      </c>
      <c r="C1454" s="204" t="s">
        <v>18</v>
      </c>
      <c r="D1454" s="204" t="s">
        <v>13</v>
      </c>
      <c r="E1454" s="204" t="s">
        <v>3</v>
      </c>
      <c r="F1454" s="204" t="s">
        <v>68</v>
      </c>
      <c r="G1454" s="204" t="s">
        <v>140</v>
      </c>
      <c r="H1454" s="204" t="s">
        <v>376</v>
      </c>
      <c r="I1454" s="214"/>
      <c r="J1454" s="215">
        <f>J1455</f>
        <v>0</v>
      </c>
      <c r="K1454" s="215">
        <f t="shared" si="1922"/>
        <v>0</v>
      </c>
      <c r="L1454" s="215">
        <f t="shared" si="1922"/>
        <v>0</v>
      </c>
      <c r="M1454" s="215">
        <f t="shared" si="1922"/>
        <v>250000</v>
      </c>
      <c r="N1454" s="215">
        <f t="shared" si="1922"/>
        <v>0</v>
      </c>
      <c r="O1454" s="215">
        <f t="shared" si="1922"/>
        <v>0</v>
      </c>
      <c r="P1454" s="215">
        <f t="shared" si="1904"/>
        <v>250000</v>
      </c>
      <c r="Q1454" s="215">
        <f t="shared" si="1905"/>
        <v>0</v>
      </c>
      <c r="R1454" s="215">
        <f t="shared" si="1906"/>
        <v>0</v>
      </c>
      <c r="S1454" s="215">
        <f t="shared" si="1923"/>
        <v>0</v>
      </c>
      <c r="T1454" s="215">
        <f t="shared" si="1923"/>
        <v>0</v>
      </c>
      <c r="U1454" s="215">
        <f t="shared" si="1923"/>
        <v>0</v>
      </c>
      <c r="V1454" s="215">
        <f t="shared" si="1887"/>
        <v>250000</v>
      </c>
      <c r="W1454" s="215">
        <f t="shared" si="1888"/>
        <v>0</v>
      </c>
      <c r="X1454" s="215">
        <f t="shared" si="1889"/>
        <v>0</v>
      </c>
    </row>
    <row r="1455" spans="1:24" s="206" customFormat="1" ht="26.4" hidden="1">
      <c r="A1455" s="217" t="s">
        <v>229</v>
      </c>
      <c r="B1455" s="204" t="s">
        <v>330</v>
      </c>
      <c r="C1455" s="204" t="s">
        <v>18</v>
      </c>
      <c r="D1455" s="204" t="s">
        <v>13</v>
      </c>
      <c r="E1455" s="204" t="s">
        <v>3</v>
      </c>
      <c r="F1455" s="204" t="s">
        <v>68</v>
      </c>
      <c r="G1455" s="204" t="s">
        <v>140</v>
      </c>
      <c r="H1455" s="204" t="s">
        <v>376</v>
      </c>
      <c r="I1455" s="214" t="s">
        <v>92</v>
      </c>
      <c r="J1455" s="215">
        <f>J1456</f>
        <v>0</v>
      </c>
      <c r="K1455" s="215">
        <f t="shared" si="1922"/>
        <v>0</v>
      </c>
      <c r="L1455" s="215">
        <f t="shared" si="1922"/>
        <v>0</v>
      </c>
      <c r="M1455" s="215">
        <f t="shared" si="1922"/>
        <v>250000</v>
      </c>
      <c r="N1455" s="215">
        <f t="shared" si="1922"/>
        <v>0</v>
      </c>
      <c r="O1455" s="215">
        <f t="shared" si="1922"/>
        <v>0</v>
      </c>
      <c r="P1455" s="215">
        <f t="shared" si="1904"/>
        <v>250000</v>
      </c>
      <c r="Q1455" s="215">
        <f t="shared" si="1905"/>
        <v>0</v>
      </c>
      <c r="R1455" s="215">
        <f t="shared" si="1906"/>
        <v>0</v>
      </c>
      <c r="S1455" s="215">
        <f t="shared" si="1923"/>
        <v>0</v>
      </c>
      <c r="T1455" s="215">
        <f t="shared" si="1923"/>
        <v>0</v>
      </c>
      <c r="U1455" s="215">
        <f t="shared" si="1923"/>
        <v>0</v>
      </c>
      <c r="V1455" s="215">
        <f t="shared" si="1887"/>
        <v>250000</v>
      </c>
      <c r="W1455" s="215">
        <f t="shared" si="1888"/>
        <v>0</v>
      </c>
      <c r="X1455" s="215">
        <f t="shared" si="1889"/>
        <v>0</v>
      </c>
    </row>
    <row r="1456" spans="1:24" s="206" customFormat="1" ht="26.4" hidden="1">
      <c r="A1456" s="216" t="s">
        <v>96</v>
      </c>
      <c r="B1456" s="204" t="s">
        <v>330</v>
      </c>
      <c r="C1456" s="204" t="s">
        <v>18</v>
      </c>
      <c r="D1456" s="204" t="s">
        <v>13</v>
      </c>
      <c r="E1456" s="204" t="s">
        <v>3</v>
      </c>
      <c r="F1456" s="204" t="s">
        <v>68</v>
      </c>
      <c r="G1456" s="204" t="s">
        <v>140</v>
      </c>
      <c r="H1456" s="204" t="s">
        <v>376</v>
      </c>
      <c r="I1456" s="214" t="s">
        <v>93</v>
      </c>
      <c r="J1456" s="215"/>
      <c r="K1456" s="215"/>
      <c r="L1456" s="215"/>
      <c r="M1456" s="351">
        <f>150000+100000</f>
        <v>250000</v>
      </c>
      <c r="N1456" s="215"/>
      <c r="O1456" s="215"/>
      <c r="P1456" s="215">
        <f t="shared" si="1904"/>
        <v>250000</v>
      </c>
      <c r="Q1456" s="215">
        <f t="shared" si="1905"/>
        <v>0</v>
      </c>
      <c r="R1456" s="215">
        <f t="shared" si="1906"/>
        <v>0</v>
      </c>
      <c r="S1456" s="215"/>
      <c r="T1456" s="215"/>
      <c r="U1456" s="215"/>
      <c r="V1456" s="215">
        <f t="shared" si="1887"/>
        <v>250000</v>
      </c>
      <c r="W1456" s="215">
        <f t="shared" si="1888"/>
        <v>0</v>
      </c>
      <c r="X1456" s="215">
        <f t="shared" si="1889"/>
        <v>0</v>
      </c>
    </row>
    <row r="1457" spans="1:24" s="206" customFormat="1" hidden="1">
      <c r="A1457" s="212" t="s">
        <v>81</v>
      </c>
      <c r="B1457" s="204" t="s">
        <v>330</v>
      </c>
      <c r="C1457" s="204" t="s">
        <v>18</v>
      </c>
      <c r="D1457" s="204" t="s">
        <v>13</v>
      </c>
      <c r="E1457" s="204" t="s">
        <v>80</v>
      </c>
      <c r="F1457" s="204" t="s">
        <v>68</v>
      </c>
      <c r="G1457" s="204" t="s">
        <v>140</v>
      </c>
      <c r="H1457" s="204" t="s">
        <v>141</v>
      </c>
      <c r="I1457" s="214"/>
      <c r="J1457" s="215">
        <f>J1458+J1461</f>
        <v>408422</v>
      </c>
      <c r="K1457" s="215">
        <f t="shared" ref="K1457:L1457" si="1924">K1458+K1461</f>
        <v>414688.2</v>
      </c>
      <c r="L1457" s="215">
        <f t="shared" si="1924"/>
        <v>421205.05</v>
      </c>
      <c r="M1457" s="215">
        <f t="shared" ref="M1457:O1457" si="1925">M1458+M1461</f>
        <v>0</v>
      </c>
      <c r="N1457" s="215">
        <f t="shared" si="1925"/>
        <v>0</v>
      </c>
      <c r="O1457" s="215">
        <f t="shared" si="1925"/>
        <v>0</v>
      </c>
      <c r="P1457" s="215">
        <f t="shared" si="1904"/>
        <v>408422</v>
      </c>
      <c r="Q1457" s="215">
        <f t="shared" si="1905"/>
        <v>414688.2</v>
      </c>
      <c r="R1457" s="215">
        <f t="shared" si="1906"/>
        <v>421205.05</v>
      </c>
      <c r="S1457" s="215">
        <f t="shared" ref="S1457:U1457" si="1926">S1458+S1461</f>
        <v>0</v>
      </c>
      <c r="T1457" s="215">
        <f t="shared" si="1926"/>
        <v>0</v>
      </c>
      <c r="U1457" s="215">
        <f t="shared" si="1926"/>
        <v>0</v>
      </c>
      <c r="V1457" s="215">
        <f t="shared" si="1887"/>
        <v>408422</v>
      </c>
      <c r="W1457" s="215">
        <f t="shared" si="1888"/>
        <v>414688.2</v>
      </c>
      <c r="X1457" s="215">
        <f t="shared" si="1889"/>
        <v>421205.05</v>
      </c>
    </row>
    <row r="1458" spans="1:24" s="206" customFormat="1" ht="13.8" hidden="1">
      <c r="A1458" s="256" t="s">
        <v>297</v>
      </c>
      <c r="B1458" s="204" t="s">
        <v>330</v>
      </c>
      <c r="C1458" s="204" t="s">
        <v>18</v>
      </c>
      <c r="D1458" s="204" t="s">
        <v>13</v>
      </c>
      <c r="E1458" s="204" t="s">
        <v>80</v>
      </c>
      <c r="F1458" s="204" t="s">
        <v>68</v>
      </c>
      <c r="G1458" s="204" t="s">
        <v>140</v>
      </c>
      <c r="H1458" s="204" t="s">
        <v>296</v>
      </c>
      <c r="I1458" s="214"/>
      <c r="J1458" s="215">
        <f>J1459</f>
        <v>23767</v>
      </c>
      <c r="K1458" s="215">
        <f t="shared" ref="K1458:O1459" si="1927">K1459</f>
        <v>23767</v>
      </c>
      <c r="L1458" s="215">
        <f t="shared" si="1927"/>
        <v>23767</v>
      </c>
      <c r="M1458" s="215">
        <f t="shared" si="1927"/>
        <v>0</v>
      </c>
      <c r="N1458" s="215">
        <f t="shared" si="1927"/>
        <v>0</v>
      </c>
      <c r="O1458" s="215">
        <f t="shared" si="1927"/>
        <v>0</v>
      </c>
      <c r="P1458" s="215">
        <f t="shared" si="1904"/>
        <v>23767</v>
      </c>
      <c r="Q1458" s="215">
        <f t="shared" si="1905"/>
        <v>23767</v>
      </c>
      <c r="R1458" s="215">
        <f t="shared" si="1906"/>
        <v>23767</v>
      </c>
      <c r="S1458" s="215">
        <f t="shared" ref="S1458:U1459" si="1928">S1459</f>
        <v>0</v>
      </c>
      <c r="T1458" s="215">
        <f t="shared" si="1928"/>
        <v>0</v>
      </c>
      <c r="U1458" s="215">
        <f t="shared" si="1928"/>
        <v>0</v>
      </c>
      <c r="V1458" s="215">
        <f t="shared" si="1887"/>
        <v>23767</v>
      </c>
      <c r="W1458" s="215">
        <f t="shared" si="1888"/>
        <v>23767</v>
      </c>
      <c r="X1458" s="215">
        <f t="shared" si="1889"/>
        <v>23767</v>
      </c>
    </row>
    <row r="1459" spans="1:24" s="206" customFormat="1" ht="26.4" hidden="1">
      <c r="A1459" s="217" t="s">
        <v>229</v>
      </c>
      <c r="B1459" s="204" t="s">
        <v>330</v>
      </c>
      <c r="C1459" s="204" t="s">
        <v>18</v>
      </c>
      <c r="D1459" s="204" t="s">
        <v>13</v>
      </c>
      <c r="E1459" s="204" t="s">
        <v>80</v>
      </c>
      <c r="F1459" s="204" t="s">
        <v>68</v>
      </c>
      <c r="G1459" s="204" t="s">
        <v>140</v>
      </c>
      <c r="H1459" s="204" t="s">
        <v>296</v>
      </c>
      <c r="I1459" s="214" t="s">
        <v>92</v>
      </c>
      <c r="J1459" s="215">
        <f>J1460</f>
        <v>23767</v>
      </c>
      <c r="K1459" s="215">
        <f t="shared" si="1927"/>
        <v>23767</v>
      </c>
      <c r="L1459" s="215">
        <f t="shared" si="1927"/>
        <v>23767</v>
      </c>
      <c r="M1459" s="215">
        <f t="shared" si="1927"/>
        <v>0</v>
      </c>
      <c r="N1459" s="215">
        <f t="shared" si="1927"/>
        <v>0</v>
      </c>
      <c r="O1459" s="215">
        <f t="shared" si="1927"/>
        <v>0</v>
      </c>
      <c r="P1459" s="215">
        <f t="shared" si="1904"/>
        <v>23767</v>
      </c>
      <c r="Q1459" s="215">
        <f t="shared" si="1905"/>
        <v>23767</v>
      </c>
      <c r="R1459" s="215">
        <f t="shared" si="1906"/>
        <v>23767</v>
      </c>
      <c r="S1459" s="215">
        <f t="shared" si="1928"/>
        <v>0</v>
      </c>
      <c r="T1459" s="215">
        <f t="shared" si="1928"/>
        <v>0</v>
      </c>
      <c r="U1459" s="215">
        <f t="shared" si="1928"/>
        <v>0</v>
      </c>
      <c r="V1459" s="215">
        <f t="shared" si="1887"/>
        <v>23767</v>
      </c>
      <c r="W1459" s="215">
        <f t="shared" si="1888"/>
        <v>23767</v>
      </c>
      <c r="X1459" s="215">
        <f t="shared" si="1889"/>
        <v>23767</v>
      </c>
    </row>
    <row r="1460" spans="1:24" s="206" customFormat="1" ht="26.4" hidden="1">
      <c r="A1460" s="216" t="s">
        <v>96</v>
      </c>
      <c r="B1460" s="204" t="s">
        <v>330</v>
      </c>
      <c r="C1460" s="204" t="s">
        <v>18</v>
      </c>
      <c r="D1460" s="204" t="s">
        <v>13</v>
      </c>
      <c r="E1460" s="204" t="s">
        <v>80</v>
      </c>
      <c r="F1460" s="204" t="s">
        <v>68</v>
      </c>
      <c r="G1460" s="204" t="s">
        <v>140</v>
      </c>
      <c r="H1460" s="204" t="s">
        <v>296</v>
      </c>
      <c r="I1460" s="214" t="s">
        <v>93</v>
      </c>
      <c r="J1460" s="215">
        <v>23767</v>
      </c>
      <c r="K1460" s="215">
        <v>23767</v>
      </c>
      <c r="L1460" s="215">
        <v>23767</v>
      </c>
      <c r="M1460" s="215"/>
      <c r="N1460" s="215"/>
      <c r="O1460" s="215"/>
      <c r="P1460" s="215">
        <f t="shared" si="1904"/>
        <v>23767</v>
      </c>
      <c r="Q1460" s="215">
        <f t="shared" si="1905"/>
        <v>23767</v>
      </c>
      <c r="R1460" s="215">
        <f t="shared" si="1906"/>
        <v>23767</v>
      </c>
      <c r="S1460" s="215"/>
      <c r="T1460" s="215"/>
      <c r="U1460" s="215"/>
      <c r="V1460" s="215">
        <f t="shared" si="1887"/>
        <v>23767</v>
      </c>
      <c r="W1460" s="215">
        <f t="shared" si="1888"/>
        <v>23767</v>
      </c>
      <c r="X1460" s="215">
        <f t="shared" si="1889"/>
        <v>23767</v>
      </c>
    </row>
    <row r="1461" spans="1:24" s="206" customFormat="1" hidden="1">
      <c r="A1461" s="216" t="s">
        <v>299</v>
      </c>
      <c r="B1461" s="204" t="s">
        <v>330</v>
      </c>
      <c r="C1461" s="204" t="s">
        <v>18</v>
      </c>
      <c r="D1461" s="204" t="s">
        <v>13</v>
      </c>
      <c r="E1461" s="204" t="s">
        <v>80</v>
      </c>
      <c r="F1461" s="204" t="s">
        <v>68</v>
      </c>
      <c r="G1461" s="204" t="s">
        <v>140</v>
      </c>
      <c r="H1461" s="204" t="s">
        <v>295</v>
      </c>
      <c r="I1461" s="214"/>
      <c r="J1461" s="215">
        <f>J1462</f>
        <v>384655</v>
      </c>
      <c r="K1461" s="215">
        <f t="shared" ref="K1461:O1462" si="1929">K1462</f>
        <v>390921.2</v>
      </c>
      <c r="L1461" s="215">
        <f t="shared" si="1929"/>
        <v>397438.05</v>
      </c>
      <c r="M1461" s="215">
        <f t="shared" si="1929"/>
        <v>0</v>
      </c>
      <c r="N1461" s="215">
        <f t="shared" si="1929"/>
        <v>0</v>
      </c>
      <c r="O1461" s="215">
        <f t="shared" si="1929"/>
        <v>0</v>
      </c>
      <c r="P1461" s="215">
        <f t="shared" si="1904"/>
        <v>384655</v>
      </c>
      <c r="Q1461" s="215">
        <f t="shared" si="1905"/>
        <v>390921.2</v>
      </c>
      <c r="R1461" s="215">
        <f t="shared" si="1906"/>
        <v>397438.05</v>
      </c>
      <c r="S1461" s="215">
        <f t="shared" ref="S1461:U1462" si="1930">S1462</f>
        <v>0</v>
      </c>
      <c r="T1461" s="215">
        <f t="shared" si="1930"/>
        <v>0</v>
      </c>
      <c r="U1461" s="215">
        <f t="shared" si="1930"/>
        <v>0</v>
      </c>
      <c r="V1461" s="215">
        <f t="shared" si="1887"/>
        <v>384655</v>
      </c>
      <c r="W1461" s="215">
        <f t="shared" si="1888"/>
        <v>390921.2</v>
      </c>
      <c r="X1461" s="215">
        <f t="shared" si="1889"/>
        <v>397438.05</v>
      </c>
    </row>
    <row r="1462" spans="1:24" s="206" customFormat="1" ht="26.4" hidden="1">
      <c r="A1462" s="217" t="s">
        <v>229</v>
      </c>
      <c r="B1462" s="204" t="s">
        <v>330</v>
      </c>
      <c r="C1462" s="204" t="s">
        <v>18</v>
      </c>
      <c r="D1462" s="204" t="s">
        <v>13</v>
      </c>
      <c r="E1462" s="204" t="s">
        <v>80</v>
      </c>
      <c r="F1462" s="204" t="s">
        <v>68</v>
      </c>
      <c r="G1462" s="204" t="s">
        <v>140</v>
      </c>
      <c r="H1462" s="204" t="s">
        <v>295</v>
      </c>
      <c r="I1462" s="214" t="s">
        <v>92</v>
      </c>
      <c r="J1462" s="215">
        <f>J1463</f>
        <v>384655</v>
      </c>
      <c r="K1462" s="215">
        <f t="shared" si="1929"/>
        <v>390921.2</v>
      </c>
      <c r="L1462" s="215">
        <f t="shared" si="1929"/>
        <v>397438.05</v>
      </c>
      <c r="M1462" s="215">
        <f t="shared" si="1929"/>
        <v>0</v>
      </c>
      <c r="N1462" s="215">
        <f t="shared" si="1929"/>
        <v>0</v>
      </c>
      <c r="O1462" s="215">
        <f t="shared" si="1929"/>
        <v>0</v>
      </c>
      <c r="P1462" s="215">
        <f t="shared" si="1904"/>
        <v>384655</v>
      </c>
      <c r="Q1462" s="215">
        <f t="shared" si="1905"/>
        <v>390921.2</v>
      </c>
      <c r="R1462" s="215">
        <f t="shared" si="1906"/>
        <v>397438.05</v>
      </c>
      <c r="S1462" s="215">
        <f t="shared" si="1930"/>
        <v>0</v>
      </c>
      <c r="T1462" s="215">
        <f t="shared" si="1930"/>
        <v>0</v>
      </c>
      <c r="U1462" s="215">
        <f t="shared" si="1930"/>
        <v>0</v>
      </c>
      <c r="V1462" s="215">
        <f t="shared" si="1887"/>
        <v>384655</v>
      </c>
      <c r="W1462" s="215">
        <f t="shared" si="1888"/>
        <v>390921.2</v>
      </c>
      <c r="X1462" s="215">
        <f t="shared" si="1889"/>
        <v>397438.05</v>
      </c>
    </row>
    <row r="1463" spans="1:24" s="206" customFormat="1" ht="26.4" hidden="1">
      <c r="A1463" s="216" t="s">
        <v>96</v>
      </c>
      <c r="B1463" s="204" t="s">
        <v>330</v>
      </c>
      <c r="C1463" s="204" t="s">
        <v>18</v>
      </c>
      <c r="D1463" s="204" t="s">
        <v>13</v>
      </c>
      <c r="E1463" s="204" t="s">
        <v>80</v>
      </c>
      <c r="F1463" s="204" t="s">
        <v>68</v>
      </c>
      <c r="G1463" s="204" t="s">
        <v>140</v>
      </c>
      <c r="H1463" s="204" t="s">
        <v>295</v>
      </c>
      <c r="I1463" s="214" t="s">
        <v>93</v>
      </c>
      <c r="J1463" s="215">
        <v>384655</v>
      </c>
      <c r="K1463" s="215">
        <v>390921.2</v>
      </c>
      <c r="L1463" s="215">
        <v>397438.05</v>
      </c>
      <c r="M1463" s="215"/>
      <c r="N1463" s="215"/>
      <c r="O1463" s="215"/>
      <c r="P1463" s="215">
        <f t="shared" si="1904"/>
        <v>384655</v>
      </c>
      <c r="Q1463" s="215">
        <f t="shared" si="1905"/>
        <v>390921.2</v>
      </c>
      <c r="R1463" s="215">
        <f t="shared" si="1906"/>
        <v>397438.05</v>
      </c>
      <c r="S1463" s="215"/>
      <c r="T1463" s="215"/>
      <c r="U1463" s="215"/>
      <c r="V1463" s="215">
        <f t="shared" si="1887"/>
        <v>384655</v>
      </c>
      <c r="W1463" s="215">
        <f t="shared" si="1888"/>
        <v>390921.2</v>
      </c>
      <c r="X1463" s="215">
        <f t="shared" si="1889"/>
        <v>397438.05</v>
      </c>
    </row>
    <row r="1464" spans="1:24" s="199" customFormat="1" ht="15.6" hidden="1">
      <c r="A1464" s="198" t="s">
        <v>347</v>
      </c>
      <c r="J1464" s="200">
        <f>J1465+J1478+J1486+J1492+J1503</f>
        <v>4406046.21</v>
      </c>
      <c r="K1464" s="200">
        <f>K1465+K1478+K1486+K1492+K1503</f>
        <v>3923544.04</v>
      </c>
      <c r="L1464" s="200">
        <f>L1465+L1478+L1486+L1492+L1503</f>
        <v>3891907.7600000002</v>
      </c>
      <c r="M1464" s="200">
        <f t="shared" ref="M1464:O1464" si="1931">M1465+M1478+M1486+M1492+M1503</f>
        <v>0</v>
      </c>
      <c r="N1464" s="200">
        <f t="shared" si="1931"/>
        <v>0</v>
      </c>
      <c r="O1464" s="200">
        <f t="shared" si="1931"/>
        <v>0</v>
      </c>
      <c r="P1464" s="200">
        <f t="shared" si="1904"/>
        <v>4406046.21</v>
      </c>
      <c r="Q1464" s="200">
        <f t="shared" si="1905"/>
        <v>3923544.04</v>
      </c>
      <c r="R1464" s="200">
        <f t="shared" si="1906"/>
        <v>3891907.7600000002</v>
      </c>
      <c r="S1464" s="200">
        <f t="shared" ref="S1464:U1464" si="1932">S1465+S1478+S1486+S1492+S1503</f>
        <v>1620000</v>
      </c>
      <c r="T1464" s="200">
        <f t="shared" si="1932"/>
        <v>0</v>
      </c>
      <c r="U1464" s="200">
        <f t="shared" si="1932"/>
        <v>0</v>
      </c>
      <c r="V1464" s="200">
        <f t="shared" si="1887"/>
        <v>6026046.21</v>
      </c>
      <c r="W1464" s="200">
        <f t="shared" si="1888"/>
        <v>3923544.04</v>
      </c>
      <c r="X1464" s="200">
        <f t="shared" si="1889"/>
        <v>3891907.7600000002</v>
      </c>
    </row>
    <row r="1465" spans="1:24" s="206" customFormat="1" ht="15.6" hidden="1">
      <c r="A1465" s="202" t="s">
        <v>32</v>
      </c>
      <c r="B1465" s="203" t="s">
        <v>330</v>
      </c>
      <c r="C1465" s="203" t="s">
        <v>20</v>
      </c>
      <c r="D1465" s="204"/>
      <c r="E1465" s="204"/>
      <c r="F1465" s="204"/>
      <c r="G1465" s="204"/>
      <c r="H1465" s="204"/>
      <c r="I1465" s="204"/>
      <c r="J1465" s="205">
        <f>J1466</f>
        <v>3594844</v>
      </c>
      <c r="K1465" s="205">
        <f t="shared" ref="K1465:O1465" si="1933">K1466</f>
        <v>3574980.88</v>
      </c>
      <c r="L1465" s="205">
        <f t="shared" si="1933"/>
        <v>3535123.24</v>
      </c>
      <c r="M1465" s="205">
        <f t="shared" si="1933"/>
        <v>0</v>
      </c>
      <c r="N1465" s="205">
        <f t="shared" si="1933"/>
        <v>0</v>
      </c>
      <c r="O1465" s="205">
        <f t="shared" si="1933"/>
        <v>0</v>
      </c>
      <c r="P1465" s="205">
        <f t="shared" si="1904"/>
        <v>3594844</v>
      </c>
      <c r="Q1465" s="205">
        <f t="shared" si="1905"/>
        <v>3574980.88</v>
      </c>
      <c r="R1465" s="205">
        <f t="shared" si="1906"/>
        <v>3535123.24</v>
      </c>
      <c r="S1465" s="205">
        <f t="shared" ref="S1465:U1465" si="1934">S1466</f>
        <v>0</v>
      </c>
      <c r="T1465" s="205">
        <f t="shared" si="1934"/>
        <v>0</v>
      </c>
      <c r="U1465" s="205">
        <f t="shared" si="1934"/>
        <v>0</v>
      </c>
      <c r="V1465" s="205">
        <f t="shared" si="1887"/>
        <v>3594844</v>
      </c>
      <c r="W1465" s="205">
        <f t="shared" si="1888"/>
        <v>3574980.88</v>
      </c>
      <c r="X1465" s="205">
        <f t="shared" si="1889"/>
        <v>3535123.24</v>
      </c>
    </row>
    <row r="1466" spans="1:24" s="206" customFormat="1" ht="39.6" hidden="1">
      <c r="A1466" s="207" t="s">
        <v>0</v>
      </c>
      <c r="B1466" s="208" t="s">
        <v>330</v>
      </c>
      <c r="C1466" s="208" t="s">
        <v>20</v>
      </c>
      <c r="D1466" s="208" t="s">
        <v>16</v>
      </c>
      <c r="E1466" s="208"/>
      <c r="F1466" s="208"/>
      <c r="G1466" s="208"/>
      <c r="H1466" s="204"/>
      <c r="I1466" s="214"/>
      <c r="J1466" s="211">
        <f>+J1467</f>
        <v>3594844</v>
      </c>
      <c r="K1466" s="211">
        <f t="shared" ref="K1466:O1466" si="1935">+K1467</f>
        <v>3574980.88</v>
      </c>
      <c r="L1466" s="211">
        <f t="shared" si="1935"/>
        <v>3535123.24</v>
      </c>
      <c r="M1466" s="211">
        <f t="shared" si="1935"/>
        <v>0</v>
      </c>
      <c r="N1466" s="211">
        <f t="shared" si="1935"/>
        <v>0</v>
      </c>
      <c r="O1466" s="211">
        <f t="shared" si="1935"/>
        <v>0</v>
      </c>
      <c r="P1466" s="211">
        <f t="shared" si="1904"/>
        <v>3594844</v>
      </c>
      <c r="Q1466" s="211">
        <f t="shared" si="1905"/>
        <v>3574980.88</v>
      </c>
      <c r="R1466" s="211">
        <f t="shared" si="1906"/>
        <v>3535123.24</v>
      </c>
      <c r="S1466" s="211">
        <f t="shared" ref="S1466:U1466" si="1936">+S1467</f>
        <v>0</v>
      </c>
      <c r="T1466" s="211">
        <f t="shared" si="1936"/>
        <v>0</v>
      </c>
      <c r="U1466" s="211">
        <f t="shared" si="1936"/>
        <v>0</v>
      </c>
      <c r="V1466" s="211">
        <f t="shared" si="1887"/>
        <v>3594844</v>
      </c>
      <c r="W1466" s="211">
        <f t="shared" si="1888"/>
        <v>3574980.88</v>
      </c>
      <c r="X1466" s="211">
        <f t="shared" si="1889"/>
        <v>3535123.24</v>
      </c>
    </row>
    <row r="1467" spans="1:24" s="206" customFormat="1" hidden="1">
      <c r="A1467" s="212" t="s">
        <v>81</v>
      </c>
      <c r="B1467" s="204" t="s">
        <v>330</v>
      </c>
      <c r="C1467" s="204" t="s">
        <v>20</v>
      </c>
      <c r="D1467" s="204" t="s">
        <v>16</v>
      </c>
      <c r="E1467" s="204" t="s">
        <v>80</v>
      </c>
      <c r="F1467" s="204" t="s">
        <v>68</v>
      </c>
      <c r="G1467" s="204" t="s">
        <v>140</v>
      </c>
      <c r="H1467" s="204" t="s">
        <v>141</v>
      </c>
      <c r="I1467" s="214"/>
      <c r="J1467" s="215">
        <f>J1468+J1475</f>
        <v>3594844</v>
      </c>
      <c r="K1467" s="215">
        <f t="shared" ref="K1467:L1467" si="1937">K1468+K1475</f>
        <v>3574980.88</v>
      </c>
      <c r="L1467" s="215">
        <f t="shared" si="1937"/>
        <v>3535123.24</v>
      </c>
      <c r="M1467" s="215">
        <f t="shared" ref="M1467:O1467" si="1938">M1468+M1475</f>
        <v>0</v>
      </c>
      <c r="N1467" s="215">
        <f t="shared" si="1938"/>
        <v>0</v>
      </c>
      <c r="O1467" s="215">
        <f t="shared" si="1938"/>
        <v>0</v>
      </c>
      <c r="P1467" s="215">
        <f t="shared" si="1904"/>
        <v>3594844</v>
      </c>
      <c r="Q1467" s="215">
        <f t="shared" si="1905"/>
        <v>3574980.88</v>
      </c>
      <c r="R1467" s="215">
        <f t="shared" si="1906"/>
        <v>3535123.24</v>
      </c>
      <c r="S1467" s="215">
        <f t="shared" ref="S1467:U1467" si="1939">S1468+S1475</f>
        <v>0</v>
      </c>
      <c r="T1467" s="215">
        <f t="shared" si="1939"/>
        <v>0</v>
      </c>
      <c r="U1467" s="215">
        <f t="shared" si="1939"/>
        <v>0</v>
      </c>
      <c r="V1467" s="215">
        <f t="shared" si="1887"/>
        <v>3594844</v>
      </c>
      <c r="W1467" s="215">
        <f t="shared" si="1888"/>
        <v>3574980.88</v>
      </c>
      <c r="X1467" s="215">
        <f t="shared" si="1889"/>
        <v>3535123.24</v>
      </c>
    </row>
    <row r="1468" spans="1:24" s="206" customFormat="1" ht="26.4" hidden="1">
      <c r="A1468" s="212" t="s">
        <v>85</v>
      </c>
      <c r="B1468" s="204" t="s">
        <v>330</v>
      </c>
      <c r="C1468" s="204" t="s">
        <v>20</v>
      </c>
      <c r="D1468" s="204" t="s">
        <v>16</v>
      </c>
      <c r="E1468" s="204" t="s">
        <v>80</v>
      </c>
      <c r="F1468" s="204" t="s">
        <v>68</v>
      </c>
      <c r="G1468" s="204" t="s">
        <v>140</v>
      </c>
      <c r="H1468" s="204" t="s">
        <v>150</v>
      </c>
      <c r="I1468" s="214"/>
      <c r="J1468" s="215">
        <f>J1469+J1471+J1473</f>
        <v>3591844</v>
      </c>
      <c r="K1468" s="215">
        <f t="shared" ref="K1468:L1468" si="1940">K1469+K1471+K1473</f>
        <v>3571980.88</v>
      </c>
      <c r="L1468" s="215">
        <f t="shared" si="1940"/>
        <v>3532123.24</v>
      </c>
      <c r="M1468" s="215">
        <f t="shared" ref="M1468:O1468" si="1941">M1469+M1471+M1473</f>
        <v>0</v>
      </c>
      <c r="N1468" s="215">
        <f t="shared" si="1941"/>
        <v>0</v>
      </c>
      <c r="O1468" s="215">
        <f t="shared" si="1941"/>
        <v>0</v>
      </c>
      <c r="P1468" s="215">
        <f t="shared" si="1904"/>
        <v>3591844</v>
      </c>
      <c r="Q1468" s="215">
        <f t="shared" si="1905"/>
        <v>3571980.88</v>
      </c>
      <c r="R1468" s="215">
        <f t="shared" si="1906"/>
        <v>3532123.24</v>
      </c>
      <c r="S1468" s="215">
        <f t="shared" ref="S1468:U1468" si="1942">S1469+S1471+S1473</f>
        <v>0</v>
      </c>
      <c r="T1468" s="215">
        <f t="shared" si="1942"/>
        <v>0</v>
      </c>
      <c r="U1468" s="215">
        <f t="shared" si="1942"/>
        <v>0</v>
      </c>
      <c r="V1468" s="215">
        <f t="shared" si="1887"/>
        <v>3591844</v>
      </c>
      <c r="W1468" s="215">
        <f t="shared" si="1888"/>
        <v>3571980.88</v>
      </c>
      <c r="X1468" s="215">
        <f t="shared" si="1889"/>
        <v>3532123.24</v>
      </c>
    </row>
    <row r="1469" spans="1:24" s="206" customFormat="1" ht="39.6" hidden="1">
      <c r="A1469" s="216" t="s">
        <v>94</v>
      </c>
      <c r="B1469" s="204" t="s">
        <v>330</v>
      </c>
      <c r="C1469" s="204" t="s">
        <v>20</v>
      </c>
      <c r="D1469" s="204" t="s">
        <v>16</v>
      </c>
      <c r="E1469" s="204" t="s">
        <v>80</v>
      </c>
      <c r="F1469" s="204" t="s">
        <v>68</v>
      </c>
      <c r="G1469" s="204" t="s">
        <v>140</v>
      </c>
      <c r="H1469" s="204" t="s">
        <v>150</v>
      </c>
      <c r="I1469" s="214" t="s">
        <v>90</v>
      </c>
      <c r="J1469" s="215">
        <f>J1470</f>
        <v>3462922</v>
      </c>
      <c r="K1469" s="215">
        <f t="shared" ref="K1469:O1469" si="1943">K1470</f>
        <v>3442922</v>
      </c>
      <c r="L1469" s="215">
        <f t="shared" si="1943"/>
        <v>3402922</v>
      </c>
      <c r="M1469" s="215">
        <f t="shared" si="1943"/>
        <v>0</v>
      </c>
      <c r="N1469" s="215">
        <f t="shared" si="1943"/>
        <v>0</v>
      </c>
      <c r="O1469" s="215">
        <f t="shared" si="1943"/>
        <v>0</v>
      </c>
      <c r="P1469" s="215">
        <f t="shared" si="1904"/>
        <v>3462922</v>
      </c>
      <c r="Q1469" s="215">
        <f t="shared" si="1905"/>
        <v>3442922</v>
      </c>
      <c r="R1469" s="215">
        <f t="shared" si="1906"/>
        <v>3402922</v>
      </c>
      <c r="S1469" s="215">
        <f t="shared" ref="S1469:U1469" si="1944">S1470</f>
        <v>0</v>
      </c>
      <c r="T1469" s="215">
        <f t="shared" si="1944"/>
        <v>0</v>
      </c>
      <c r="U1469" s="215">
        <f t="shared" si="1944"/>
        <v>0</v>
      </c>
      <c r="V1469" s="215">
        <f t="shared" si="1887"/>
        <v>3462922</v>
      </c>
      <c r="W1469" s="215">
        <f t="shared" si="1888"/>
        <v>3442922</v>
      </c>
      <c r="X1469" s="215">
        <f t="shared" si="1889"/>
        <v>3402922</v>
      </c>
    </row>
    <row r="1470" spans="1:24" s="206" customFormat="1" hidden="1">
      <c r="A1470" s="216" t="s">
        <v>101</v>
      </c>
      <c r="B1470" s="204" t="s">
        <v>330</v>
      </c>
      <c r="C1470" s="204" t="s">
        <v>20</v>
      </c>
      <c r="D1470" s="204" t="s">
        <v>16</v>
      </c>
      <c r="E1470" s="204" t="s">
        <v>80</v>
      </c>
      <c r="F1470" s="204" t="s">
        <v>68</v>
      </c>
      <c r="G1470" s="204" t="s">
        <v>140</v>
      </c>
      <c r="H1470" s="204" t="s">
        <v>150</v>
      </c>
      <c r="I1470" s="214" t="s">
        <v>100</v>
      </c>
      <c r="J1470" s="215">
        <v>3462922</v>
      </c>
      <c r="K1470" s="215">
        <f>3462922-20000</f>
        <v>3442922</v>
      </c>
      <c r="L1470" s="215">
        <f>3442922-40000</f>
        <v>3402922</v>
      </c>
      <c r="M1470" s="215"/>
      <c r="N1470" s="215"/>
      <c r="O1470" s="215"/>
      <c r="P1470" s="215">
        <f t="shared" si="1904"/>
        <v>3462922</v>
      </c>
      <c r="Q1470" s="215">
        <f t="shared" si="1905"/>
        <v>3442922</v>
      </c>
      <c r="R1470" s="215">
        <f t="shared" si="1906"/>
        <v>3402922</v>
      </c>
      <c r="S1470" s="215"/>
      <c r="T1470" s="215"/>
      <c r="U1470" s="215"/>
      <c r="V1470" s="215">
        <f t="shared" si="1887"/>
        <v>3462922</v>
      </c>
      <c r="W1470" s="215">
        <f t="shared" si="1888"/>
        <v>3442922</v>
      </c>
      <c r="X1470" s="215">
        <f t="shared" si="1889"/>
        <v>3402922</v>
      </c>
    </row>
    <row r="1471" spans="1:24" s="206" customFormat="1" ht="26.4" hidden="1">
      <c r="A1471" s="217" t="s">
        <v>229</v>
      </c>
      <c r="B1471" s="204" t="s">
        <v>330</v>
      </c>
      <c r="C1471" s="204" t="s">
        <v>20</v>
      </c>
      <c r="D1471" s="204" t="s">
        <v>16</v>
      </c>
      <c r="E1471" s="204" t="s">
        <v>80</v>
      </c>
      <c r="F1471" s="204" t="s">
        <v>68</v>
      </c>
      <c r="G1471" s="204" t="s">
        <v>140</v>
      </c>
      <c r="H1471" s="204" t="s">
        <v>150</v>
      </c>
      <c r="I1471" s="214" t="s">
        <v>92</v>
      </c>
      <c r="J1471" s="215">
        <f>J1472</f>
        <v>117922</v>
      </c>
      <c r="K1471" s="215">
        <f t="shared" ref="K1471:O1471" si="1945">K1472</f>
        <v>118058.88</v>
      </c>
      <c r="L1471" s="215">
        <f t="shared" si="1945"/>
        <v>118201.24</v>
      </c>
      <c r="M1471" s="215">
        <f t="shared" si="1945"/>
        <v>0</v>
      </c>
      <c r="N1471" s="215">
        <f t="shared" si="1945"/>
        <v>0</v>
      </c>
      <c r="O1471" s="215">
        <f t="shared" si="1945"/>
        <v>0</v>
      </c>
      <c r="P1471" s="215">
        <f t="shared" si="1904"/>
        <v>117922</v>
      </c>
      <c r="Q1471" s="215">
        <f t="shared" si="1905"/>
        <v>118058.88</v>
      </c>
      <c r="R1471" s="215">
        <f t="shared" si="1906"/>
        <v>118201.24</v>
      </c>
      <c r="S1471" s="215">
        <f t="shared" ref="S1471:U1471" si="1946">S1472</f>
        <v>0</v>
      </c>
      <c r="T1471" s="215">
        <f t="shared" si="1946"/>
        <v>0</v>
      </c>
      <c r="U1471" s="215">
        <f t="shared" si="1946"/>
        <v>0</v>
      </c>
      <c r="V1471" s="215">
        <f t="shared" si="1887"/>
        <v>117922</v>
      </c>
      <c r="W1471" s="215">
        <f t="shared" si="1888"/>
        <v>118058.88</v>
      </c>
      <c r="X1471" s="215">
        <f t="shared" si="1889"/>
        <v>118201.24</v>
      </c>
    </row>
    <row r="1472" spans="1:24" s="206" customFormat="1" ht="26.4" hidden="1">
      <c r="A1472" s="216" t="s">
        <v>96</v>
      </c>
      <c r="B1472" s="204" t="s">
        <v>330</v>
      </c>
      <c r="C1472" s="204" t="s">
        <v>20</v>
      </c>
      <c r="D1472" s="204" t="s">
        <v>16</v>
      </c>
      <c r="E1472" s="204" t="s">
        <v>80</v>
      </c>
      <c r="F1472" s="204" t="s">
        <v>68</v>
      </c>
      <c r="G1472" s="204" t="s">
        <v>140</v>
      </c>
      <c r="H1472" s="204" t="s">
        <v>150</v>
      </c>
      <c r="I1472" s="214" t="s">
        <v>93</v>
      </c>
      <c r="J1472" s="215">
        <v>117922</v>
      </c>
      <c r="K1472" s="215">
        <v>118058.88</v>
      </c>
      <c r="L1472" s="215">
        <v>118201.24</v>
      </c>
      <c r="M1472" s="215"/>
      <c r="N1472" s="215"/>
      <c r="O1472" s="215"/>
      <c r="P1472" s="215">
        <f t="shared" si="1904"/>
        <v>117922</v>
      </c>
      <c r="Q1472" s="215">
        <f t="shared" si="1905"/>
        <v>118058.88</v>
      </c>
      <c r="R1472" s="215">
        <f t="shared" si="1906"/>
        <v>118201.24</v>
      </c>
      <c r="S1472" s="215"/>
      <c r="T1472" s="215"/>
      <c r="U1472" s="215"/>
      <c r="V1472" s="215">
        <f t="shared" si="1887"/>
        <v>117922</v>
      </c>
      <c r="W1472" s="215">
        <f t="shared" si="1888"/>
        <v>118058.88</v>
      </c>
      <c r="X1472" s="215">
        <f t="shared" si="1889"/>
        <v>118201.24</v>
      </c>
    </row>
    <row r="1473" spans="1:24" s="206" customFormat="1" hidden="1">
      <c r="A1473" s="216" t="s">
        <v>78</v>
      </c>
      <c r="B1473" s="204" t="s">
        <v>330</v>
      </c>
      <c r="C1473" s="204" t="s">
        <v>20</v>
      </c>
      <c r="D1473" s="204" t="s">
        <v>16</v>
      </c>
      <c r="E1473" s="204" t="s">
        <v>80</v>
      </c>
      <c r="F1473" s="204" t="s">
        <v>68</v>
      </c>
      <c r="G1473" s="204" t="s">
        <v>140</v>
      </c>
      <c r="H1473" s="204" t="s">
        <v>150</v>
      </c>
      <c r="I1473" s="214" t="s">
        <v>75</v>
      </c>
      <c r="J1473" s="215">
        <f>J1474</f>
        <v>11000</v>
      </c>
      <c r="K1473" s="215">
        <f t="shared" ref="K1473:O1473" si="1947">K1474</f>
        <v>11000</v>
      </c>
      <c r="L1473" s="215">
        <f t="shared" si="1947"/>
        <v>11000</v>
      </c>
      <c r="M1473" s="215">
        <f t="shared" si="1947"/>
        <v>0</v>
      </c>
      <c r="N1473" s="215">
        <f t="shared" si="1947"/>
        <v>0</v>
      </c>
      <c r="O1473" s="215">
        <f t="shared" si="1947"/>
        <v>0</v>
      </c>
      <c r="P1473" s="215">
        <f t="shared" si="1904"/>
        <v>11000</v>
      </c>
      <c r="Q1473" s="215">
        <f t="shared" si="1905"/>
        <v>11000</v>
      </c>
      <c r="R1473" s="215">
        <f t="shared" si="1906"/>
        <v>11000</v>
      </c>
      <c r="S1473" s="215">
        <f t="shared" ref="S1473:U1473" si="1948">S1474</f>
        <v>0</v>
      </c>
      <c r="T1473" s="215">
        <f t="shared" si="1948"/>
        <v>0</v>
      </c>
      <c r="U1473" s="215">
        <f t="shared" si="1948"/>
        <v>0</v>
      </c>
      <c r="V1473" s="215">
        <f t="shared" si="1887"/>
        <v>11000</v>
      </c>
      <c r="W1473" s="215">
        <f t="shared" si="1888"/>
        <v>11000</v>
      </c>
      <c r="X1473" s="215">
        <f t="shared" si="1889"/>
        <v>11000</v>
      </c>
    </row>
    <row r="1474" spans="1:24" s="206" customFormat="1" hidden="1">
      <c r="A1474" s="218" t="s">
        <v>118</v>
      </c>
      <c r="B1474" s="204" t="s">
        <v>330</v>
      </c>
      <c r="C1474" s="204" t="s">
        <v>20</v>
      </c>
      <c r="D1474" s="204" t="s">
        <v>16</v>
      </c>
      <c r="E1474" s="204" t="s">
        <v>80</v>
      </c>
      <c r="F1474" s="204" t="s">
        <v>68</v>
      </c>
      <c r="G1474" s="204" t="s">
        <v>140</v>
      </c>
      <c r="H1474" s="204" t="s">
        <v>150</v>
      </c>
      <c r="I1474" s="214" t="s">
        <v>117</v>
      </c>
      <c r="J1474" s="215">
        <v>11000</v>
      </c>
      <c r="K1474" s="215">
        <v>11000</v>
      </c>
      <c r="L1474" s="215">
        <v>11000</v>
      </c>
      <c r="M1474" s="215"/>
      <c r="N1474" s="215"/>
      <c r="O1474" s="215"/>
      <c r="P1474" s="215">
        <f t="shared" si="1904"/>
        <v>11000</v>
      </c>
      <c r="Q1474" s="215">
        <f t="shared" si="1905"/>
        <v>11000</v>
      </c>
      <c r="R1474" s="215">
        <f t="shared" si="1906"/>
        <v>11000</v>
      </c>
      <c r="S1474" s="215"/>
      <c r="T1474" s="215"/>
      <c r="U1474" s="215"/>
      <c r="V1474" s="215">
        <f t="shared" si="1887"/>
        <v>11000</v>
      </c>
      <c r="W1474" s="215">
        <f t="shared" si="1888"/>
        <v>11000</v>
      </c>
      <c r="X1474" s="215">
        <f t="shared" si="1889"/>
        <v>11000</v>
      </c>
    </row>
    <row r="1475" spans="1:24" s="206" customFormat="1" hidden="1">
      <c r="A1475" s="216" t="s">
        <v>88</v>
      </c>
      <c r="B1475" s="204" t="s">
        <v>330</v>
      </c>
      <c r="C1475" s="204" t="s">
        <v>20</v>
      </c>
      <c r="D1475" s="204" t="s">
        <v>16</v>
      </c>
      <c r="E1475" s="204" t="s">
        <v>80</v>
      </c>
      <c r="F1475" s="204" t="s">
        <v>68</v>
      </c>
      <c r="G1475" s="204" t="s">
        <v>140</v>
      </c>
      <c r="H1475" s="204" t="s">
        <v>162</v>
      </c>
      <c r="I1475" s="214"/>
      <c r="J1475" s="215">
        <f>J1476</f>
        <v>3000</v>
      </c>
      <c r="K1475" s="215">
        <f t="shared" ref="K1475:O1476" si="1949">K1476</f>
        <v>3000</v>
      </c>
      <c r="L1475" s="215">
        <f t="shared" si="1949"/>
        <v>3000</v>
      </c>
      <c r="M1475" s="215">
        <f t="shared" si="1949"/>
        <v>0</v>
      </c>
      <c r="N1475" s="215">
        <f t="shared" si="1949"/>
        <v>0</v>
      </c>
      <c r="O1475" s="215">
        <f t="shared" si="1949"/>
        <v>0</v>
      </c>
      <c r="P1475" s="215">
        <f t="shared" si="1904"/>
        <v>3000</v>
      </c>
      <c r="Q1475" s="215">
        <f t="shared" si="1905"/>
        <v>3000</v>
      </c>
      <c r="R1475" s="215">
        <f t="shared" si="1906"/>
        <v>3000</v>
      </c>
      <c r="S1475" s="215">
        <f t="shared" ref="S1475:U1476" si="1950">S1476</f>
        <v>0</v>
      </c>
      <c r="T1475" s="215">
        <f t="shared" si="1950"/>
        <v>0</v>
      </c>
      <c r="U1475" s="215">
        <f t="shared" si="1950"/>
        <v>0</v>
      </c>
      <c r="V1475" s="215">
        <f t="shared" si="1887"/>
        <v>3000</v>
      </c>
      <c r="W1475" s="215">
        <f t="shared" si="1888"/>
        <v>3000</v>
      </c>
      <c r="X1475" s="215">
        <f t="shared" si="1889"/>
        <v>3000</v>
      </c>
    </row>
    <row r="1476" spans="1:24" s="206" customFormat="1" ht="26.4" hidden="1">
      <c r="A1476" s="217" t="s">
        <v>229</v>
      </c>
      <c r="B1476" s="204" t="s">
        <v>330</v>
      </c>
      <c r="C1476" s="204" t="s">
        <v>20</v>
      </c>
      <c r="D1476" s="204" t="s">
        <v>16</v>
      </c>
      <c r="E1476" s="204" t="s">
        <v>80</v>
      </c>
      <c r="F1476" s="204" t="s">
        <v>68</v>
      </c>
      <c r="G1476" s="204" t="s">
        <v>140</v>
      </c>
      <c r="H1476" s="204" t="s">
        <v>162</v>
      </c>
      <c r="I1476" s="214" t="s">
        <v>92</v>
      </c>
      <c r="J1476" s="215">
        <f>J1477</f>
        <v>3000</v>
      </c>
      <c r="K1476" s="215">
        <f t="shared" si="1949"/>
        <v>3000</v>
      </c>
      <c r="L1476" s="215">
        <f t="shared" si="1949"/>
        <v>3000</v>
      </c>
      <c r="M1476" s="215">
        <f t="shared" si="1949"/>
        <v>0</v>
      </c>
      <c r="N1476" s="215">
        <f t="shared" si="1949"/>
        <v>0</v>
      </c>
      <c r="O1476" s="215">
        <f t="shared" si="1949"/>
        <v>0</v>
      </c>
      <c r="P1476" s="215">
        <f t="shared" si="1904"/>
        <v>3000</v>
      </c>
      <c r="Q1476" s="215">
        <f t="shared" si="1905"/>
        <v>3000</v>
      </c>
      <c r="R1476" s="215">
        <f t="shared" si="1906"/>
        <v>3000</v>
      </c>
      <c r="S1476" s="215">
        <f t="shared" si="1950"/>
        <v>0</v>
      </c>
      <c r="T1476" s="215">
        <f t="shared" si="1950"/>
        <v>0</v>
      </c>
      <c r="U1476" s="215">
        <f t="shared" si="1950"/>
        <v>0</v>
      </c>
      <c r="V1476" s="215">
        <f t="shared" si="1887"/>
        <v>3000</v>
      </c>
      <c r="W1476" s="215">
        <f t="shared" si="1888"/>
        <v>3000</v>
      </c>
      <c r="X1476" s="215">
        <f t="shared" si="1889"/>
        <v>3000</v>
      </c>
    </row>
    <row r="1477" spans="1:24" s="206" customFormat="1" ht="26.4" hidden="1">
      <c r="A1477" s="216" t="s">
        <v>96</v>
      </c>
      <c r="B1477" s="204" t="s">
        <v>330</v>
      </c>
      <c r="C1477" s="204" t="s">
        <v>20</v>
      </c>
      <c r="D1477" s="204" t="s">
        <v>16</v>
      </c>
      <c r="E1477" s="204" t="s">
        <v>80</v>
      </c>
      <c r="F1477" s="204" t="s">
        <v>68</v>
      </c>
      <c r="G1477" s="204" t="s">
        <v>140</v>
      </c>
      <c r="H1477" s="204" t="s">
        <v>162</v>
      </c>
      <c r="I1477" s="214" t="s">
        <v>93</v>
      </c>
      <c r="J1477" s="215">
        <v>3000</v>
      </c>
      <c r="K1477" s="215">
        <v>3000</v>
      </c>
      <c r="L1477" s="215">
        <v>3000</v>
      </c>
      <c r="M1477" s="215"/>
      <c r="N1477" s="215"/>
      <c r="O1477" s="215"/>
      <c r="P1477" s="215">
        <f t="shared" si="1904"/>
        <v>3000</v>
      </c>
      <c r="Q1477" s="215">
        <f t="shared" si="1905"/>
        <v>3000</v>
      </c>
      <c r="R1477" s="215">
        <f t="shared" si="1906"/>
        <v>3000</v>
      </c>
      <c r="S1477" s="215"/>
      <c r="T1477" s="215"/>
      <c r="U1477" s="215"/>
      <c r="V1477" s="215">
        <f t="shared" si="1887"/>
        <v>3000</v>
      </c>
      <c r="W1477" s="215">
        <f t="shared" si="1888"/>
        <v>3000</v>
      </c>
      <c r="X1477" s="215">
        <f t="shared" si="1889"/>
        <v>3000</v>
      </c>
    </row>
    <row r="1478" spans="1:24" s="206" customFormat="1" ht="15.6" hidden="1">
      <c r="A1478" s="226" t="s">
        <v>53</v>
      </c>
      <c r="B1478" s="203" t="s">
        <v>330</v>
      </c>
      <c r="C1478" s="203" t="s">
        <v>17</v>
      </c>
      <c r="D1478" s="204"/>
      <c r="E1478" s="204"/>
      <c r="F1478" s="204"/>
      <c r="G1478" s="204"/>
      <c r="H1478" s="204"/>
      <c r="I1478" s="214"/>
      <c r="J1478" s="205">
        <f>J1479</f>
        <v>70544.209999999992</v>
      </c>
      <c r="K1478" s="205">
        <f t="shared" ref="K1478:O1480" si="1951">K1479</f>
        <v>0</v>
      </c>
      <c r="L1478" s="205">
        <f t="shared" si="1951"/>
        <v>0</v>
      </c>
      <c r="M1478" s="205">
        <f t="shared" si="1951"/>
        <v>0</v>
      </c>
      <c r="N1478" s="205">
        <f t="shared" si="1951"/>
        <v>0</v>
      </c>
      <c r="O1478" s="205">
        <f t="shared" si="1951"/>
        <v>0</v>
      </c>
      <c r="P1478" s="205">
        <f t="shared" si="1904"/>
        <v>70544.209999999992</v>
      </c>
      <c r="Q1478" s="205">
        <f t="shared" si="1905"/>
        <v>0</v>
      </c>
      <c r="R1478" s="205">
        <f t="shared" si="1906"/>
        <v>0</v>
      </c>
      <c r="S1478" s="205">
        <f t="shared" ref="S1478:U1480" si="1952">S1479</f>
        <v>0</v>
      </c>
      <c r="T1478" s="205">
        <f t="shared" si="1952"/>
        <v>0</v>
      </c>
      <c r="U1478" s="205">
        <f t="shared" si="1952"/>
        <v>0</v>
      </c>
      <c r="V1478" s="205">
        <f t="shared" si="1887"/>
        <v>70544.209999999992</v>
      </c>
      <c r="W1478" s="205">
        <f t="shared" si="1888"/>
        <v>0</v>
      </c>
      <c r="X1478" s="205">
        <f t="shared" si="1889"/>
        <v>0</v>
      </c>
    </row>
    <row r="1479" spans="1:24" s="206" customFormat="1" hidden="1">
      <c r="A1479" s="227" t="s">
        <v>54</v>
      </c>
      <c r="B1479" s="209" t="s">
        <v>330</v>
      </c>
      <c r="C1479" s="209" t="s">
        <v>17</v>
      </c>
      <c r="D1479" s="209" t="s">
        <v>13</v>
      </c>
      <c r="E1479" s="209"/>
      <c r="F1479" s="209"/>
      <c r="G1479" s="209"/>
      <c r="H1479" s="209"/>
      <c r="I1479" s="210"/>
      <c r="J1479" s="211">
        <f>J1480</f>
        <v>70544.209999999992</v>
      </c>
      <c r="K1479" s="211">
        <f t="shared" si="1951"/>
        <v>0</v>
      </c>
      <c r="L1479" s="211">
        <f t="shared" si="1951"/>
        <v>0</v>
      </c>
      <c r="M1479" s="211">
        <f t="shared" si="1951"/>
        <v>0</v>
      </c>
      <c r="N1479" s="211">
        <f t="shared" si="1951"/>
        <v>0</v>
      </c>
      <c r="O1479" s="211">
        <f t="shared" si="1951"/>
        <v>0</v>
      </c>
      <c r="P1479" s="211">
        <f t="shared" si="1904"/>
        <v>70544.209999999992</v>
      </c>
      <c r="Q1479" s="211">
        <f t="shared" si="1905"/>
        <v>0</v>
      </c>
      <c r="R1479" s="211">
        <f t="shared" si="1906"/>
        <v>0</v>
      </c>
      <c r="S1479" s="211">
        <f t="shared" si="1952"/>
        <v>0</v>
      </c>
      <c r="T1479" s="211">
        <f t="shared" si="1952"/>
        <v>0</v>
      </c>
      <c r="U1479" s="211">
        <f t="shared" si="1952"/>
        <v>0</v>
      </c>
      <c r="V1479" s="211">
        <f t="shared" si="1887"/>
        <v>70544.209999999992</v>
      </c>
      <c r="W1479" s="211">
        <f t="shared" si="1888"/>
        <v>0</v>
      </c>
      <c r="X1479" s="211">
        <f t="shared" si="1889"/>
        <v>0</v>
      </c>
    </row>
    <row r="1480" spans="1:24" s="206" customFormat="1" hidden="1">
      <c r="A1480" s="212" t="s">
        <v>81</v>
      </c>
      <c r="B1480" s="224" t="s">
        <v>330</v>
      </c>
      <c r="C1480" s="204" t="s">
        <v>17</v>
      </c>
      <c r="D1480" s="204" t="s">
        <v>13</v>
      </c>
      <c r="E1480" s="204" t="s">
        <v>80</v>
      </c>
      <c r="F1480" s="204" t="s">
        <v>68</v>
      </c>
      <c r="G1480" s="204" t="s">
        <v>140</v>
      </c>
      <c r="H1480" s="204" t="s">
        <v>141</v>
      </c>
      <c r="I1480" s="214"/>
      <c r="J1480" s="221">
        <f>J1481</f>
        <v>70544.209999999992</v>
      </c>
      <c r="K1480" s="221">
        <f t="shared" si="1951"/>
        <v>0</v>
      </c>
      <c r="L1480" s="221">
        <f t="shared" si="1951"/>
        <v>0</v>
      </c>
      <c r="M1480" s="221">
        <f t="shared" si="1951"/>
        <v>0</v>
      </c>
      <c r="N1480" s="221">
        <f t="shared" si="1951"/>
        <v>0</v>
      </c>
      <c r="O1480" s="221">
        <f t="shared" si="1951"/>
        <v>0</v>
      </c>
      <c r="P1480" s="221">
        <f t="shared" si="1904"/>
        <v>70544.209999999992</v>
      </c>
      <c r="Q1480" s="221">
        <f t="shared" si="1905"/>
        <v>0</v>
      </c>
      <c r="R1480" s="221">
        <f t="shared" si="1906"/>
        <v>0</v>
      </c>
      <c r="S1480" s="221">
        <f t="shared" si="1952"/>
        <v>0</v>
      </c>
      <c r="T1480" s="221">
        <f t="shared" si="1952"/>
        <v>0</v>
      </c>
      <c r="U1480" s="221">
        <f t="shared" si="1952"/>
        <v>0</v>
      </c>
      <c r="V1480" s="221">
        <f t="shared" si="1887"/>
        <v>70544.209999999992</v>
      </c>
      <c r="W1480" s="221">
        <f t="shared" si="1888"/>
        <v>0</v>
      </c>
      <c r="X1480" s="221">
        <f t="shared" si="1889"/>
        <v>0</v>
      </c>
    </row>
    <row r="1481" spans="1:24" s="206" customFormat="1" ht="26.4" hidden="1">
      <c r="A1481" s="212" t="s">
        <v>251</v>
      </c>
      <c r="B1481" s="224" t="s">
        <v>330</v>
      </c>
      <c r="C1481" s="204" t="s">
        <v>17</v>
      </c>
      <c r="D1481" s="204" t="s">
        <v>13</v>
      </c>
      <c r="E1481" s="204" t="s">
        <v>80</v>
      </c>
      <c r="F1481" s="204" t="s">
        <v>68</v>
      </c>
      <c r="G1481" s="204" t="s">
        <v>140</v>
      </c>
      <c r="H1481" s="204" t="s">
        <v>367</v>
      </c>
      <c r="I1481" s="214"/>
      <c r="J1481" s="221">
        <f>J1482+J1484</f>
        <v>70544.209999999992</v>
      </c>
      <c r="K1481" s="221">
        <f t="shared" ref="K1481:L1481" si="1953">K1482+K1484</f>
        <v>0</v>
      </c>
      <c r="L1481" s="221">
        <f t="shared" si="1953"/>
        <v>0</v>
      </c>
      <c r="M1481" s="221">
        <f t="shared" ref="M1481:O1481" si="1954">M1482+M1484</f>
        <v>0</v>
      </c>
      <c r="N1481" s="221">
        <f t="shared" si="1954"/>
        <v>0</v>
      </c>
      <c r="O1481" s="221">
        <f t="shared" si="1954"/>
        <v>0</v>
      </c>
      <c r="P1481" s="221">
        <f t="shared" si="1904"/>
        <v>70544.209999999992</v>
      </c>
      <c r="Q1481" s="221">
        <f t="shared" si="1905"/>
        <v>0</v>
      </c>
      <c r="R1481" s="221">
        <f t="shared" si="1906"/>
        <v>0</v>
      </c>
      <c r="S1481" s="221">
        <f t="shared" ref="S1481:U1481" si="1955">S1482+S1484</f>
        <v>0</v>
      </c>
      <c r="T1481" s="221">
        <f t="shared" si="1955"/>
        <v>0</v>
      </c>
      <c r="U1481" s="221">
        <f t="shared" si="1955"/>
        <v>0</v>
      </c>
      <c r="V1481" s="221">
        <f t="shared" si="1887"/>
        <v>70544.209999999992</v>
      </c>
      <c r="W1481" s="221">
        <f t="shared" si="1888"/>
        <v>0</v>
      </c>
      <c r="X1481" s="221">
        <f t="shared" si="1889"/>
        <v>0</v>
      </c>
    </row>
    <row r="1482" spans="1:24" s="206" customFormat="1" ht="39.6" hidden="1">
      <c r="A1482" s="216" t="s">
        <v>94</v>
      </c>
      <c r="B1482" s="224" t="s">
        <v>330</v>
      </c>
      <c r="C1482" s="204" t="s">
        <v>17</v>
      </c>
      <c r="D1482" s="204" t="s">
        <v>13</v>
      </c>
      <c r="E1482" s="204" t="s">
        <v>80</v>
      </c>
      <c r="F1482" s="204" t="s">
        <v>68</v>
      </c>
      <c r="G1482" s="204" t="s">
        <v>140</v>
      </c>
      <c r="H1482" s="204" t="s">
        <v>367</v>
      </c>
      <c r="I1482" s="214" t="s">
        <v>90</v>
      </c>
      <c r="J1482" s="221">
        <f>J1483</f>
        <v>32810.400000000001</v>
      </c>
      <c r="K1482" s="221">
        <f t="shared" ref="K1482:O1482" si="1956">K1483</f>
        <v>0</v>
      </c>
      <c r="L1482" s="221">
        <f t="shared" si="1956"/>
        <v>0</v>
      </c>
      <c r="M1482" s="221">
        <f t="shared" si="1956"/>
        <v>0</v>
      </c>
      <c r="N1482" s="221">
        <f t="shared" si="1956"/>
        <v>0</v>
      </c>
      <c r="O1482" s="221">
        <f t="shared" si="1956"/>
        <v>0</v>
      </c>
      <c r="P1482" s="221">
        <f t="shared" si="1904"/>
        <v>32810.400000000001</v>
      </c>
      <c r="Q1482" s="221">
        <f t="shared" si="1905"/>
        <v>0</v>
      </c>
      <c r="R1482" s="221">
        <f t="shared" si="1906"/>
        <v>0</v>
      </c>
      <c r="S1482" s="221">
        <f t="shared" ref="S1482:U1482" si="1957">S1483</f>
        <v>0</v>
      </c>
      <c r="T1482" s="221">
        <f t="shared" si="1957"/>
        <v>0</v>
      </c>
      <c r="U1482" s="221">
        <f t="shared" si="1957"/>
        <v>0</v>
      </c>
      <c r="V1482" s="221">
        <f t="shared" ref="V1482:V1556" si="1958">P1482+S1482</f>
        <v>32810.400000000001</v>
      </c>
      <c r="W1482" s="221">
        <f t="shared" ref="W1482:W1556" si="1959">Q1482+T1482</f>
        <v>0</v>
      </c>
      <c r="X1482" s="221">
        <f t="shared" ref="X1482:X1556" si="1960">R1482+U1482</f>
        <v>0</v>
      </c>
    </row>
    <row r="1483" spans="1:24" s="206" customFormat="1" hidden="1">
      <c r="A1483" s="216" t="s">
        <v>101</v>
      </c>
      <c r="B1483" s="224" t="s">
        <v>330</v>
      </c>
      <c r="C1483" s="204" t="s">
        <v>17</v>
      </c>
      <c r="D1483" s="204" t="s">
        <v>13</v>
      </c>
      <c r="E1483" s="204" t="s">
        <v>80</v>
      </c>
      <c r="F1483" s="204" t="s">
        <v>68</v>
      </c>
      <c r="G1483" s="204" t="s">
        <v>140</v>
      </c>
      <c r="H1483" s="204" t="s">
        <v>367</v>
      </c>
      <c r="I1483" s="214" t="s">
        <v>100</v>
      </c>
      <c r="J1483" s="221">
        <v>32810.400000000001</v>
      </c>
      <c r="K1483" s="221"/>
      <c r="L1483" s="221"/>
      <c r="M1483" s="221"/>
      <c r="N1483" s="221"/>
      <c r="O1483" s="221"/>
      <c r="P1483" s="221">
        <f t="shared" si="1904"/>
        <v>32810.400000000001</v>
      </c>
      <c r="Q1483" s="221">
        <f t="shared" si="1905"/>
        <v>0</v>
      </c>
      <c r="R1483" s="221">
        <f t="shared" si="1906"/>
        <v>0</v>
      </c>
      <c r="S1483" s="221"/>
      <c r="T1483" s="221"/>
      <c r="U1483" s="221"/>
      <c r="V1483" s="221">
        <f t="shared" si="1958"/>
        <v>32810.400000000001</v>
      </c>
      <c r="W1483" s="221">
        <f t="shared" si="1959"/>
        <v>0</v>
      </c>
      <c r="X1483" s="221">
        <f t="shared" si="1960"/>
        <v>0</v>
      </c>
    </row>
    <row r="1484" spans="1:24" s="206" customFormat="1" ht="26.4" hidden="1">
      <c r="A1484" s="217" t="s">
        <v>229</v>
      </c>
      <c r="B1484" s="224" t="s">
        <v>330</v>
      </c>
      <c r="C1484" s="204" t="s">
        <v>17</v>
      </c>
      <c r="D1484" s="204" t="s">
        <v>13</v>
      </c>
      <c r="E1484" s="204" t="s">
        <v>80</v>
      </c>
      <c r="F1484" s="204" t="s">
        <v>68</v>
      </c>
      <c r="G1484" s="204" t="s">
        <v>140</v>
      </c>
      <c r="H1484" s="204" t="s">
        <v>367</v>
      </c>
      <c r="I1484" s="214" t="s">
        <v>92</v>
      </c>
      <c r="J1484" s="221">
        <f>J1485</f>
        <v>37733.81</v>
      </c>
      <c r="K1484" s="221">
        <f t="shared" ref="K1484:O1484" si="1961">K1485</f>
        <v>0</v>
      </c>
      <c r="L1484" s="221">
        <f t="shared" si="1961"/>
        <v>0</v>
      </c>
      <c r="M1484" s="221">
        <f t="shared" si="1961"/>
        <v>0</v>
      </c>
      <c r="N1484" s="221">
        <f t="shared" si="1961"/>
        <v>0</v>
      </c>
      <c r="O1484" s="221">
        <f t="shared" si="1961"/>
        <v>0</v>
      </c>
      <c r="P1484" s="221">
        <f t="shared" si="1904"/>
        <v>37733.81</v>
      </c>
      <c r="Q1484" s="221">
        <f t="shared" si="1905"/>
        <v>0</v>
      </c>
      <c r="R1484" s="221">
        <f t="shared" si="1906"/>
        <v>0</v>
      </c>
      <c r="S1484" s="221">
        <f t="shared" ref="S1484:U1484" si="1962">S1485</f>
        <v>0</v>
      </c>
      <c r="T1484" s="221">
        <f t="shared" si="1962"/>
        <v>0</v>
      </c>
      <c r="U1484" s="221">
        <f t="shared" si="1962"/>
        <v>0</v>
      </c>
      <c r="V1484" s="221">
        <f t="shared" si="1958"/>
        <v>37733.81</v>
      </c>
      <c r="W1484" s="221">
        <f t="shared" si="1959"/>
        <v>0</v>
      </c>
      <c r="X1484" s="221">
        <f t="shared" si="1960"/>
        <v>0</v>
      </c>
    </row>
    <row r="1485" spans="1:24" s="206" customFormat="1" ht="26.4" hidden="1">
      <c r="A1485" s="216" t="s">
        <v>96</v>
      </c>
      <c r="B1485" s="224" t="s">
        <v>330</v>
      </c>
      <c r="C1485" s="204" t="s">
        <v>17</v>
      </c>
      <c r="D1485" s="204" t="s">
        <v>13</v>
      </c>
      <c r="E1485" s="204" t="s">
        <v>80</v>
      </c>
      <c r="F1485" s="204" t="s">
        <v>68</v>
      </c>
      <c r="G1485" s="204" t="s">
        <v>140</v>
      </c>
      <c r="H1485" s="204" t="s">
        <v>367</v>
      </c>
      <c r="I1485" s="214" t="s">
        <v>93</v>
      </c>
      <c r="J1485" s="221">
        <v>37733.81</v>
      </c>
      <c r="K1485" s="221"/>
      <c r="L1485" s="221"/>
      <c r="M1485" s="221"/>
      <c r="N1485" s="221"/>
      <c r="O1485" s="221"/>
      <c r="P1485" s="221">
        <f t="shared" si="1904"/>
        <v>37733.81</v>
      </c>
      <c r="Q1485" s="221">
        <f t="shared" si="1905"/>
        <v>0</v>
      </c>
      <c r="R1485" s="221">
        <f t="shared" si="1906"/>
        <v>0</v>
      </c>
      <c r="S1485" s="221"/>
      <c r="T1485" s="221"/>
      <c r="U1485" s="221"/>
      <c r="V1485" s="221">
        <f t="shared" si="1958"/>
        <v>37733.81</v>
      </c>
      <c r="W1485" s="221">
        <f t="shared" si="1959"/>
        <v>0</v>
      </c>
      <c r="X1485" s="221">
        <f t="shared" si="1960"/>
        <v>0</v>
      </c>
    </row>
    <row r="1486" spans="1:24" s="232" customFormat="1" ht="31.2" hidden="1">
      <c r="A1486" s="226" t="s">
        <v>26</v>
      </c>
      <c r="B1486" s="228" t="s">
        <v>330</v>
      </c>
      <c r="C1486" s="228" t="s">
        <v>13</v>
      </c>
      <c r="D1486" s="229"/>
      <c r="E1486" s="229"/>
      <c r="F1486" s="229"/>
      <c r="G1486" s="229"/>
      <c r="H1486" s="229"/>
      <c r="I1486" s="230"/>
      <c r="J1486" s="231">
        <f>J1487</f>
        <v>202979</v>
      </c>
      <c r="K1486" s="231">
        <f t="shared" ref="K1486:O1488" si="1963">K1487</f>
        <v>159098.16</v>
      </c>
      <c r="L1486" s="231">
        <f t="shared" si="1963"/>
        <v>165462.09</v>
      </c>
      <c r="M1486" s="231">
        <f t="shared" si="1963"/>
        <v>0</v>
      </c>
      <c r="N1486" s="231">
        <f t="shared" si="1963"/>
        <v>0</v>
      </c>
      <c r="O1486" s="231">
        <f t="shared" si="1963"/>
        <v>0</v>
      </c>
      <c r="P1486" s="231">
        <f t="shared" si="1904"/>
        <v>202979</v>
      </c>
      <c r="Q1486" s="231">
        <f t="shared" si="1905"/>
        <v>159098.16</v>
      </c>
      <c r="R1486" s="231">
        <f t="shared" si="1906"/>
        <v>165462.09</v>
      </c>
      <c r="S1486" s="231">
        <f t="shared" ref="S1486:U1490" si="1964">S1487</f>
        <v>0</v>
      </c>
      <c r="T1486" s="231">
        <f t="shared" si="1964"/>
        <v>0</v>
      </c>
      <c r="U1486" s="231">
        <f t="shared" si="1964"/>
        <v>0</v>
      </c>
      <c r="V1486" s="231">
        <f t="shared" si="1958"/>
        <v>202979</v>
      </c>
      <c r="W1486" s="231">
        <f t="shared" si="1959"/>
        <v>159098.16</v>
      </c>
      <c r="X1486" s="231">
        <f t="shared" si="1960"/>
        <v>165462.09</v>
      </c>
    </row>
    <row r="1487" spans="1:24" s="206" customFormat="1" ht="26.4" hidden="1">
      <c r="A1487" s="233" t="s">
        <v>207</v>
      </c>
      <c r="B1487" s="234" t="s">
        <v>330</v>
      </c>
      <c r="C1487" s="234" t="s">
        <v>13</v>
      </c>
      <c r="D1487" s="234" t="s">
        <v>30</v>
      </c>
      <c r="E1487" s="234"/>
      <c r="F1487" s="234"/>
      <c r="G1487" s="234"/>
      <c r="H1487" s="234"/>
      <c r="I1487" s="235"/>
      <c r="J1487" s="236">
        <f>J1488</f>
        <v>202979</v>
      </c>
      <c r="K1487" s="236">
        <f t="shared" si="1963"/>
        <v>159098.16</v>
      </c>
      <c r="L1487" s="236">
        <f t="shared" si="1963"/>
        <v>165462.09</v>
      </c>
      <c r="M1487" s="236">
        <f t="shared" si="1963"/>
        <v>0</v>
      </c>
      <c r="N1487" s="236">
        <f t="shared" si="1963"/>
        <v>0</v>
      </c>
      <c r="O1487" s="236">
        <f t="shared" si="1963"/>
        <v>0</v>
      </c>
      <c r="P1487" s="236">
        <f t="shared" si="1904"/>
        <v>202979</v>
      </c>
      <c r="Q1487" s="236">
        <f t="shared" si="1905"/>
        <v>159098.16</v>
      </c>
      <c r="R1487" s="236">
        <f t="shared" si="1906"/>
        <v>165462.09</v>
      </c>
      <c r="S1487" s="236">
        <f t="shared" si="1964"/>
        <v>0</v>
      </c>
      <c r="T1487" s="236">
        <f t="shared" si="1964"/>
        <v>0</v>
      </c>
      <c r="U1487" s="236">
        <f t="shared" si="1964"/>
        <v>0</v>
      </c>
      <c r="V1487" s="236">
        <f t="shared" si="1958"/>
        <v>202979</v>
      </c>
      <c r="W1487" s="236">
        <f t="shared" si="1959"/>
        <v>159098.16</v>
      </c>
      <c r="X1487" s="236">
        <f t="shared" si="1960"/>
        <v>165462.09</v>
      </c>
    </row>
    <row r="1488" spans="1:24" s="206" customFormat="1" ht="52.8" hidden="1">
      <c r="A1488" s="306" t="s">
        <v>395</v>
      </c>
      <c r="B1488" s="238" t="s">
        <v>330</v>
      </c>
      <c r="C1488" s="238" t="s">
        <v>13</v>
      </c>
      <c r="D1488" s="238" t="s">
        <v>30</v>
      </c>
      <c r="E1488" s="238" t="s">
        <v>197</v>
      </c>
      <c r="F1488" s="238" t="s">
        <v>68</v>
      </c>
      <c r="G1488" s="238" t="s">
        <v>140</v>
      </c>
      <c r="H1488" s="238" t="s">
        <v>141</v>
      </c>
      <c r="I1488" s="239"/>
      <c r="J1488" s="240">
        <f>J1489</f>
        <v>202979</v>
      </c>
      <c r="K1488" s="240">
        <f t="shared" si="1963"/>
        <v>159098.16</v>
      </c>
      <c r="L1488" s="240">
        <f t="shared" si="1963"/>
        <v>165462.09</v>
      </c>
      <c r="M1488" s="240">
        <f t="shared" si="1963"/>
        <v>0</v>
      </c>
      <c r="N1488" s="240">
        <f t="shared" si="1963"/>
        <v>0</v>
      </c>
      <c r="O1488" s="240">
        <f t="shared" si="1963"/>
        <v>0</v>
      </c>
      <c r="P1488" s="240">
        <f t="shared" si="1904"/>
        <v>202979</v>
      </c>
      <c r="Q1488" s="240">
        <f t="shared" si="1905"/>
        <v>159098.16</v>
      </c>
      <c r="R1488" s="240">
        <f t="shared" si="1906"/>
        <v>165462.09</v>
      </c>
      <c r="S1488" s="240">
        <f t="shared" si="1964"/>
        <v>0</v>
      </c>
      <c r="T1488" s="240">
        <f t="shared" si="1964"/>
        <v>0</v>
      </c>
      <c r="U1488" s="240">
        <f t="shared" si="1964"/>
        <v>0</v>
      </c>
      <c r="V1488" s="240">
        <f t="shared" si="1958"/>
        <v>202979</v>
      </c>
      <c r="W1488" s="240">
        <f t="shared" si="1959"/>
        <v>159098.16</v>
      </c>
      <c r="X1488" s="240">
        <f t="shared" si="1960"/>
        <v>165462.09</v>
      </c>
    </row>
    <row r="1489" spans="1:24" s="206" customFormat="1" hidden="1">
      <c r="A1489" s="218" t="s">
        <v>276</v>
      </c>
      <c r="B1489" s="238" t="s">
        <v>330</v>
      </c>
      <c r="C1489" s="238" t="s">
        <v>13</v>
      </c>
      <c r="D1489" s="238" t="s">
        <v>30</v>
      </c>
      <c r="E1489" s="238" t="s">
        <v>197</v>
      </c>
      <c r="F1489" s="238" t="s">
        <v>68</v>
      </c>
      <c r="G1489" s="238" t="s">
        <v>140</v>
      </c>
      <c r="H1489" s="238" t="s">
        <v>275</v>
      </c>
      <c r="I1489" s="239"/>
      <c r="J1489" s="240">
        <f>J1490</f>
        <v>202979</v>
      </c>
      <c r="K1489" s="240">
        <f t="shared" ref="K1489:O1490" si="1965">K1490</f>
        <v>159098.16</v>
      </c>
      <c r="L1489" s="240">
        <f t="shared" si="1965"/>
        <v>165462.09</v>
      </c>
      <c r="M1489" s="240">
        <f t="shared" si="1965"/>
        <v>0</v>
      </c>
      <c r="N1489" s="240">
        <f t="shared" si="1965"/>
        <v>0</v>
      </c>
      <c r="O1489" s="240">
        <f t="shared" si="1965"/>
        <v>0</v>
      </c>
      <c r="P1489" s="240">
        <f t="shared" si="1904"/>
        <v>202979</v>
      </c>
      <c r="Q1489" s="240">
        <f t="shared" si="1905"/>
        <v>159098.16</v>
      </c>
      <c r="R1489" s="240">
        <f t="shared" si="1906"/>
        <v>165462.09</v>
      </c>
      <c r="S1489" s="240">
        <f t="shared" si="1964"/>
        <v>0</v>
      </c>
      <c r="T1489" s="240">
        <f t="shared" si="1964"/>
        <v>0</v>
      </c>
      <c r="U1489" s="240">
        <f t="shared" si="1964"/>
        <v>0</v>
      </c>
      <c r="V1489" s="240">
        <f t="shared" si="1958"/>
        <v>202979</v>
      </c>
      <c r="W1489" s="240">
        <f t="shared" si="1959"/>
        <v>159098.16</v>
      </c>
      <c r="X1489" s="240">
        <f t="shared" si="1960"/>
        <v>165462.09</v>
      </c>
    </row>
    <row r="1490" spans="1:24" s="206" customFormat="1" ht="26.4" hidden="1">
      <c r="A1490" s="217" t="s">
        <v>229</v>
      </c>
      <c r="B1490" s="238" t="s">
        <v>330</v>
      </c>
      <c r="C1490" s="238" t="s">
        <v>13</v>
      </c>
      <c r="D1490" s="238" t="s">
        <v>30</v>
      </c>
      <c r="E1490" s="238" t="s">
        <v>197</v>
      </c>
      <c r="F1490" s="238" t="s">
        <v>68</v>
      </c>
      <c r="G1490" s="238" t="s">
        <v>140</v>
      </c>
      <c r="H1490" s="238" t="s">
        <v>275</v>
      </c>
      <c r="I1490" s="239" t="s">
        <v>92</v>
      </c>
      <c r="J1490" s="240">
        <f>J1491</f>
        <v>202979</v>
      </c>
      <c r="K1490" s="240">
        <f t="shared" si="1965"/>
        <v>159098.16</v>
      </c>
      <c r="L1490" s="240">
        <f t="shared" si="1965"/>
        <v>165462.09</v>
      </c>
      <c r="M1490" s="240">
        <f t="shared" si="1965"/>
        <v>0</v>
      </c>
      <c r="N1490" s="240">
        <f t="shared" si="1965"/>
        <v>0</v>
      </c>
      <c r="O1490" s="240">
        <f t="shared" si="1965"/>
        <v>0</v>
      </c>
      <c r="P1490" s="240">
        <f t="shared" si="1904"/>
        <v>202979</v>
      </c>
      <c r="Q1490" s="240">
        <f t="shared" si="1905"/>
        <v>159098.16</v>
      </c>
      <c r="R1490" s="240">
        <f t="shared" si="1906"/>
        <v>165462.09</v>
      </c>
      <c r="S1490" s="240">
        <f t="shared" si="1964"/>
        <v>0</v>
      </c>
      <c r="T1490" s="240">
        <f t="shared" si="1964"/>
        <v>0</v>
      </c>
      <c r="U1490" s="240">
        <f t="shared" si="1964"/>
        <v>0</v>
      </c>
      <c r="V1490" s="240">
        <f t="shared" si="1958"/>
        <v>202979</v>
      </c>
      <c r="W1490" s="240">
        <f t="shared" si="1959"/>
        <v>159098.16</v>
      </c>
      <c r="X1490" s="240">
        <f t="shared" si="1960"/>
        <v>165462.09</v>
      </c>
    </row>
    <row r="1491" spans="1:24" s="206" customFormat="1" ht="26.4" hidden="1">
      <c r="A1491" s="216" t="s">
        <v>96</v>
      </c>
      <c r="B1491" s="238" t="s">
        <v>330</v>
      </c>
      <c r="C1491" s="238" t="s">
        <v>13</v>
      </c>
      <c r="D1491" s="238" t="s">
        <v>30</v>
      </c>
      <c r="E1491" s="238" t="s">
        <v>197</v>
      </c>
      <c r="F1491" s="238" t="s">
        <v>68</v>
      </c>
      <c r="G1491" s="238" t="s">
        <v>140</v>
      </c>
      <c r="H1491" s="238" t="s">
        <v>275</v>
      </c>
      <c r="I1491" s="239" t="s">
        <v>93</v>
      </c>
      <c r="J1491" s="240">
        <v>202979</v>
      </c>
      <c r="K1491" s="240">
        <v>159098.16</v>
      </c>
      <c r="L1491" s="240">
        <v>165462.09</v>
      </c>
      <c r="M1491" s="240"/>
      <c r="N1491" s="240"/>
      <c r="O1491" s="240"/>
      <c r="P1491" s="240">
        <f t="shared" si="1904"/>
        <v>202979</v>
      </c>
      <c r="Q1491" s="240">
        <f t="shared" si="1905"/>
        <v>159098.16</v>
      </c>
      <c r="R1491" s="240">
        <f t="shared" si="1906"/>
        <v>165462.09</v>
      </c>
      <c r="S1491" s="240"/>
      <c r="T1491" s="240"/>
      <c r="U1491" s="240"/>
      <c r="V1491" s="240">
        <f t="shared" si="1958"/>
        <v>202979</v>
      </c>
      <c r="W1491" s="240">
        <f t="shared" si="1959"/>
        <v>159098.16</v>
      </c>
      <c r="X1491" s="240">
        <f t="shared" si="1960"/>
        <v>165462.09</v>
      </c>
    </row>
    <row r="1492" spans="1:24" s="206" customFormat="1" ht="15.6" hidden="1">
      <c r="A1492" s="202" t="s">
        <v>15</v>
      </c>
      <c r="B1492" s="243" t="s">
        <v>330</v>
      </c>
      <c r="C1492" s="243" t="s">
        <v>16</v>
      </c>
      <c r="D1492" s="224"/>
      <c r="E1492" s="224"/>
      <c r="F1492" s="224"/>
      <c r="G1492" s="224"/>
      <c r="H1492" s="224"/>
      <c r="I1492" s="225"/>
      <c r="J1492" s="205">
        <f>+J1498</f>
        <v>350000</v>
      </c>
      <c r="K1492" s="205">
        <f t="shared" ref="K1492:O1492" si="1966">+K1498</f>
        <v>0</v>
      </c>
      <c r="L1492" s="205">
        <f t="shared" si="1966"/>
        <v>0</v>
      </c>
      <c r="M1492" s="205">
        <f t="shared" si="1966"/>
        <v>0</v>
      </c>
      <c r="N1492" s="205">
        <f t="shared" si="1966"/>
        <v>0</v>
      </c>
      <c r="O1492" s="205">
        <f t="shared" si="1966"/>
        <v>0</v>
      </c>
      <c r="P1492" s="205">
        <f t="shared" si="1904"/>
        <v>350000</v>
      </c>
      <c r="Q1492" s="205">
        <f t="shared" si="1905"/>
        <v>0</v>
      </c>
      <c r="R1492" s="205">
        <f t="shared" si="1906"/>
        <v>0</v>
      </c>
      <c r="S1492" s="205">
        <f>+S1498+S1493</f>
        <v>1620000</v>
      </c>
      <c r="T1492" s="205">
        <f t="shared" ref="T1492:U1492" si="1967">+T1498+T1493</f>
        <v>0</v>
      </c>
      <c r="U1492" s="205">
        <f t="shared" si="1967"/>
        <v>0</v>
      </c>
      <c r="V1492" s="205">
        <f t="shared" si="1958"/>
        <v>1970000</v>
      </c>
      <c r="W1492" s="205">
        <f t="shared" si="1959"/>
        <v>0</v>
      </c>
      <c r="X1492" s="205">
        <f t="shared" si="1960"/>
        <v>0</v>
      </c>
    </row>
    <row r="1493" spans="1:24" s="206" customFormat="1" hidden="1">
      <c r="A1493" s="207" t="s">
        <v>23</v>
      </c>
      <c r="B1493" s="209" t="s">
        <v>330</v>
      </c>
      <c r="C1493" s="209" t="s">
        <v>16</v>
      </c>
      <c r="D1493" s="209" t="s">
        <v>27</v>
      </c>
      <c r="E1493" s="209"/>
      <c r="F1493" s="209"/>
      <c r="G1493" s="209"/>
      <c r="H1493" s="246"/>
      <c r="I1493" s="210"/>
      <c r="J1493" s="211">
        <f>J1494</f>
        <v>0</v>
      </c>
      <c r="K1493" s="211">
        <f t="shared" ref="K1493:O1496" si="1968">K1494</f>
        <v>0</v>
      </c>
      <c r="L1493" s="211">
        <f t="shared" si="1968"/>
        <v>0</v>
      </c>
      <c r="M1493" s="211">
        <f t="shared" si="1968"/>
        <v>0</v>
      </c>
      <c r="N1493" s="211">
        <f t="shared" si="1968"/>
        <v>0</v>
      </c>
      <c r="O1493" s="211">
        <f t="shared" si="1968"/>
        <v>0</v>
      </c>
      <c r="P1493" s="211">
        <f t="shared" ref="P1493:P1496" si="1969">J1493+M1493</f>
        <v>0</v>
      </c>
      <c r="Q1493" s="211">
        <f t="shared" ref="Q1493:Q1496" si="1970">K1493+N1493</f>
        <v>0</v>
      </c>
      <c r="R1493" s="211">
        <f t="shared" ref="R1493:R1497" si="1971">L1493+O1493</f>
        <v>0</v>
      </c>
      <c r="S1493" s="211">
        <f t="shared" ref="S1493:U1496" si="1972">S1494</f>
        <v>1620000</v>
      </c>
      <c r="T1493" s="211">
        <f t="shared" si="1972"/>
        <v>0</v>
      </c>
      <c r="U1493" s="211">
        <f t="shared" si="1972"/>
        <v>0</v>
      </c>
      <c r="V1493" s="211">
        <f t="shared" si="1958"/>
        <v>1620000</v>
      </c>
      <c r="W1493" s="211">
        <f t="shared" si="1959"/>
        <v>0</v>
      </c>
      <c r="X1493" s="211">
        <f t="shared" si="1960"/>
        <v>0</v>
      </c>
    </row>
    <row r="1494" spans="1:24" s="206" customFormat="1" ht="26.4" hidden="1">
      <c r="A1494" s="305" t="s">
        <v>398</v>
      </c>
      <c r="B1494" s="204" t="s">
        <v>330</v>
      </c>
      <c r="C1494" s="204" t="s">
        <v>16</v>
      </c>
      <c r="D1494" s="204" t="s">
        <v>27</v>
      </c>
      <c r="E1494" s="204" t="s">
        <v>18</v>
      </c>
      <c r="F1494" s="204" t="s">
        <v>68</v>
      </c>
      <c r="G1494" s="204" t="s">
        <v>140</v>
      </c>
      <c r="H1494" s="244" t="s">
        <v>141</v>
      </c>
      <c r="I1494" s="214"/>
      <c r="J1494" s="215">
        <f>J1495</f>
        <v>0</v>
      </c>
      <c r="K1494" s="215">
        <f t="shared" si="1968"/>
        <v>0</v>
      </c>
      <c r="L1494" s="215">
        <f t="shared" si="1968"/>
        <v>0</v>
      </c>
      <c r="M1494" s="215">
        <f t="shared" si="1968"/>
        <v>0</v>
      </c>
      <c r="N1494" s="215">
        <f t="shared" si="1968"/>
        <v>0</v>
      </c>
      <c r="O1494" s="215">
        <f t="shared" si="1968"/>
        <v>0</v>
      </c>
      <c r="P1494" s="215">
        <f t="shared" si="1969"/>
        <v>0</v>
      </c>
      <c r="Q1494" s="215">
        <f t="shared" si="1970"/>
        <v>0</v>
      </c>
      <c r="R1494" s="215">
        <f t="shared" si="1971"/>
        <v>0</v>
      </c>
      <c r="S1494" s="215">
        <f t="shared" si="1972"/>
        <v>1620000</v>
      </c>
      <c r="T1494" s="215">
        <f t="shared" si="1972"/>
        <v>0</v>
      </c>
      <c r="U1494" s="215">
        <f t="shared" si="1972"/>
        <v>0</v>
      </c>
      <c r="V1494" s="215">
        <f t="shared" si="1958"/>
        <v>1620000</v>
      </c>
      <c r="W1494" s="215">
        <f t="shared" si="1959"/>
        <v>0</v>
      </c>
      <c r="X1494" s="215">
        <f t="shared" si="1960"/>
        <v>0</v>
      </c>
    </row>
    <row r="1495" spans="1:24" s="206" customFormat="1" ht="26.4" hidden="1">
      <c r="A1495" s="245" t="s">
        <v>254</v>
      </c>
      <c r="B1495" s="204" t="s">
        <v>330</v>
      </c>
      <c r="C1495" s="204" t="s">
        <v>16</v>
      </c>
      <c r="D1495" s="204" t="s">
        <v>27</v>
      </c>
      <c r="E1495" s="204" t="s">
        <v>18</v>
      </c>
      <c r="F1495" s="204" t="s">
        <v>68</v>
      </c>
      <c r="G1495" s="204" t="s">
        <v>140</v>
      </c>
      <c r="H1495" s="244" t="s">
        <v>376</v>
      </c>
      <c r="I1495" s="249"/>
      <c r="J1495" s="215">
        <f>J1496</f>
        <v>0</v>
      </c>
      <c r="K1495" s="215">
        <f t="shared" si="1968"/>
        <v>0</v>
      </c>
      <c r="L1495" s="215">
        <f t="shared" si="1968"/>
        <v>0</v>
      </c>
      <c r="M1495" s="215">
        <f t="shared" si="1968"/>
        <v>0</v>
      </c>
      <c r="N1495" s="215">
        <f t="shared" si="1968"/>
        <v>0</v>
      </c>
      <c r="O1495" s="215">
        <f t="shared" si="1968"/>
        <v>0</v>
      </c>
      <c r="P1495" s="215">
        <f t="shared" si="1969"/>
        <v>0</v>
      </c>
      <c r="Q1495" s="215">
        <f t="shared" si="1970"/>
        <v>0</v>
      </c>
      <c r="R1495" s="215">
        <f t="shared" si="1971"/>
        <v>0</v>
      </c>
      <c r="S1495" s="215">
        <f t="shared" si="1972"/>
        <v>1620000</v>
      </c>
      <c r="T1495" s="215">
        <f t="shared" si="1972"/>
        <v>0</v>
      </c>
      <c r="U1495" s="215">
        <f t="shared" si="1972"/>
        <v>0</v>
      </c>
      <c r="V1495" s="215">
        <f t="shared" si="1958"/>
        <v>1620000</v>
      </c>
      <c r="W1495" s="215">
        <f t="shared" si="1959"/>
        <v>0</v>
      </c>
      <c r="X1495" s="215">
        <f t="shared" si="1960"/>
        <v>0</v>
      </c>
    </row>
    <row r="1496" spans="1:24" s="206" customFormat="1" ht="26.4" hidden="1">
      <c r="A1496" s="217" t="s">
        <v>229</v>
      </c>
      <c r="B1496" s="204" t="s">
        <v>330</v>
      </c>
      <c r="C1496" s="204" t="s">
        <v>16</v>
      </c>
      <c r="D1496" s="204" t="s">
        <v>27</v>
      </c>
      <c r="E1496" s="204" t="s">
        <v>18</v>
      </c>
      <c r="F1496" s="204" t="s">
        <v>68</v>
      </c>
      <c r="G1496" s="204" t="s">
        <v>140</v>
      </c>
      <c r="H1496" s="244" t="s">
        <v>376</v>
      </c>
      <c r="I1496" s="249" t="s">
        <v>92</v>
      </c>
      <c r="J1496" s="215">
        <f>J1497</f>
        <v>0</v>
      </c>
      <c r="K1496" s="215">
        <f t="shared" si="1968"/>
        <v>0</v>
      </c>
      <c r="L1496" s="215">
        <f t="shared" si="1968"/>
        <v>0</v>
      </c>
      <c r="M1496" s="215">
        <f t="shared" si="1968"/>
        <v>0</v>
      </c>
      <c r="N1496" s="215">
        <f t="shared" si="1968"/>
        <v>0</v>
      </c>
      <c r="O1496" s="215">
        <f t="shared" si="1968"/>
        <v>0</v>
      </c>
      <c r="P1496" s="215">
        <f t="shared" si="1969"/>
        <v>0</v>
      </c>
      <c r="Q1496" s="215">
        <f t="shared" si="1970"/>
        <v>0</v>
      </c>
      <c r="R1496" s="215">
        <f t="shared" si="1971"/>
        <v>0</v>
      </c>
      <c r="S1496" s="215">
        <f t="shared" si="1972"/>
        <v>1620000</v>
      </c>
      <c r="T1496" s="215">
        <f t="shared" si="1972"/>
        <v>0</v>
      </c>
      <c r="U1496" s="215">
        <f t="shared" si="1972"/>
        <v>0</v>
      </c>
      <c r="V1496" s="215">
        <f t="shared" si="1958"/>
        <v>1620000</v>
      </c>
      <c r="W1496" s="215">
        <f t="shared" si="1959"/>
        <v>0</v>
      </c>
      <c r="X1496" s="215">
        <f t="shared" si="1960"/>
        <v>0</v>
      </c>
    </row>
    <row r="1497" spans="1:24" s="206" customFormat="1" ht="26.4" hidden="1">
      <c r="A1497" s="216" t="s">
        <v>96</v>
      </c>
      <c r="B1497" s="204" t="s">
        <v>330</v>
      </c>
      <c r="C1497" s="204" t="s">
        <v>16</v>
      </c>
      <c r="D1497" s="204" t="s">
        <v>27</v>
      </c>
      <c r="E1497" s="204" t="s">
        <v>18</v>
      </c>
      <c r="F1497" s="204" t="s">
        <v>68</v>
      </c>
      <c r="G1497" s="204" t="s">
        <v>140</v>
      </c>
      <c r="H1497" s="244" t="s">
        <v>376</v>
      </c>
      <c r="I1497" s="249" t="s">
        <v>93</v>
      </c>
      <c r="J1497" s="215"/>
      <c r="K1497" s="215"/>
      <c r="L1497" s="215"/>
      <c r="M1497" s="351"/>
      <c r="N1497" s="215"/>
      <c r="O1497" s="215"/>
      <c r="P1497" s="215"/>
      <c r="Q1497" s="215"/>
      <c r="R1497" s="215">
        <f t="shared" si="1971"/>
        <v>0</v>
      </c>
      <c r="S1497" s="351">
        <v>1620000</v>
      </c>
      <c r="T1497" s="215"/>
      <c r="U1497" s="215"/>
      <c r="V1497" s="215">
        <f t="shared" si="1958"/>
        <v>1620000</v>
      </c>
      <c r="W1497" s="215">
        <f t="shared" si="1959"/>
        <v>0</v>
      </c>
      <c r="X1497" s="215">
        <f t="shared" si="1960"/>
        <v>0</v>
      </c>
    </row>
    <row r="1498" spans="1:24" s="206" customFormat="1" hidden="1">
      <c r="A1498" s="207" t="s">
        <v>59</v>
      </c>
      <c r="B1498" s="208" t="s">
        <v>330</v>
      </c>
      <c r="C1498" s="208" t="s">
        <v>16</v>
      </c>
      <c r="D1498" s="208" t="s">
        <v>14</v>
      </c>
      <c r="E1498" s="208"/>
      <c r="F1498" s="208"/>
      <c r="G1498" s="208"/>
      <c r="H1498" s="204"/>
      <c r="I1498" s="214"/>
      <c r="J1498" s="211">
        <f>+J1499</f>
        <v>350000</v>
      </c>
      <c r="K1498" s="211">
        <f t="shared" ref="K1498:O1498" si="1973">+K1499</f>
        <v>0</v>
      </c>
      <c r="L1498" s="211">
        <f t="shared" si="1973"/>
        <v>0</v>
      </c>
      <c r="M1498" s="211">
        <f t="shared" si="1973"/>
        <v>0</v>
      </c>
      <c r="N1498" s="211">
        <f t="shared" si="1973"/>
        <v>0</v>
      </c>
      <c r="O1498" s="211">
        <f t="shared" si="1973"/>
        <v>0</v>
      </c>
      <c r="P1498" s="211">
        <f t="shared" si="1904"/>
        <v>350000</v>
      </c>
      <c r="Q1498" s="211">
        <f t="shared" si="1905"/>
        <v>0</v>
      </c>
      <c r="R1498" s="211">
        <f t="shared" si="1906"/>
        <v>0</v>
      </c>
      <c r="S1498" s="211">
        <f t="shared" ref="S1498:U1498" si="1974">+S1499</f>
        <v>0</v>
      </c>
      <c r="T1498" s="211">
        <f t="shared" si="1974"/>
        <v>0</v>
      </c>
      <c r="U1498" s="211">
        <f t="shared" si="1974"/>
        <v>0</v>
      </c>
      <c r="V1498" s="211">
        <f t="shared" si="1958"/>
        <v>350000</v>
      </c>
      <c r="W1498" s="211">
        <f t="shared" si="1959"/>
        <v>0</v>
      </c>
      <c r="X1498" s="211">
        <f t="shared" si="1960"/>
        <v>0</v>
      </c>
    </row>
    <row r="1499" spans="1:24" s="206" customFormat="1" hidden="1">
      <c r="A1499" s="212" t="s">
        <v>82</v>
      </c>
      <c r="B1499" s="204" t="s">
        <v>330</v>
      </c>
      <c r="C1499" s="204" t="s">
        <v>16</v>
      </c>
      <c r="D1499" s="204" t="s">
        <v>14</v>
      </c>
      <c r="E1499" s="204" t="s">
        <v>80</v>
      </c>
      <c r="F1499" s="204" t="s">
        <v>68</v>
      </c>
      <c r="G1499" s="204" t="s">
        <v>140</v>
      </c>
      <c r="H1499" s="204" t="s">
        <v>141</v>
      </c>
      <c r="I1499" s="214"/>
      <c r="J1499" s="215">
        <f>J1500</f>
        <v>350000</v>
      </c>
      <c r="K1499" s="215">
        <f t="shared" ref="K1499:O1501" si="1975">K1500</f>
        <v>0</v>
      </c>
      <c r="L1499" s="215">
        <f t="shared" si="1975"/>
        <v>0</v>
      </c>
      <c r="M1499" s="215">
        <f t="shared" si="1975"/>
        <v>0</v>
      </c>
      <c r="N1499" s="215">
        <f t="shared" si="1975"/>
        <v>0</v>
      </c>
      <c r="O1499" s="215">
        <f t="shared" si="1975"/>
        <v>0</v>
      </c>
      <c r="P1499" s="215">
        <f t="shared" si="1904"/>
        <v>350000</v>
      </c>
      <c r="Q1499" s="215">
        <f t="shared" si="1905"/>
        <v>0</v>
      </c>
      <c r="R1499" s="215">
        <f t="shared" si="1906"/>
        <v>0</v>
      </c>
      <c r="S1499" s="215">
        <f t="shared" ref="S1499:U1501" si="1976">S1500</f>
        <v>0</v>
      </c>
      <c r="T1499" s="215">
        <f t="shared" si="1976"/>
        <v>0</v>
      </c>
      <c r="U1499" s="215">
        <f t="shared" si="1976"/>
        <v>0</v>
      </c>
      <c r="V1499" s="215">
        <f t="shared" si="1958"/>
        <v>350000</v>
      </c>
      <c r="W1499" s="215">
        <f t="shared" si="1959"/>
        <v>0</v>
      </c>
      <c r="X1499" s="215">
        <f t="shared" si="1960"/>
        <v>0</v>
      </c>
    </row>
    <row r="1500" spans="1:24" s="206" customFormat="1" ht="39.6" hidden="1">
      <c r="A1500" s="212" t="s">
        <v>289</v>
      </c>
      <c r="B1500" s="204" t="s">
        <v>330</v>
      </c>
      <c r="C1500" s="204" t="s">
        <v>16</v>
      </c>
      <c r="D1500" s="204" t="s">
        <v>14</v>
      </c>
      <c r="E1500" s="204" t="s">
        <v>80</v>
      </c>
      <c r="F1500" s="204" t="s">
        <v>68</v>
      </c>
      <c r="G1500" s="204" t="s">
        <v>140</v>
      </c>
      <c r="H1500" s="204" t="s">
        <v>165</v>
      </c>
      <c r="I1500" s="214"/>
      <c r="J1500" s="215">
        <f>J1501</f>
        <v>350000</v>
      </c>
      <c r="K1500" s="215">
        <f t="shared" si="1975"/>
        <v>0</v>
      </c>
      <c r="L1500" s="215">
        <f t="shared" si="1975"/>
        <v>0</v>
      </c>
      <c r="M1500" s="215">
        <f t="shared" si="1975"/>
        <v>0</v>
      </c>
      <c r="N1500" s="215">
        <f t="shared" si="1975"/>
        <v>0</v>
      </c>
      <c r="O1500" s="215">
        <f t="shared" si="1975"/>
        <v>0</v>
      </c>
      <c r="P1500" s="215">
        <f t="shared" si="1904"/>
        <v>350000</v>
      </c>
      <c r="Q1500" s="215">
        <f t="shared" si="1905"/>
        <v>0</v>
      </c>
      <c r="R1500" s="215">
        <f t="shared" si="1906"/>
        <v>0</v>
      </c>
      <c r="S1500" s="215">
        <f t="shared" si="1976"/>
        <v>0</v>
      </c>
      <c r="T1500" s="215">
        <f t="shared" si="1976"/>
        <v>0</v>
      </c>
      <c r="U1500" s="215">
        <f t="shared" si="1976"/>
        <v>0</v>
      </c>
      <c r="V1500" s="215">
        <f t="shared" si="1958"/>
        <v>350000</v>
      </c>
      <c r="W1500" s="215">
        <f t="shared" si="1959"/>
        <v>0</v>
      </c>
      <c r="X1500" s="215">
        <f t="shared" si="1960"/>
        <v>0</v>
      </c>
    </row>
    <row r="1501" spans="1:24" s="206" customFormat="1" ht="26.4" hidden="1">
      <c r="A1501" s="217" t="s">
        <v>229</v>
      </c>
      <c r="B1501" s="204" t="s">
        <v>330</v>
      </c>
      <c r="C1501" s="204" t="s">
        <v>16</v>
      </c>
      <c r="D1501" s="204" t="s">
        <v>14</v>
      </c>
      <c r="E1501" s="204" t="s">
        <v>80</v>
      </c>
      <c r="F1501" s="204" t="s">
        <v>68</v>
      </c>
      <c r="G1501" s="204" t="s">
        <v>140</v>
      </c>
      <c r="H1501" s="204" t="s">
        <v>165</v>
      </c>
      <c r="I1501" s="214" t="s">
        <v>92</v>
      </c>
      <c r="J1501" s="215">
        <f>J1502</f>
        <v>350000</v>
      </c>
      <c r="K1501" s="215">
        <f t="shared" si="1975"/>
        <v>0</v>
      </c>
      <c r="L1501" s="215">
        <f t="shared" si="1975"/>
        <v>0</v>
      </c>
      <c r="M1501" s="215">
        <f t="shared" si="1975"/>
        <v>0</v>
      </c>
      <c r="N1501" s="215">
        <f t="shared" si="1975"/>
        <v>0</v>
      </c>
      <c r="O1501" s="215">
        <f t="shared" si="1975"/>
        <v>0</v>
      </c>
      <c r="P1501" s="215">
        <f t="shared" si="1904"/>
        <v>350000</v>
      </c>
      <c r="Q1501" s="215">
        <f t="shared" si="1905"/>
        <v>0</v>
      </c>
      <c r="R1501" s="215">
        <f t="shared" si="1906"/>
        <v>0</v>
      </c>
      <c r="S1501" s="215">
        <f t="shared" si="1976"/>
        <v>0</v>
      </c>
      <c r="T1501" s="215">
        <f t="shared" si="1976"/>
        <v>0</v>
      </c>
      <c r="U1501" s="215">
        <f t="shared" si="1976"/>
        <v>0</v>
      </c>
      <c r="V1501" s="215">
        <f t="shared" si="1958"/>
        <v>350000</v>
      </c>
      <c r="W1501" s="215">
        <f t="shared" si="1959"/>
        <v>0</v>
      </c>
      <c r="X1501" s="215">
        <f t="shared" si="1960"/>
        <v>0</v>
      </c>
    </row>
    <row r="1502" spans="1:24" s="206" customFormat="1" ht="26.4" hidden="1">
      <c r="A1502" s="216" t="s">
        <v>96</v>
      </c>
      <c r="B1502" s="204" t="s">
        <v>330</v>
      </c>
      <c r="C1502" s="204" t="s">
        <v>16</v>
      </c>
      <c r="D1502" s="204" t="s">
        <v>14</v>
      </c>
      <c r="E1502" s="204" t="s">
        <v>80</v>
      </c>
      <c r="F1502" s="204" t="s">
        <v>68</v>
      </c>
      <c r="G1502" s="204" t="s">
        <v>140</v>
      </c>
      <c r="H1502" s="204" t="s">
        <v>165</v>
      </c>
      <c r="I1502" s="214" t="s">
        <v>93</v>
      </c>
      <c r="J1502" s="215">
        <v>350000</v>
      </c>
      <c r="K1502" s="215"/>
      <c r="L1502" s="215"/>
      <c r="M1502" s="215"/>
      <c r="N1502" s="215"/>
      <c r="O1502" s="215"/>
      <c r="P1502" s="215">
        <f t="shared" si="1904"/>
        <v>350000</v>
      </c>
      <c r="Q1502" s="215">
        <f t="shared" si="1905"/>
        <v>0</v>
      </c>
      <c r="R1502" s="215">
        <f t="shared" si="1906"/>
        <v>0</v>
      </c>
      <c r="S1502" s="215"/>
      <c r="T1502" s="215"/>
      <c r="U1502" s="215"/>
      <c r="V1502" s="215">
        <f t="shared" si="1958"/>
        <v>350000</v>
      </c>
      <c r="W1502" s="215">
        <f t="shared" si="1959"/>
        <v>0</v>
      </c>
      <c r="X1502" s="215">
        <f t="shared" si="1960"/>
        <v>0</v>
      </c>
    </row>
    <row r="1503" spans="1:24" s="206" customFormat="1" ht="15.6" hidden="1">
      <c r="A1503" s="250" t="s">
        <v>45</v>
      </c>
      <c r="B1503" s="251" t="s">
        <v>330</v>
      </c>
      <c r="C1503" s="251" t="s">
        <v>18</v>
      </c>
      <c r="D1503" s="251"/>
      <c r="E1503" s="251"/>
      <c r="F1503" s="251"/>
      <c r="G1503" s="251"/>
      <c r="H1503" s="251"/>
      <c r="I1503" s="252"/>
      <c r="J1503" s="205">
        <f>J1504</f>
        <v>187679</v>
      </c>
      <c r="K1503" s="205">
        <f t="shared" ref="K1503:O1503" si="1977">K1504</f>
        <v>189465</v>
      </c>
      <c r="L1503" s="205">
        <f t="shared" si="1977"/>
        <v>191322.43</v>
      </c>
      <c r="M1503" s="205">
        <f t="shared" si="1977"/>
        <v>0</v>
      </c>
      <c r="N1503" s="205">
        <f t="shared" si="1977"/>
        <v>0</v>
      </c>
      <c r="O1503" s="205">
        <f t="shared" si="1977"/>
        <v>0</v>
      </c>
      <c r="P1503" s="205">
        <f t="shared" si="1904"/>
        <v>187679</v>
      </c>
      <c r="Q1503" s="205">
        <f t="shared" si="1905"/>
        <v>189465</v>
      </c>
      <c r="R1503" s="205">
        <f t="shared" si="1906"/>
        <v>191322.43</v>
      </c>
      <c r="S1503" s="205">
        <f t="shared" ref="S1503:U1503" si="1978">S1504</f>
        <v>0</v>
      </c>
      <c r="T1503" s="205">
        <f t="shared" si="1978"/>
        <v>0</v>
      </c>
      <c r="U1503" s="205">
        <f t="shared" si="1978"/>
        <v>0</v>
      </c>
      <c r="V1503" s="205">
        <f t="shared" si="1958"/>
        <v>187679</v>
      </c>
      <c r="W1503" s="205">
        <f t="shared" si="1959"/>
        <v>189465</v>
      </c>
      <c r="X1503" s="205">
        <f t="shared" si="1960"/>
        <v>191322.43</v>
      </c>
    </row>
    <row r="1504" spans="1:24" s="232" customFormat="1" hidden="1">
      <c r="A1504" s="255" t="s">
        <v>66</v>
      </c>
      <c r="B1504" s="208" t="s">
        <v>330</v>
      </c>
      <c r="C1504" s="208" t="s">
        <v>18</v>
      </c>
      <c r="D1504" s="208" t="s">
        <v>13</v>
      </c>
      <c r="E1504" s="208"/>
      <c r="F1504" s="208"/>
      <c r="G1504" s="208"/>
      <c r="H1504" s="208"/>
      <c r="I1504" s="219"/>
      <c r="J1504" s="211">
        <f>+J1505</f>
        <v>187679</v>
      </c>
      <c r="K1504" s="211">
        <f t="shared" ref="K1504:O1504" si="1979">+K1505</f>
        <v>189465</v>
      </c>
      <c r="L1504" s="211">
        <f t="shared" si="1979"/>
        <v>191322.43</v>
      </c>
      <c r="M1504" s="211">
        <f t="shared" si="1979"/>
        <v>0</v>
      </c>
      <c r="N1504" s="211">
        <f t="shared" si="1979"/>
        <v>0</v>
      </c>
      <c r="O1504" s="211">
        <f t="shared" si="1979"/>
        <v>0</v>
      </c>
      <c r="P1504" s="211">
        <f t="shared" si="1904"/>
        <v>187679</v>
      </c>
      <c r="Q1504" s="211">
        <f t="shared" si="1905"/>
        <v>189465</v>
      </c>
      <c r="R1504" s="211">
        <f t="shared" si="1906"/>
        <v>191322.43</v>
      </c>
      <c r="S1504" s="211">
        <f t="shared" ref="S1504:U1504" si="1980">+S1505</f>
        <v>0</v>
      </c>
      <c r="T1504" s="211">
        <f t="shared" si="1980"/>
        <v>0</v>
      </c>
      <c r="U1504" s="211">
        <f t="shared" si="1980"/>
        <v>0</v>
      </c>
      <c r="V1504" s="211">
        <f t="shared" si="1958"/>
        <v>187679</v>
      </c>
      <c r="W1504" s="211">
        <f t="shared" si="1959"/>
        <v>189465</v>
      </c>
      <c r="X1504" s="211">
        <f t="shared" si="1960"/>
        <v>191322.43</v>
      </c>
    </row>
    <row r="1505" spans="1:26" s="206" customFormat="1" hidden="1">
      <c r="A1505" s="212" t="s">
        <v>81</v>
      </c>
      <c r="B1505" s="204" t="s">
        <v>330</v>
      </c>
      <c r="C1505" s="204" t="s">
        <v>18</v>
      </c>
      <c r="D1505" s="204" t="s">
        <v>13</v>
      </c>
      <c r="E1505" s="204" t="s">
        <v>80</v>
      </c>
      <c r="F1505" s="204" t="s">
        <v>68</v>
      </c>
      <c r="G1505" s="204" t="s">
        <v>140</v>
      </c>
      <c r="H1505" s="204" t="s">
        <v>141</v>
      </c>
      <c r="I1505" s="214"/>
      <c r="J1505" s="215">
        <f>J1506+J1509</f>
        <v>187679</v>
      </c>
      <c r="K1505" s="215">
        <f t="shared" ref="K1505:L1505" si="1981">K1506+K1509</f>
        <v>189465</v>
      </c>
      <c r="L1505" s="215">
        <f t="shared" si="1981"/>
        <v>191322.43</v>
      </c>
      <c r="M1505" s="215">
        <f t="shared" ref="M1505:O1505" si="1982">M1506+M1509</f>
        <v>0</v>
      </c>
      <c r="N1505" s="215">
        <f t="shared" si="1982"/>
        <v>0</v>
      </c>
      <c r="O1505" s="215">
        <f t="shared" si="1982"/>
        <v>0</v>
      </c>
      <c r="P1505" s="215">
        <f t="shared" si="1904"/>
        <v>187679</v>
      </c>
      <c r="Q1505" s="215">
        <f t="shared" si="1905"/>
        <v>189465</v>
      </c>
      <c r="R1505" s="215">
        <f t="shared" si="1906"/>
        <v>191322.43</v>
      </c>
      <c r="S1505" s="215">
        <f t="shared" ref="S1505:U1505" si="1983">S1506+S1509</f>
        <v>0</v>
      </c>
      <c r="T1505" s="215">
        <f t="shared" si="1983"/>
        <v>0</v>
      </c>
      <c r="U1505" s="215">
        <f t="shared" si="1983"/>
        <v>0</v>
      </c>
      <c r="V1505" s="215">
        <f t="shared" si="1958"/>
        <v>187679</v>
      </c>
      <c r="W1505" s="215">
        <f t="shared" si="1959"/>
        <v>189465</v>
      </c>
      <c r="X1505" s="215">
        <f t="shared" si="1960"/>
        <v>191322.43</v>
      </c>
    </row>
    <row r="1506" spans="1:26" s="206" customFormat="1" ht="13.8" hidden="1">
      <c r="A1506" s="256" t="s">
        <v>297</v>
      </c>
      <c r="B1506" s="204" t="s">
        <v>330</v>
      </c>
      <c r="C1506" s="204" t="s">
        <v>18</v>
      </c>
      <c r="D1506" s="204" t="s">
        <v>13</v>
      </c>
      <c r="E1506" s="204" t="s">
        <v>80</v>
      </c>
      <c r="F1506" s="204" t="s">
        <v>68</v>
      </c>
      <c r="G1506" s="204" t="s">
        <v>140</v>
      </c>
      <c r="H1506" s="204" t="s">
        <v>296</v>
      </c>
      <c r="I1506" s="214"/>
      <c r="J1506" s="215">
        <f>J1507</f>
        <v>13029</v>
      </c>
      <c r="K1506" s="215">
        <f t="shared" ref="K1506:O1507" si="1984">K1507</f>
        <v>13029</v>
      </c>
      <c r="L1506" s="215">
        <f t="shared" si="1984"/>
        <v>13029</v>
      </c>
      <c r="M1506" s="215">
        <f t="shared" si="1984"/>
        <v>0</v>
      </c>
      <c r="N1506" s="215">
        <f t="shared" si="1984"/>
        <v>0</v>
      </c>
      <c r="O1506" s="215">
        <f t="shared" si="1984"/>
        <v>0</v>
      </c>
      <c r="P1506" s="215">
        <f t="shared" si="1904"/>
        <v>13029</v>
      </c>
      <c r="Q1506" s="215">
        <f t="shared" si="1905"/>
        <v>13029</v>
      </c>
      <c r="R1506" s="215">
        <f t="shared" si="1906"/>
        <v>13029</v>
      </c>
      <c r="S1506" s="215">
        <f t="shared" ref="S1506:U1507" si="1985">S1507</f>
        <v>0</v>
      </c>
      <c r="T1506" s="215">
        <f t="shared" si="1985"/>
        <v>0</v>
      </c>
      <c r="U1506" s="215">
        <f t="shared" si="1985"/>
        <v>0</v>
      </c>
      <c r="V1506" s="215">
        <f t="shared" si="1958"/>
        <v>13029</v>
      </c>
      <c r="W1506" s="215">
        <f t="shared" si="1959"/>
        <v>13029</v>
      </c>
      <c r="X1506" s="215">
        <f t="shared" si="1960"/>
        <v>13029</v>
      </c>
    </row>
    <row r="1507" spans="1:26" s="206" customFormat="1" ht="26.4" hidden="1">
      <c r="A1507" s="217" t="s">
        <v>229</v>
      </c>
      <c r="B1507" s="204" t="s">
        <v>330</v>
      </c>
      <c r="C1507" s="204" t="s">
        <v>18</v>
      </c>
      <c r="D1507" s="204" t="s">
        <v>13</v>
      </c>
      <c r="E1507" s="204" t="s">
        <v>80</v>
      </c>
      <c r="F1507" s="204" t="s">
        <v>68</v>
      </c>
      <c r="G1507" s="204" t="s">
        <v>140</v>
      </c>
      <c r="H1507" s="204" t="s">
        <v>296</v>
      </c>
      <c r="I1507" s="214" t="s">
        <v>92</v>
      </c>
      <c r="J1507" s="215">
        <f>J1508</f>
        <v>13029</v>
      </c>
      <c r="K1507" s="215">
        <f t="shared" si="1984"/>
        <v>13029</v>
      </c>
      <c r="L1507" s="215">
        <f t="shared" si="1984"/>
        <v>13029</v>
      </c>
      <c r="M1507" s="215">
        <f t="shared" si="1984"/>
        <v>0</v>
      </c>
      <c r="N1507" s="215">
        <f t="shared" si="1984"/>
        <v>0</v>
      </c>
      <c r="O1507" s="215">
        <f t="shared" si="1984"/>
        <v>0</v>
      </c>
      <c r="P1507" s="215">
        <f t="shared" ref="P1507:P1572" si="1986">J1507+M1507</f>
        <v>13029</v>
      </c>
      <c r="Q1507" s="215">
        <f t="shared" ref="Q1507:Q1572" si="1987">K1507+N1507</f>
        <v>13029</v>
      </c>
      <c r="R1507" s="215">
        <f t="shared" ref="R1507:R1572" si="1988">L1507+O1507</f>
        <v>13029</v>
      </c>
      <c r="S1507" s="215">
        <f t="shared" si="1985"/>
        <v>0</v>
      </c>
      <c r="T1507" s="215">
        <f t="shared" si="1985"/>
        <v>0</v>
      </c>
      <c r="U1507" s="215">
        <f t="shared" si="1985"/>
        <v>0</v>
      </c>
      <c r="V1507" s="215">
        <f t="shared" si="1958"/>
        <v>13029</v>
      </c>
      <c r="W1507" s="215">
        <f t="shared" si="1959"/>
        <v>13029</v>
      </c>
      <c r="X1507" s="215">
        <f t="shared" si="1960"/>
        <v>13029</v>
      </c>
    </row>
    <row r="1508" spans="1:26" s="206" customFormat="1" ht="26.4" hidden="1">
      <c r="A1508" s="216" t="s">
        <v>96</v>
      </c>
      <c r="B1508" s="204" t="s">
        <v>330</v>
      </c>
      <c r="C1508" s="204" t="s">
        <v>18</v>
      </c>
      <c r="D1508" s="204" t="s">
        <v>13</v>
      </c>
      <c r="E1508" s="204" t="s">
        <v>80</v>
      </c>
      <c r="F1508" s="204" t="s">
        <v>68</v>
      </c>
      <c r="G1508" s="204" t="s">
        <v>140</v>
      </c>
      <c r="H1508" s="204" t="s">
        <v>296</v>
      </c>
      <c r="I1508" s="214" t="s">
        <v>93</v>
      </c>
      <c r="J1508" s="215">
        <v>13029</v>
      </c>
      <c r="K1508" s="215">
        <v>13029</v>
      </c>
      <c r="L1508" s="215">
        <v>13029</v>
      </c>
      <c r="M1508" s="215"/>
      <c r="N1508" s="215"/>
      <c r="O1508" s="215"/>
      <c r="P1508" s="215">
        <f t="shared" si="1986"/>
        <v>13029</v>
      </c>
      <c r="Q1508" s="215">
        <f t="shared" si="1987"/>
        <v>13029</v>
      </c>
      <c r="R1508" s="215">
        <f t="shared" si="1988"/>
        <v>13029</v>
      </c>
      <c r="S1508" s="215"/>
      <c r="T1508" s="215"/>
      <c r="U1508" s="215"/>
      <c r="V1508" s="215">
        <f t="shared" si="1958"/>
        <v>13029</v>
      </c>
      <c r="W1508" s="215">
        <f t="shared" si="1959"/>
        <v>13029</v>
      </c>
      <c r="X1508" s="215">
        <f t="shared" si="1960"/>
        <v>13029</v>
      </c>
    </row>
    <row r="1509" spans="1:26" s="206" customFormat="1" hidden="1">
      <c r="A1509" s="216" t="s">
        <v>299</v>
      </c>
      <c r="B1509" s="204" t="s">
        <v>330</v>
      </c>
      <c r="C1509" s="204" t="s">
        <v>18</v>
      </c>
      <c r="D1509" s="204" t="s">
        <v>13</v>
      </c>
      <c r="E1509" s="204" t="s">
        <v>80</v>
      </c>
      <c r="F1509" s="204" t="s">
        <v>68</v>
      </c>
      <c r="G1509" s="204" t="s">
        <v>140</v>
      </c>
      <c r="H1509" s="204" t="s">
        <v>295</v>
      </c>
      <c r="I1509" s="214"/>
      <c r="J1509" s="215">
        <f>J1510</f>
        <v>174650</v>
      </c>
      <c r="K1509" s="215">
        <f t="shared" ref="K1509:O1510" si="1989">K1510</f>
        <v>176436</v>
      </c>
      <c r="L1509" s="215">
        <f t="shared" si="1989"/>
        <v>178293.43</v>
      </c>
      <c r="M1509" s="215">
        <f t="shared" si="1989"/>
        <v>0</v>
      </c>
      <c r="N1509" s="215">
        <f t="shared" si="1989"/>
        <v>0</v>
      </c>
      <c r="O1509" s="215">
        <f t="shared" si="1989"/>
        <v>0</v>
      </c>
      <c r="P1509" s="215">
        <f t="shared" si="1986"/>
        <v>174650</v>
      </c>
      <c r="Q1509" s="215">
        <f t="shared" si="1987"/>
        <v>176436</v>
      </c>
      <c r="R1509" s="215">
        <f t="shared" si="1988"/>
        <v>178293.43</v>
      </c>
      <c r="S1509" s="215">
        <f t="shared" ref="S1509:U1510" si="1990">S1510</f>
        <v>0</v>
      </c>
      <c r="T1509" s="215">
        <f t="shared" si="1990"/>
        <v>0</v>
      </c>
      <c r="U1509" s="215">
        <f t="shared" si="1990"/>
        <v>0</v>
      </c>
      <c r="V1509" s="215">
        <f t="shared" si="1958"/>
        <v>174650</v>
      </c>
      <c r="W1509" s="215">
        <f t="shared" si="1959"/>
        <v>176436</v>
      </c>
      <c r="X1509" s="215">
        <f t="shared" si="1960"/>
        <v>178293.43</v>
      </c>
    </row>
    <row r="1510" spans="1:26" s="206" customFormat="1" ht="26.4" hidden="1">
      <c r="A1510" s="217" t="s">
        <v>229</v>
      </c>
      <c r="B1510" s="204" t="s">
        <v>330</v>
      </c>
      <c r="C1510" s="204" t="s">
        <v>18</v>
      </c>
      <c r="D1510" s="204" t="s">
        <v>13</v>
      </c>
      <c r="E1510" s="204" t="s">
        <v>80</v>
      </c>
      <c r="F1510" s="204" t="s">
        <v>68</v>
      </c>
      <c r="G1510" s="204" t="s">
        <v>140</v>
      </c>
      <c r="H1510" s="204" t="s">
        <v>295</v>
      </c>
      <c r="I1510" s="214" t="s">
        <v>92</v>
      </c>
      <c r="J1510" s="215">
        <f>J1511</f>
        <v>174650</v>
      </c>
      <c r="K1510" s="215">
        <f t="shared" si="1989"/>
        <v>176436</v>
      </c>
      <c r="L1510" s="215">
        <f t="shared" si="1989"/>
        <v>178293.43</v>
      </c>
      <c r="M1510" s="215">
        <f t="shared" si="1989"/>
        <v>0</v>
      </c>
      <c r="N1510" s="215">
        <f t="shared" si="1989"/>
        <v>0</v>
      </c>
      <c r="O1510" s="215">
        <f t="shared" si="1989"/>
        <v>0</v>
      </c>
      <c r="P1510" s="215">
        <f t="shared" si="1986"/>
        <v>174650</v>
      </c>
      <c r="Q1510" s="215">
        <f t="shared" si="1987"/>
        <v>176436</v>
      </c>
      <c r="R1510" s="215">
        <f t="shared" si="1988"/>
        <v>178293.43</v>
      </c>
      <c r="S1510" s="215">
        <f t="shared" si="1990"/>
        <v>0</v>
      </c>
      <c r="T1510" s="215">
        <f t="shared" si="1990"/>
        <v>0</v>
      </c>
      <c r="U1510" s="215">
        <f t="shared" si="1990"/>
        <v>0</v>
      </c>
      <c r="V1510" s="215">
        <f t="shared" si="1958"/>
        <v>174650</v>
      </c>
      <c r="W1510" s="215">
        <f t="shared" si="1959"/>
        <v>176436</v>
      </c>
      <c r="X1510" s="215">
        <f t="shared" si="1960"/>
        <v>178293.43</v>
      </c>
    </row>
    <row r="1511" spans="1:26" s="206" customFormat="1" ht="26.4" hidden="1">
      <c r="A1511" s="216" t="s">
        <v>96</v>
      </c>
      <c r="B1511" s="204" t="s">
        <v>330</v>
      </c>
      <c r="C1511" s="204" t="s">
        <v>18</v>
      </c>
      <c r="D1511" s="204" t="s">
        <v>13</v>
      </c>
      <c r="E1511" s="204" t="s">
        <v>80</v>
      </c>
      <c r="F1511" s="204" t="s">
        <v>68</v>
      </c>
      <c r="G1511" s="204" t="s">
        <v>140</v>
      </c>
      <c r="H1511" s="204" t="s">
        <v>295</v>
      </c>
      <c r="I1511" s="214" t="s">
        <v>93</v>
      </c>
      <c r="J1511" s="215">
        <v>174650</v>
      </c>
      <c r="K1511" s="215">
        <v>176436</v>
      </c>
      <c r="L1511" s="215">
        <v>178293.43</v>
      </c>
      <c r="M1511" s="215"/>
      <c r="N1511" s="215"/>
      <c r="O1511" s="215"/>
      <c r="P1511" s="215">
        <f t="shared" si="1986"/>
        <v>174650</v>
      </c>
      <c r="Q1511" s="215">
        <f t="shared" si="1987"/>
        <v>176436</v>
      </c>
      <c r="R1511" s="215">
        <f t="shared" si="1988"/>
        <v>178293.43</v>
      </c>
      <c r="S1511" s="215"/>
      <c r="T1511" s="215"/>
      <c r="U1511" s="215"/>
      <c r="V1511" s="215">
        <f t="shared" si="1958"/>
        <v>174650</v>
      </c>
      <c r="W1511" s="215">
        <f t="shared" si="1959"/>
        <v>176436</v>
      </c>
      <c r="X1511" s="215">
        <f t="shared" si="1960"/>
        <v>178293.43</v>
      </c>
    </row>
    <row r="1512" spans="1:26" s="199" customFormat="1" ht="15.6" hidden="1">
      <c r="A1512" s="198" t="s">
        <v>348</v>
      </c>
      <c r="J1512" s="200">
        <f>J1513+J1528+J1536+J1542+J1553+J1571</f>
        <v>10506240.210000001</v>
      </c>
      <c r="K1512" s="200">
        <f>K1513+K1528+K1536+K1542+K1553</f>
        <v>5752180.4000000004</v>
      </c>
      <c r="L1512" s="200">
        <f>L1513+L1528+L1536+L1542+L1553</f>
        <v>5759484.1800000006</v>
      </c>
      <c r="M1512" s="200">
        <f t="shared" ref="M1512:O1512" si="1991">M1513+M1528+M1536+M1542+M1553</f>
        <v>0</v>
      </c>
      <c r="N1512" s="200">
        <f t="shared" si="1991"/>
        <v>0</v>
      </c>
      <c r="O1512" s="200">
        <f t="shared" si="1991"/>
        <v>0</v>
      </c>
      <c r="P1512" s="200">
        <f t="shared" si="1986"/>
        <v>10506240.210000001</v>
      </c>
      <c r="Q1512" s="200">
        <f t="shared" si="1987"/>
        <v>5752180.4000000004</v>
      </c>
      <c r="R1512" s="200">
        <f t="shared" si="1988"/>
        <v>5759484.1800000006</v>
      </c>
      <c r="S1512" s="200">
        <f t="shared" ref="S1512:U1512" si="1992">S1513+S1528+S1536+S1542+S1553</f>
        <v>97872</v>
      </c>
      <c r="T1512" s="200">
        <f t="shared" si="1992"/>
        <v>0</v>
      </c>
      <c r="U1512" s="200">
        <f t="shared" si="1992"/>
        <v>0</v>
      </c>
      <c r="V1512" s="200">
        <f t="shared" si="1958"/>
        <v>10604112.210000001</v>
      </c>
      <c r="W1512" s="200">
        <f t="shared" si="1959"/>
        <v>5752180.4000000004</v>
      </c>
      <c r="X1512" s="200">
        <f t="shared" si="1960"/>
        <v>5759484.1800000006</v>
      </c>
    </row>
    <row r="1513" spans="1:26" s="206" customFormat="1" ht="15.6" hidden="1">
      <c r="A1513" s="202" t="s">
        <v>32</v>
      </c>
      <c r="B1513" s="203" t="s">
        <v>330</v>
      </c>
      <c r="C1513" s="203" t="s">
        <v>20</v>
      </c>
      <c r="D1513" s="204"/>
      <c r="E1513" s="204"/>
      <c r="F1513" s="204"/>
      <c r="G1513" s="204"/>
      <c r="H1513" s="204"/>
      <c r="I1513" s="204"/>
      <c r="J1513" s="205">
        <f>J1514</f>
        <v>5558059</v>
      </c>
      <c r="K1513" s="205">
        <f t="shared" ref="K1513:O1514" si="1993">K1514</f>
        <v>5561095.5600000005</v>
      </c>
      <c r="L1513" s="205">
        <f t="shared" si="1993"/>
        <v>5565853.5800000001</v>
      </c>
      <c r="M1513" s="205">
        <f t="shared" si="1993"/>
        <v>0</v>
      </c>
      <c r="N1513" s="205">
        <f t="shared" si="1993"/>
        <v>0</v>
      </c>
      <c r="O1513" s="205">
        <f t="shared" si="1993"/>
        <v>0</v>
      </c>
      <c r="P1513" s="205">
        <f t="shared" si="1986"/>
        <v>5558059</v>
      </c>
      <c r="Q1513" s="205">
        <f t="shared" si="1987"/>
        <v>5561095.5600000005</v>
      </c>
      <c r="R1513" s="205">
        <f t="shared" si="1988"/>
        <v>5565853.5800000001</v>
      </c>
      <c r="S1513" s="205">
        <f t="shared" ref="S1513:U1514" si="1994">S1514</f>
        <v>97872</v>
      </c>
      <c r="T1513" s="205">
        <f t="shared" si="1994"/>
        <v>0</v>
      </c>
      <c r="U1513" s="205">
        <f t="shared" si="1994"/>
        <v>0</v>
      </c>
      <c r="V1513" s="205">
        <f t="shared" si="1958"/>
        <v>5655931</v>
      </c>
      <c r="W1513" s="205">
        <f t="shared" si="1959"/>
        <v>5561095.5600000005</v>
      </c>
      <c r="X1513" s="205">
        <f t="shared" si="1960"/>
        <v>5565853.5800000001</v>
      </c>
    </row>
    <row r="1514" spans="1:26" s="206" customFormat="1" ht="39.6" hidden="1">
      <c r="A1514" s="207" t="s">
        <v>0</v>
      </c>
      <c r="B1514" s="208" t="s">
        <v>330</v>
      </c>
      <c r="C1514" s="208" t="s">
        <v>20</v>
      </c>
      <c r="D1514" s="208" t="s">
        <v>16</v>
      </c>
      <c r="E1514" s="208"/>
      <c r="F1514" s="208"/>
      <c r="G1514" s="208"/>
      <c r="H1514" s="204"/>
      <c r="I1514" s="214"/>
      <c r="J1514" s="211">
        <f>J1515</f>
        <v>5558059</v>
      </c>
      <c r="K1514" s="211">
        <f t="shared" si="1993"/>
        <v>5561095.5600000005</v>
      </c>
      <c r="L1514" s="211">
        <f t="shared" si="1993"/>
        <v>5565853.5800000001</v>
      </c>
      <c r="M1514" s="211">
        <f t="shared" si="1993"/>
        <v>0</v>
      </c>
      <c r="N1514" s="211">
        <f t="shared" si="1993"/>
        <v>0</v>
      </c>
      <c r="O1514" s="211">
        <f t="shared" si="1993"/>
        <v>0</v>
      </c>
      <c r="P1514" s="211">
        <f t="shared" si="1986"/>
        <v>5558059</v>
      </c>
      <c r="Q1514" s="211">
        <f t="shared" si="1987"/>
        <v>5561095.5600000005</v>
      </c>
      <c r="R1514" s="211">
        <f t="shared" si="1988"/>
        <v>5565853.5800000001</v>
      </c>
      <c r="S1514" s="211">
        <f t="shared" si="1994"/>
        <v>97872</v>
      </c>
      <c r="T1514" s="211">
        <f t="shared" si="1994"/>
        <v>0</v>
      </c>
      <c r="U1514" s="211">
        <f t="shared" si="1994"/>
        <v>0</v>
      </c>
      <c r="V1514" s="211">
        <f t="shared" si="1958"/>
        <v>5655931</v>
      </c>
      <c r="W1514" s="211">
        <f t="shared" si="1959"/>
        <v>5561095.5600000005</v>
      </c>
      <c r="X1514" s="211">
        <f t="shared" si="1960"/>
        <v>5565853.5800000001</v>
      </c>
    </row>
    <row r="1515" spans="1:26" s="206" customFormat="1" hidden="1">
      <c r="A1515" s="212" t="s">
        <v>81</v>
      </c>
      <c r="B1515" s="204" t="s">
        <v>330</v>
      </c>
      <c r="C1515" s="204" t="s">
        <v>20</v>
      </c>
      <c r="D1515" s="204" t="s">
        <v>16</v>
      </c>
      <c r="E1515" s="204" t="s">
        <v>80</v>
      </c>
      <c r="F1515" s="204" t="s">
        <v>68</v>
      </c>
      <c r="G1515" s="204" t="s">
        <v>140</v>
      </c>
      <c r="H1515" s="204" t="s">
        <v>141</v>
      </c>
      <c r="I1515" s="214"/>
      <c r="J1515" s="215">
        <f>J1516+J1525</f>
        <v>5558059</v>
      </c>
      <c r="K1515" s="215">
        <f t="shared" ref="K1515:L1515" si="1995">K1516+K1525</f>
        <v>5561095.5600000005</v>
      </c>
      <c r="L1515" s="215">
        <f t="shared" si="1995"/>
        <v>5565853.5800000001</v>
      </c>
      <c r="M1515" s="215">
        <f t="shared" ref="M1515:O1515" si="1996">M1516+M1525</f>
        <v>0</v>
      </c>
      <c r="N1515" s="215">
        <f t="shared" si="1996"/>
        <v>0</v>
      </c>
      <c r="O1515" s="215">
        <f t="shared" si="1996"/>
        <v>0</v>
      </c>
      <c r="P1515" s="215">
        <f t="shared" si="1986"/>
        <v>5558059</v>
      </c>
      <c r="Q1515" s="215">
        <f t="shared" si="1987"/>
        <v>5561095.5600000005</v>
      </c>
      <c r="R1515" s="215">
        <f t="shared" si="1988"/>
        <v>5565853.5800000001</v>
      </c>
      <c r="S1515" s="215">
        <f t="shared" ref="S1515:U1515" si="1997">S1516+S1525</f>
        <v>97872</v>
      </c>
      <c r="T1515" s="215">
        <f t="shared" si="1997"/>
        <v>0</v>
      </c>
      <c r="U1515" s="215">
        <f t="shared" si="1997"/>
        <v>0</v>
      </c>
      <c r="V1515" s="215">
        <f t="shared" si="1958"/>
        <v>5655931</v>
      </c>
      <c r="W1515" s="215">
        <f t="shared" si="1959"/>
        <v>5561095.5600000005</v>
      </c>
      <c r="X1515" s="215">
        <f t="shared" si="1960"/>
        <v>5565853.5800000001</v>
      </c>
    </row>
    <row r="1516" spans="1:26" s="206" customFormat="1" ht="26.4" hidden="1">
      <c r="A1516" s="212" t="s">
        <v>85</v>
      </c>
      <c r="B1516" s="204" t="s">
        <v>330</v>
      </c>
      <c r="C1516" s="204" t="s">
        <v>20</v>
      </c>
      <c r="D1516" s="204" t="s">
        <v>16</v>
      </c>
      <c r="E1516" s="204" t="s">
        <v>80</v>
      </c>
      <c r="F1516" s="204" t="s">
        <v>68</v>
      </c>
      <c r="G1516" s="204" t="s">
        <v>140</v>
      </c>
      <c r="H1516" s="204" t="s">
        <v>150</v>
      </c>
      <c r="I1516" s="214"/>
      <c r="J1516" s="215">
        <f>J1517+J1519+J1523</f>
        <v>5555059</v>
      </c>
      <c r="K1516" s="215">
        <f t="shared" ref="K1516:L1516" si="1998">K1517+K1519+K1523</f>
        <v>5558095.5600000005</v>
      </c>
      <c r="L1516" s="215">
        <f t="shared" si="1998"/>
        <v>5562853.5800000001</v>
      </c>
      <c r="M1516" s="215">
        <f t="shared" ref="M1516:O1516" si="1999">M1517+M1519+M1523</f>
        <v>0</v>
      </c>
      <c r="N1516" s="215">
        <f t="shared" si="1999"/>
        <v>0</v>
      </c>
      <c r="O1516" s="215">
        <f t="shared" si="1999"/>
        <v>0</v>
      </c>
      <c r="P1516" s="215">
        <f t="shared" si="1986"/>
        <v>5555059</v>
      </c>
      <c r="Q1516" s="215">
        <f t="shared" si="1987"/>
        <v>5558095.5600000005</v>
      </c>
      <c r="R1516" s="215">
        <f t="shared" si="1988"/>
        <v>5562853.5800000001</v>
      </c>
      <c r="S1516" s="215">
        <f>S1517+S1519+S1523+S1521</f>
        <v>97872</v>
      </c>
      <c r="T1516" s="215">
        <f t="shared" ref="T1516:U1516" si="2000">T1517+T1519+T1523+T1521</f>
        <v>0</v>
      </c>
      <c r="U1516" s="215">
        <f t="shared" si="2000"/>
        <v>0</v>
      </c>
      <c r="V1516" s="215">
        <f t="shared" si="1958"/>
        <v>5652931</v>
      </c>
      <c r="W1516" s="215">
        <f t="shared" si="1959"/>
        <v>5558095.5600000005</v>
      </c>
      <c r="X1516" s="215">
        <f t="shared" si="1960"/>
        <v>5562853.5800000001</v>
      </c>
    </row>
    <row r="1517" spans="1:26" s="206" customFormat="1" ht="39.6" hidden="1">
      <c r="A1517" s="216" t="s">
        <v>94</v>
      </c>
      <c r="B1517" s="204" t="s">
        <v>330</v>
      </c>
      <c r="C1517" s="204" t="s">
        <v>20</v>
      </c>
      <c r="D1517" s="204" t="s">
        <v>16</v>
      </c>
      <c r="E1517" s="204" t="s">
        <v>80</v>
      </c>
      <c r="F1517" s="204" t="s">
        <v>68</v>
      </c>
      <c r="G1517" s="204" t="s">
        <v>140</v>
      </c>
      <c r="H1517" s="204" t="s">
        <v>150</v>
      </c>
      <c r="I1517" s="214" t="s">
        <v>90</v>
      </c>
      <c r="J1517" s="215">
        <f>J1518</f>
        <v>4325145</v>
      </c>
      <c r="K1517" s="215">
        <f t="shared" ref="K1517:O1517" si="2001">K1518</f>
        <v>4285145</v>
      </c>
      <c r="L1517" s="215">
        <f t="shared" si="2001"/>
        <v>4245145</v>
      </c>
      <c r="M1517" s="215">
        <f t="shared" si="2001"/>
        <v>0</v>
      </c>
      <c r="N1517" s="215">
        <f t="shared" si="2001"/>
        <v>0</v>
      </c>
      <c r="O1517" s="215">
        <f t="shared" si="2001"/>
        <v>0</v>
      </c>
      <c r="P1517" s="215">
        <f t="shared" si="1986"/>
        <v>4325145</v>
      </c>
      <c r="Q1517" s="215">
        <f t="shared" si="1987"/>
        <v>4285145</v>
      </c>
      <c r="R1517" s="215">
        <f t="shared" si="1988"/>
        <v>4245145</v>
      </c>
      <c r="S1517" s="215">
        <f t="shared" ref="S1517:U1517" si="2002">S1518</f>
        <v>0.75999999999476131</v>
      </c>
      <c r="T1517" s="215">
        <f t="shared" si="2002"/>
        <v>0</v>
      </c>
      <c r="U1517" s="215">
        <f t="shared" si="2002"/>
        <v>0</v>
      </c>
      <c r="V1517" s="215">
        <f t="shared" si="1958"/>
        <v>4325145.76</v>
      </c>
      <c r="W1517" s="215">
        <f t="shared" si="1959"/>
        <v>4285145</v>
      </c>
      <c r="X1517" s="215">
        <f t="shared" si="1960"/>
        <v>4245145</v>
      </c>
    </row>
    <row r="1518" spans="1:26" s="206" customFormat="1" hidden="1">
      <c r="A1518" s="216" t="s">
        <v>101</v>
      </c>
      <c r="B1518" s="204" t="s">
        <v>330</v>
      </c>
      <c r="C1518" s="204" t="s">
        <v>20</v>
      </c>
      <c r="D1518" s="204" t="s">
        <v>16</v>
      </c>
      <c r="E1518" s="204" t="s">
        <v>80</v>
      </c>
      <c r="F1518" s="204" t="s">
        <v>68</v>
      </c>
      <c r="G1518" s="204" t="s">
        <v>140</v>
      </c>
      <c r="H1518" s="204" t="s">
        <v>150</v>
      </c>
      <c r="I1518" s="214" t="s">
        <v>100</v>
      </c>
      <c r="J1518" s="215">
        <v>4325145</v>
      </c>
      <c r="K1518" s="215">
        <f>4325145-40000</f>
        <v>4285145</v>
      </c>
      <c r="L1518" s="215">
        <f>4285145-40000</f>
        <v>4245145</v>
      </c>
      <c r="M1518" s="215"/>
      <c r="N1518" s="215"/>
      <c r="O1518" s="215"/>
      <c r="P1518" s="215">
        <f t="shared" si="1986"/>
        <v>4325145</v>
      </c>
      <c r="Q1518" s="215">
        <f t="shared" si="1987"/>
        <v>4285145</v>
      </c>
      <c r="R1518" s="215">
        <f t="shared" si="1988"/>
        <v>4245145</v>
      </c>
      <c r="S1518" s="215">
        <f>-97871.24+97872</f>
        <v>0.75999999999476131</v>
      </c>
      <c r="T1518" s="215"/>
      <c r="U1518" s="215"/>
      <c r="V1518" s="215">
        <f t="shared" si="1958"/>
        <v>4325145.76</v>
      </c>
      <c r="W1518" s="215">
        <f t="shared" si="1959"/>
        <v>4285145</v>
      </c>
      <c r="X1518" s="215">
        <f t="shared" si="1960"/>
        <v>4245145</v>
      </c>
      <c r="Z1518" s="365">
        <v>97872</v>
      </c>
    </row>
    <row r="1519" spans="1:26" s="206" customFormat="1" ht="26.4" hidden="1">
      <c r="A1519" s="217" t="s">
        <v>229</v>
      </c>
      <c r="B1519" s="204" t="s">
        <v>330</v>
      </c>
      <c r="C1519" s="204" t="s">
        <v>20</v>
      </c>
      <c r="D1519" s="204" t="s">
        <v>16</v>
      </c>
      <c r="E1519" s="204" t="s">
        <v>80</v>
      </c>
      <c r="F1519" s="204" t="s">
        <v>68</v>
      </c>
      <c r="G1519" s="204" t="s">
        <v>140</v>
      </c>
      <c r="H1519" s="204" t="s">
        <v>150</v>
      </c>
      <c r="I1519" s="214" t="s">
        <v>92</v>
      </c>
      <c r="J1519" s="215">
        <f>J1520</f>
        <v>1213914</v>
      </c>
      <c r="K1519" s="215">
        <f t="shared" ref="K1519:O1519" si="2003">K1520</f>
        <v>1256950.56</v>
      </c>
      <c r="L1519" s="215">
        <f t="shared" si="2003"/>
        <v>1301708.58</v>
      </c>
      <c r="M1519" s="215">
        <f t="shared" si="2003"/>
        <v>0</v>
      </c>
      <c r="N1519" s="215">
        <f t="shared" si="2003"/>
        <v>0</v>
      </c>
      <c r="O1519" s="215">
        <f t="shared" si="2003"/>
        <v>0</v>
      </c>
      <c r="P1519" s="215">
        <f t="shared" si="1986"/>
        <v>1213914</v>
      </c>
      <c r="Q1519" s="215">
        <f t="shared" si="1987"/>
        <v>1256950.56</v>
      </c>
      <c r="R1519" s="215">
        <f t="shared" si="1988"/>
        <v>1301708.58</v>
      </c>
      <c r="S1519" s="215">
        <f t="shared" ref="S1519:U1519" si="2004">S1520</f>
        <v>0</v>
      </c>
      <c r="T1519" s="215">
        <f t="shared" si="2004"/>
        <v>0</v>
      </c>
      <c r="U1519" s="215">
        <f t="shared" si="2004"/>
        <v>0</v>
      </c>
      <c r="V1519" s="215">
        <f t="shared" si="1958"/>
        <v>1213914</v>
      </c>
      <c r="W1519" s="215">
        <f t="shared" si="1959"/>
        <v>1256950.56</v>
      </c>
      <c r="X1519" s="215">
        <f t="shared" si="1960"/>
        <v>1301708.58</v>
      </c>
    </row>
    <row r="1520" spans="1:26" s="206" customFormat="1" ht="26.4" hidden="1">
      <c r="A1520" s="216" t="s">
        <v>96</v>
      </c>
      <c r="B1520" s="204" t="s">
        <v>330</v>
      </c>
      <c r="C1520" s="204" t="s">
        <v>20</v>
      </c>
      <c r="D1520" s="204" t="s">
        <v>16</v>
      </c>
      <c r="E1520" s="204" t="s">
        <v>80</v>
      </c>
      <c r="F1520" s="204" t="s">
        <v>68</v>
      </c>
      <c r="G1520" s="204" t="s">
        <v>140</v>
      </c>
      <c r="H1520" s="204" t="s">
        <v>150</v>
      </c>
      <c r="I1520" s="214" t="s">
        <v>93</v>
      </c>
      <c r="J1520" s="215">
        <v>1213914</v>
      </c>
      <c r="K1520" s="215">
        <v>1256950.56</v>
      </c>
      <c r="L1520" s="215">
        <v>1301708.58</v>
      </c>
      <c r="M1520" s="215"/>
      <c r="N1520" s="215"/>
      <c r="O1520" s="215"/>
      <c r="P1520" s="215">
        <f t="shared" si="1986"/>
        <v>1213914</v>
      </c>
      <c r="Q1520" s="215">
        <f t="shared" si="1987"/>
        <v>1256950.56</v>
      </c>
      <c r="R1520" s="215">
        <f t="shared" si="1988"/>
        <v>1301708.58</v>
      </c>
      <c r="S1520" s="215"/>
      <c r="T1520" s="215"/>
      <c r="U1520" s="215"/>
      <c r="V1520" s="215">
        <f t="shared" si="1958"/>
        <v>1213914</v>
      </c>
      <c r="W1520" s="215">
        <f t="shared" si="1959"/>
        <v>1256950.56</v>
      </c>
      <c r="X1520" s="215">
        <f t="shared" si="1960"/>
        <v>1301708.58</v>
      </c>
    </row>
    <row r="1521" spans="1:24" s="206" customFormat="1" hidden="1">
      <c r="A1521" s="273" t="s">
        <v>98</v>
      </c>
      <c r="B1521" s="204" t="s">
        <v>330</v>
      </c>
      <c r="C1521" s="204" t="s">
        <v>20</v>
      </c>
      <c r="D1521" s="204" t="s">
        <v>16</v>
      </c>
      <c r="E1521" s="204" t="s">
        <v>80</v>
      </c>
      <c r="F1521" s="204" t="s">
        <v>68</v>
      </c>
      <c r="G1521" s="204" t="s">
        <v>140</v>
      </c>
      <c r="H1521" s="204" t="s">
        <v>150</v>
      </c>
      <c r="I1521" s="214" t="s">
        <v>97</v>
      </c>
      <c r="J1521" s="215"/>
      <c r="K1521" s="215"/>
      <c r="L1521" s="215"/>
      <c r="M1521" s="215"/>
      <c r="N1521" s="215"/>
      <c r="O1521" s="215"/>
      <c r="P1521" s="215"/>
      <c r="Q1521" s="215"/>
      <c r="R1521" s="215"/>
      <c r="S1521" s="215">
        <f>S1522</f>
        <v>97871.24</v>
      </c>
      <c r="T1521" s="215">
        <f t="shared" ref="T1521" si="2005">T1522</f>
        <v>0</v>
      </c>
      <c r="U1521" s="215">
        <f t="shared" ref="U1521" si="2006">U1522</f>
        <v>0</v>
      </c>
      <c r="V1521" s="215">
        <f t="shared" si="1958"/>
        <v>97871.24</v>
      </c>
      <c r="W1521" s="215">
        <f t="shared" si="1959"/>
        <v>0</v>
      </c>
      <c r="X1521" s="215">
        <f t="shared" si="1960"/>
        <v>0</v>
      </c>
    </row>
    <row r="1522" spans="1:24" s="206" customFormat="1" ht="26.4" hidden="1">
      <c r="A1522" s="273" t="s">
        <v>104</v>
      </c>
      <c r="B1522" s="204" t="s">
        <v>330</v>
      </c>
      <c r="C1522" s="204" t="s">
        <v>20</v>
      </c>
      <c r="D1522" s="204" t="s">
        <v>16</v>
      </c>
      <c r="E1522" s="204" t="s">
        <v>80</v>
      </c>
      <c r="F1522" s="204" t="s">
        <v>68</v>
      </c>
      <c r="G1522" s="204" t="s">
        <v>140</v>
      </c>
      <c r="H1522" s="204" t="s">
        <v>150</v>
      </c>
      <c r="I1522" s="214" t="s">
        <v>105</v>
      </c>
      <c r="J1522" s="215"/>
      <c r="K1522" s="215"/>
      <c r="L1522" s="215"/>
      <c r="M1522" s="215"/>
      <c r="N1522" s="215"/>
      <c r="O1522" s="215"/>
      <c r="P1522" s="215"/>
      <c r="Q1522" s="215"/>
      <c r="R1522" s="215"/>
      <c r="S1522" s="215">
        <v>97871.24</v>
      </c>
      <c r="T1522" s="215"/>
      <c r="U1522" s="215"/>
      <c r="V1522" s="215">
        <f t="shared" si="1958"/>
        <v>97871.24</v>
      </c>
      <c r="W1522" s="215">
        <f t="shared" si="1959"/>
        <v>0</v>
      </c>
      <c r="X1522" s="215">
        <f t="shared" si="1960"/>
        <v>0</v>
      </c>
    </row>
    <row r="1523" spans="1:24" s="206" customFormat="1" hidden="1">
      <c r="A1523" s="216" t="s">
        <v>78</v>
      </c>
      <c r="B1523" s="204" t="s">
        <v>330</v>
      </c>
      <c r="C1523" s="204" t="s">
        <v>20</v>
      </c>
      <c r="D1523" s="204" t="s">
        <v>16</v>
      </c>
      <c r="E1523" s="204" t="s">
        <v>80</v>
      </c>
      <c r="F1523" s="204" t="s">
        <v>68</v>
      </c>
      <c r="G1523" s="204" t="s">
        <v>140</v>
      </c>
      <c r="H1523" s="204" t="s">
        <v>150</v>
      </c>
      <c r="I1523" s="214" t="s">
        <v>75</v>
      </c>
      <c r="J1523" s="215">
        <f>J1524</f>
        <v>16000</v>
      </c>
      <c r="K1523" s="215">
        <f t="shared" ref="K1523:O1523" si="2007">K1524</f>
        <v>16000</v>
      </c>
      <c r="L1523" s="215">
        <f t="shared" si="2007"/>
        <v>16000</v>
      </c>
      <c r="M1523" s="215">
        <f t="shared" si="2007"/>
        <v>0</v>
      </c>
      <c r="N1523" s="215">
        <f t="shared" si="2007"/>
        <v>0</v>
      </c>
      <c r="O1523" s="215">
        <f t="shared" si="2007"/>
        <v>0</v>
      </c>
      <c r="P1523" s="215">
        <f t="shared" si="1986"/>
        <v>16000</v>
      </c>
      <c r="Q1523" s="215">
        <f t="shared" si="1987"/>
        <v>16000</v>
      </c>
      <c r="R1523" s="215">
        <f t="shared" si="1988"/>
        <v>16000</v>
      </c>
      <c r="S1523" s="215">
        <f t="shared" ref="S1523:U1523" si="2008">S1524</f>
        <v>0</v>
      </c>
      <c r="T1523" s="215">
        <f t="shared" si="2008"/>
        <v>0</v>
      </c>
      <c r="U1523" s="215">
        <f t="shared" si="2008"/>
        <v>0</v>
      </c>
      <c r="V1523" s="215">
        <f t="shared" si="1958"/>
        <v>16000</v>
      </c>
      <c r="W1523" s="215">
        <f t="shared" si="1959"/>
        <v>16000</v>
      </c>
      <c r="X1523" s="215">
        <f t="shared" si="1960"/>
        <v>16000</v>
      </c>
    </row>
    <row r="1524" spans="1:24" s="206" customFormat="1" hidden="1">
      <c r="A1524" s="218" t="s">
        <v>118</v>
      </c>
      <c r="B1524" s="204" t="s">
        <v>330</v>
      </c>
      <c r="C1524" s="204" t="s">
        <v>20</v>
      </c>
      <c r="D1524" s="204" t="s">
        <v>16</v>
      </c>
      <c r="E1524" s="204" t="s">
        <v>80</v>
      </c>
      <c r="F1524" s="204" t="s">
        <v>68</v>
      </c>
      <c r="G1524" s="204" t="s">
        <v>140</v>
      </c>
      <c r="H1524" s="204" t="s">
        <v>150</v>
      </c>
      <c r="I1524" s="214" t="s">
        <v>117</v>
      </c>
      <c r="J1524" s="215">
        <v>16000</v>
      </c>
      <c r="K1524" s="215">
        <v>16000</v>
      </c>
      <c r="L1524" s="215">
        <v>16000</v>
      </c>
      <c r="M1524" s="215"/>
      <c r="N1524" s="215"/>
      <c r="O1524" s="215"/>
      <c r="P1524" s="215">
        <f t="shared" si="1986"/>
        <v>16000</v>
      </c>
      <c r="Q1524" s="215">
        <f t="shared" si="1987"/>
        <v>16000</v>
      </c>
      <c r="R1524" s="215">
        <f t="shared" si="1988"/>
        <v>16000</v>
      </c>
      <c r="S1524" s="215"/>
      <c r="T1524" s="215"/>
      <c r="U1524" s="215"/>
      <c r="V1524" s="215">
        <f t="shared" si="1958"/>
        <v>16000</v>
      </c>
      <c r="W1524" s="215">
        <f t="shared" si="1959"/>
        <v>16000</v>
      </c>
      <c r="X1524" s="215">
        <f t="shared" si="1960"/>
        <v>16000</v>
      </c>
    </row>
    <row r="1525" spans="1:24" s="206" customFormat="1" hidden="1">
      <c r="A1525" s="216" t="s">
        <v>88</v>
      </c>
      <c r="B1525" s="204" t="s">
        <v>330</v>
      </c>
      <c r="C1525" s="204" t="s">
        <v>20</v>
      </c>
      <c r="D1525" s="204" t="s">
        <v>16</v>
      </c>
      <c r="E1525" s="204" t="s">
        <v>80</v>
      </c>
      <c r="F1525" s="204" t="s">
        <v>68</v>
      </c>
      <c r="G1525" s="204" t="s">
        <v>140</v>
      </c>
      <c r="H1525" s="204" t="s">
        <v>162</v>
      </c>
      <c r="I1525" s="214"/>
      <c r="J1525" s="215">
        <f>J1526</f>
        <v>3000</v>
      </c>
      <c r="K1525" s="215">
        <f t="shared" ref="K1525:O1526" si="2009">K1526</f>
        <v>3000</v>
      </c>
      <c r="L1525" s="215">
        <f t="shared" si="2009"/>
        <v>3000</v>
      </c>
      <c r="M1525" s="215">
        <f t="shared" si="2009"/>
        <v>0</v>
      </c>
      <c r="N1525" s="215">
        <f t="shared" si="2009"/>
        <v>0</v>
      </c>
      <c r="O1525" s="215">
        <f t="shared" si="2009"/>
        <v>0</v>
      </c>
      <c r="P1525" s="215">
        <f t="shared" si="1986"/>
        <v>3000</v>
      </c>
      <c r="Q1525" s="215">
        <f t="shared" si="1987"/>
        <v>3000</v>
      </c>
      <c r="R1525" s="215">
        <f t="shared" si="1988"/>
        <v>3000</v>
      </c>
      <c r="S1525" s="215">
        <f t="shared" ref="S1525:U1526" si="2010">S1526</f>
        <v>0</v>
      </c>
      <c r="T1525" s="215">
        <f t="shared" si="2010"/>
        <v>0</v>
      </c>
      <c r="U1525" s="215">
        <f t="shared" si="2010"/>
        <v>0</v>
      </c>
      <c r="V1525" s="215">
        <f t="shared" si="1958"/>
        <v>3000</v>
      </c>
      <c r="W1525" s="215">
        <f t="shared" si="1959"/>
        <v>3000</v>
      </c>
      <c r="X1525" s="215">
        <f t="shared" si="1960"/>
        <v>3000</v>
      </c>
    </row>
    <row r="1526" spans="1:24" s="206" customFormat="1" ht="26.4" hidden="1">
      <c r="A1526" s="217" t="s">
        <v>229</v>
      </c>
      <c r="B1526" s="204" t="s">
        <v>330</v>
      </c>
      <c r="C1526" s="204" t="s">
        <v>20</v>
      </c>
      <c r="D1526" s="204" t="s">
        <v>16</v>
      </c>
      <c r="E1526" s="204" t="s">
        <v>80</v>
      </c>
      <c r="F1526" s="204" t="s">
        <v>68</v>
      </c>
      <c r="G1526" s="204" t="s">
        <v>140</v>
      </c>
      <c r="H1526" s="204" t="s">
        <v>162</v>
      </c>
      <c r="I1526" s="214" t="s">
        <v>92</v>
      </c>
      <c r="J1526" s="215">
        <f>J1527</f>
        <v>3000</v>
      </c>
      <c r="K1526" s="215">
        <f t="shared" si="2009"/>
        <v>3000</v>
      </c>
      <c r="L1526" s="215">
        <f t="shared" si="2009"/>
        <v>3000</v>
      </c>
      <c r="M1526" s="215">
        <f t="shared" si="2009"/>
        <v>0</v>
      </c>
      <c r="N1526" s="215">
        <f t="shared" si="2009"/>
        <v>0</v>
      </c>
      <c r="O1526" s="215">
        <f t="shared" si="2009"/>
        <v>0</v>
      </c>
      <c r="P1526" s="215">
        <f t="shared" si="1986"/>
        <v>3000</v>
      </c>
      <c r="Q1526" s="215">
        <f t="shared" si="1987"/>
        <v>3000</v>
      </c>
      <c r="R1526" s="215">
        <f t="shared" si="1988"/>
        <v>3000</v>
      </c>
      <c r="S1526" s="215">
        <f t="shared" si="2010"/>
        <v>0</v>
      </c>
      <c r="T1526" s="215">
        <f t="shared" si="2010"/>
        <v>0</v>
      </c>
      <c r="U1526" s="215">
        <f t="shared" si="2010"/>
        <v>0</v>
      </c>
      <c r="V1526" s="215">
        <f t="shared" si="1958"/>
        <v>3000</v>
      </c>
      <c r="W1526" s="215">
        <f t="shared" si="1959"/>
        <v>3000</v>
      </c>
      <c r="X1526" s="215">
        <f t="shared" si="1960"/>
        <v>3000</v>
      </c>
    </row>
    <row r="1527" spans="1:24" s="206" customFormat="1" ht="26.4" hidden="1">
      <c r="A1527" s="216" t="s">
        <v>96</v>
      </c>
      <c r="B1527" s="204" t="s">
        <v>330</v>
      </c>
      <c r="C1527" s="204" t="s">
        <v>20</v>
      </c>
      <c r="D1527" s="204" t="s">
        <v>16</v>
      </c>
      <c r="E1527" s="204" t="s">
        <v>80</v>
      </c>
      <c r="F1527" s="204" t="s">
        <v>68</v>
      </c>
      <c r="G1527" s="204" t="s">
        <v>140</v>
      </c>
      <c r="H1527" s="204" t="s">
        <v>162</v>
      </c>
      <c r="I1527" s="214" t="s">
        <v>93</v>
      </c>
      <c r="J1527" s="215">
        <v>3000</v>
      </c>
      <c r="K1527" s="215">
        <v>3000</v>
      </c>
      <c r="L1527" s="215">
        <v>3000</v>
      </c>
      <c r="M1527" s="215"/>
      <c r="N1527" s="215"/>
      <c r="O1527" s="215"/>
      <c r="P1527" s="215">
        <f t="shared" si="1986"/>
        <v>3000</v>
      </c>
      <c r="Q1527" s="215">
        <f t="shared" si="1987"/>
        <v>3000</v>
      </c>
      <c r="R1527" s="215">
        <f t="shared" si="1988"/>
        <v>3000</v>
      </c>
      <c r="S1527" s="215"/>
      <c r="T1527" s="215"/>
      <c r="U1527" s="215"/>
      <c r="V1527" s="215">
        <f t="shared" si="1958"/>
        <v>3000</v>
      </c>
      <c r="W1527" s="215">
        <f t="shared" si="1959"/>
        <v>3000</v>
      </c>
      <c r="X1527" s="215">
        <f t="shared" si="1960"/>
        <v>3000</v>
      </c>
    </row>
    <row r="1528" spans="1:24" s="206" customFormat="1" ht="15.6" hidden="1">
      <c r="A1528" s="226" t="s">
        <v>53</v>
      </c>
      <c r="B1528" s="203" t="s">
        <v>330</v>
      </c>
      <c r="C1528" s="203" t="s">
        <v>17</v>
      </c>
      <c r="D1528" s="204"/>
      <c r="E1528" s="204"/>
      <c r="F1528" s="204"/>
      <c r="G1528" s="204"/>
      <c r="H1528" s="204"/>
      <c r="I1528" s="214"/>
      <c r="J1528" s="205">
        <f>J1529</f>
        <v>70544.209999999992</v>
      </c>
      <c r="K1528" s="205">
        <f t="shared" ref="K1528:O1530" si="2011">K1529</f>
        <v>0</v>
      </c>
      <c r="L1528" s="205">
        <f t="shared" si="2011"/>
        <v>0</v>
      </c>
      <c r="M1528" s="205">
        <f t="shared" si="2011"/>
        <v>0</v>
      </c>
      <c r="N1528" s="205">
        <f t="shared" si="2011"/>
        <v>0</v>
      </c>
      <c r="O1528" s="205">
        <f t="shared" si="2011"/>
        <v>0</v>
      </c>
      <c r="P1528" s="205">
        <f t="shared" si="1986"/>
        <v>70544.209999999992</v>
      </c>
      <c r="Q1528" s="205">
        <f t="shared" si="1987"/>
        <v>0</v>
      </c>
      <c r="R1528" s="205">
        <f t="shared" si="1988"/>
        <v>0</v>
      </c>
      <c r="S1528" s="205">
        <f t="shared" ref="S1528:U1530" si="2012">S1529</f>
        <v>0</v>
      </c>
      <c r="T1528" s="205">
        <f t="shared" si="2012"/>
        <v>0</v>
      </c>
      <c r="U1528" s="205">
        <f t="shared" si="2012"/>
        <v>0</v>
      </c>
      <c r="V1528" s="205">
        <f t="shared" si="1958"/>
        <v>70544.209999999992</v>
      </c>
      <c r="W1528" s="205">
        <f t="shared" si="1959"/>
        <v>0</v>
      </c>
      <c r="X1528" s="205">
        <f t="shared" si="1960"/>
        <v>0</v>
      </c>
    </row>
    <row r="1529" spans="1:24" s="206" customFormat="1" hidden="1">
      <c r="A1529" s="227" t="s">
        <v>54</v>
      </c>
      <c r="B1529" s="209" t="s">
        <v>330</v>
      </c>
      <c r="C1529" s="209" t="s">
        <v>17</v>
      </c>
      <c r="D1529" s="209" t="s">
        <v>13</v>
      </c>
      <c r="E1529" s="209"/>
      <c r="F1529" s="209"/>
      <c r="G1529" s="209"/>
      <c r="H1529" s="209"/>
      <c r="I1529" s="210"/>
      <c r="J1529" s="211">
        <f>J1530</f>
        <v>70544.209999999992</v>
      </c>
      <c r="K1529" s="211">
        <f t="shared" si="2011"/>
        <v>0</v>
      </c>
      <c r="L1529" s="211">
        <f t="shared" si="2011"/>
        <v>0</v>
      </c>
      <c r="M1529" s="211">
        <f t="shared" si="2011"/>
        <v>0</v>
      </c>
      <c r="N1529" s="211">
        <f t="shared" si="2011"/>
        <v>0</v>
      </c>
      <c r="O1529" s="211">
        <f t="shared" si="2011"/>
        <v>0</v>
      </c>
      <c r="P1529" s="211">
        <f t="shared" si="1986"/>
        <v>70544.209999999992</v>
      </c>
      <c r="Q1529" s="211">
        <f t="shared" si="1987"/>
        <v>0</v>
      </c>
      <c r="R1529" s="211">
        <f t="shared" si="1988"/>
        <v>0</v>
      </c>
      <c r="S1529" s="211">
        <f t="shared" si="2012"/>
        <v>0</v>
      </c>
      <c r="T1529" s="211">
        <f t="shared" si="2012"/>
        <v>0</v>
      </c>
      <c r="U1529" s="211">
        <f t="shared" si="2012"/>
        <v>0</v>
      </c>
      <c r="V1529" s="211">
        <f t="shared" si="1958"/>
        <v>70544.209999999992</v>
      </c>
      <c r="W1529" s="211">
        <f t="shared" si="1959"/>
        <v>0</v>
      </c>
      <c r="X1529" s="211">
        <f t="shared" si="1960"/>
        <v>0</v>
      </c>
    </row>
    <row r="1530" spans="1:24" s="206" customFormat="1" hidden="1">
      <c r="A1530" s="212" t="s">
        <v>81</v>
      </c>
      <c r="B1530" s="224" t="s">
        <v>330</v>
      </c>
      <c r="C1530" s="204" t="s">
        <v>17</v>
      </c>
      <c r="D1530" s="204" t="s">
        <v>13</v>
      </c>
      <c r="E1530" s="204" t="s">
        <v>80</v>
      </c>
      <c r="F1530" s="204" t="s">
        <v>68</v>
      </c>
      <c r="G1530" s="204" t="s">
        <v>140</v>
      </c>
      <c r="H1530" s="204" t="s">
        <v>141</v>
      </c>
      <c r="I1530" s="214"/>
      <c r="J1530" s="221">
        <f>J1531</f>
        <v>70544.209999999992</v>
      </c>
      <c r="K1530" s="221">
        <f t="shared" si="2011"/>
        <v>0</v>
      </c>
      <c r="L1530" s="221">
        <f t="shared" si="2011"/>
        <v>0</v>
      </c>
      <c r="M1530" s="221">
        <f t="shared" si="2011"/>
        <v>0</v>
      </c>
      <c r="N1530" s="221">
        <f t="shared" si="2011"/>
        <v>0</v>
      </c>
      <c r="O1530" s="221">
        <f t="shared" si="2011"/>
        <v>0</v>
      </c>
      <c r="P1530" s="221">
        <f t="shared" si="1986"/>
        <v>70544.209999999992</v>
      </c>
      <c r="Q1530" s="221">
        <f t="shared" si="1987"/>
        <v>0</v>
      </c>
      <c r="R1530" s="221">
        <f t="shared" si="1988"/>
        <v>0</v>
      </c>
      <c r="S1530" s="221">
        <f t="shared" si="2012"/>
        <v>0</v>
      </c>
      <c r="T1530" s="221">
        <f t="shared" si="2012"/>
        <v>0</v>
      </c>
      <c r="U1530" s="221">
        <f t="shared" si="2012"/>
        <v>0</v>
      </c>
      <c r="V1530" s="221">
        <f t="shared" si="1958"/>
        <v>70544.209999999992</v>
      </c>
      <c r="W1530" s="221">
        <f t="shared" si="1959"/>
        <v>0</v>
      </c>
      <c r="X1530" s="221">
        <f t="shared" si="1960"/>
        <v>0</v>
      </c>
    </row>
    <row r="1531" spans="1:24" s="206" customFormat="1" ht="26.4" hidden="1">
      <c r="A1531" s="212" t="s">
        <v>251</v>
      </c>
      <c r="B1531" s="224" t="s">
        <v>330</v>
      </c>
      <c r="C1531" s="204" t="s">
        <v>17</v>
      </c>
      <c r="D1531" s="204" t="s">
        <v>13</v>
      </c>
      <c r="E1531" s="204" t="s">
        <v>80</v>
      </c>
      <c r="F1531" s="204" t="s">
        <v>68</v>
      </c>
      <c r="G1531" s="204" t="s">
        <v>140</v>
      </c>
      <c r="H1531" s="204" t="s">
        <v>367</v>
      </c>
      <c r="I1531" s="214"/>
      <c r="J1531" s="221">
        <f>J1532+J1534</f>
        <v>70544.209999999992</v>
      </c>
      <c r="K1531" s="221">
        <f t="shared" ref="K1531:L1531" si="2013">K1532+K1534</f>
        <v>0</v>
      </c>
      <c r="L1531" s="221">
        <f t="shared" si="2013"/>
        <v>0</v>
      </c>
      <c r="M1531" s="221">
        <f t="shared" ref="M1531:O1531" si="2014">M1532+M1534</f>
        <v>0</v>
      </c>
      <c r="N1531" s="221">
        <f t="shared" si="2014"/>
        <v>0</v>
      </c>
      <c r="O1531" s="221">
        <f t="shared" si="2014"/>
        <v>0</v>
      </c>
      <c r="P1531" s="221">
        <f t="shared" si="1986"/>
        <v>70544.209999999992</v>
      </c>
      <c r="Q1531" s="221">
        <f t="shared" si="1987"/>
        <v>0</v>
      </c>
      <c r="R1531" s="221">
        <f t="shared" si="1988"/>
        <v>0</v>
      </c>
      <c r="S1531" s="221">
        <f t="shared" ref="S1531:U1531" si="2015">S1532+S1534</f>
        <v>0</v>
      </c>
      <c r="T1531" s="221">
        <f t="shared" si="2015"/>
        <v>0</v>
      </c>
      <c r="U1531" s="221">
        <f t="shared" si="2015"/>
        <v>0</v>
      </c>
      <c r="V1531" s="221">
        <f t="shared" si="1958"/>
        <v>70544.209999999992</v>
      </c>
      <c r="W1531" s="221">
        <f t="shared" si="1959"/>
        <v>0</v>
      </c>
      <c r="X1531" s="221">
        <f t="shared" si="1960"/>
        <v>0</v>
      </c>
    </row>
    <row r="1532" spans="1:24" s="206" customFormat="1" ht="39.6" hidden="1">
      <c r="A1532" s="216" t="s">
        <v>94</v>
      </c>
      <c r="B1532" s="224" t="s">
        <v>330</v>
      </c>
      <c r="C1532" s="204" t="s">
        <v>17</v>
      </c>
      <c r="D1532" s="204" t="s">
        <v>13</v>
      </c>
      <c r="E1532" s="204" t="s">
        <v>80</v>
      </c>
      <c r="F1532" s="204" t="s">
        <v>68</v>
      </c>
      <c r="G1532" s="204" t="s">
        <v>140</v>
      </c>
      <c r="H1532" s="204" t="s">
        <v>367</v>
      </c>
      <c r="I1532" s="214" t="s">
        <v>90</v>
      </c>
      <c r="J1532" s="221">
        <f>J1533</f>
        <v>32810.400000000001</v>
      </c>
      <c r="K1532" s="221">
        <f t="shared" ref="K1532:O1532" si="2016">K1533</f>
        <v>0</v>
      </c>
      <c r="L1532" s="221">
        <f t="shared" si="2016"/>
        <v>0</v>
      </c>
      <c r="M1532" s="221">
        <f t="shared" si="2016"/>
        <v>0</v>
      </c>
      <c r="N1532" s="221">
        <f t="shared" si="2016"/>
        <v>0</v>
      </c>
      <c r="O1532" s="221">
        <f t="shared" si="2016"/>
        <v>0</v>
      </c>
      <c r="P1532" s="221">
        <f t="shared" si="1986"/>
        <v>32810.400000000001</v>
      </c>
      <c r="Q1532" s="221">
        <f t="shared" si="1987"/>
        <v>0</v>
      </c>
      <c r="R1532" s="221">
        <f t="shared" si="1988"/>
        <v>0</v>
      </c>
      <c r="S1532" s="221">
        <f t="shared" ref="S1532:U1532" si="2017">S1533</f>
        <v>0</v>
      </c>
      <c r="T1532" s="221">
        <f t="shared" si="2017"/>
        <v>0</v>
      </c>
      <c r="U1532" s="221">
        <f t="shared" si="2017"/>
        <v>0</v>
      </c>
      <c r="V1532" s="221">
        <f t="shared" si="1958"/>
        <v>32810.400000000001</v>
      </c>
      <c r="W1532" s="221">
        <f t="shared" si="1959"/>
        <v>0</v>
      </c>
      <c r="X1532" s="221">
        <f t="shared" si="1960"/>
        <v>0</v>
      </c>
    </row>
    <row r="1533" spans="1:24" s="206" customFormat="1" hidden="1">
      <c r="A1533" s="216" t="s">
        <v>101</v>
      </c>
      <c r="B1533" s="224" t="s">
        <v>330</v>
      </c>
      <c r="C1533" s="204" t="s">
        <v>17</v>
      </c>
      <c r="D1533" s="204" t="s">
        <v>13</v>
      </c>
      <c r="E1533" s="204" t="s">
        <v>80</v>
      </c>
      <c r="F1533" s="204" t="s">
        <v>68</v>
      </c>
      <c r="G1533" s="204" t="s">
        <v>140</v>
      </c>
      <c r="H1533" s="204" t="s">
        <v>367</v>
      </c>
      <c r="I1533" s="214" t="s">
        <v>100</v>
      </c>
      <c r="J1533" s="221">
        <v>32810.400000000001</v>
      </c>
      <c r="K1533" s="221"/>
      <c r="L1533" s="221"/>
      <c r="M1533" s="221"/>
      <c r="N1533" s="221"/>
      <c r="O1533" s="221"/>
      <c r="P1533" s="221">
        <f t="shared" si="1986"/>
        <v>32810.400000000001</v>
      </c>
      <c r="Q1533" s="221">
        <f t="shared" si="1987"/>
        <v>0</v>
      </c>
      <c r="R1533" s="221">
        <f t="shared" si="1988"/>
        <v>0</v>
      </c>
      <c r="S1533" s="221"/>
      <c r="T1533" s="221"/>
      <c r="U1533" s="221"/>
      <c r="V1533" s="221">
        <f t="shared" si="1958"/>
        <v>32810.400000000001</v>
      </c>
      <c r="W1533" s="221">
        <f t="shared" si="1959"/>
        <v>0</v>
      </c>
      <c r="X1533" s="221">
        <f t="shared" si="1960"/>
        <v>0</v>
      </c>
    </row>
    <row r="1534" spans="1:24" s="206" customFormat="1" ht="26.4" hidden="1">
      <c r="A1534" s="217" t="s">
        <v>229</v>
      </c>
      <c r="B1534" s="224" t="s">
        <v>330</v>
      </c>
      <c r="C1534" s="204" t="s">
        <v>17</v>
      </c>
      <c r="D1534" s="204" t="s">
        <v>13</v>
      </c>
      <c r="E1534" s="204" t="s">
        <v>80</v>
      </c>
      <c r="F1534" s="204" t="s">
        <v>68</v>
      </c>
      <c r="G1534" s="204" t="s">
        <v>140</v>
      </c>
      <c r="H1534" s="204" t="s">
        <v>367</v>
      </c>
      <c r="I1534" s="214" t="s">
        <v>92</v>
      </c>
      <c r="J1534" s="221">
        <f>J1535</f>
        <v>37733.81</v>
      </c>
      <c r="K1534" s="221">
        <f t="shared" ref="K1534:O1534" si="2018">K1535</f>
        <v>0</v>
      </c>
      <c r="L1534" s="221">
        <f t="shared" si="2018"/>
        <v>0</v>
      </c>
      <c r="M1534" s="221">
        <f t="shared" si="2018"/>
        <v>0</v>
      </c>
      <c r="N1534" s="221">
        <f t="shared" si="2018"/>
        <v>0</v>
      </c>
      <c r="O1534" s="221">
        <f t="shared" si="2018"/>
        <v>0</v>
      </c>
      <c r="P1534" s="221">
        <f t="shared" si="1986"/>
        <v>37733.81</v>
      </c>
      <c r="Q1534" s="221">
        <f t="shared" si="1987"/>
        <v>0</v>
      </c>
      <c r="R1534" s="221">
        <f t="shared" si="1988"/>
        <v>0</v>
      </c>
      <c r="S1534" s="221">
        <f t="shared" ref="S1534:U1534" si="2019">S1535</f>
        <v>0</v>
      </c>
      <c r="T1534" s="221">
        <f t="shared" si="2019"/>
        <v>0</v>
      </c>
      <c r="U1534" s="221">
        <f t="shared" si="2019"/>
        <v>0</v>
      </c>
      <c r="V1534" s="221">
        <f t="shared" si="1958"/>
        <v>37733.81</v>
      </c>
      <c r="W1534" s="221">
        <f t="shared" si="1959"/>
        <v>0</v>
      </c>
      <c r="X1534" s="221">
        <f t="shared" si="1960"/>
        <v>0</v>
      </c>
    </row>
    <row r="1535" spans="1:24" s="206" customFormat="1" ht="26.4" hidden="1">
      <c r="A1535" s="216" t="s">
        <v>96</v>
      </c>
      <c r="B1535" s="224" t="s">
        <v>330</v>
      </c>
      <c r="C1535" s="204" t="s">
        <v>17</v>
      </c>
      <c r="D1535" s="204" t="s">
        <v>13</v>
      </c>
      <c r="E1535" s="204" t="s">
        <v>80</v>
      </c>
      <c r="F1535" s="204" t="s">
        <v>68</v>
      </c>
      <c r="G1535" s="204" t="s">
        <v>140</v>
      </c>
      <c r="H1535" s="204" t="s">
        <v>367</v>
      </c>
      <c r="I1535" s="214" t="s">
        <v>93</v>
      </c>
      <c r="J1535" s="221">
        <v>37733.81</v>
      </c>
      <c r="K1535" s="221"/>
      <c r="L1535" s="221"/>
      <c r="M1535" s="221"/>
      <c r="N1535" s="221"/>
      <c r="O1535" s="221"/>
      <c r="P1535" s="221">
        <f t="shared" si="1986"/>
        <v>37733.81</v>
      </c>
      <c r="Q1535" s="221">
        <f t="shared" si="1987"/>
        <v>0</v>
      </c>
      <c r="R1535" s="221">
        <f t="shared" si="1988"/>
        <v>0</v>
      </c>
      <c r="S1535" s="221"/>
      <c r="T1535" s="221"/>
      <c r="U1535" s="221"/>
      <c r="V1535" s="221">
        <f t="shared" si="1958"/>
        <v>37733.81</v>
      </c>
      <c r="W1535" s="221">
        <f t="shared" si="1959"/>
        <v>0</v>
      </c>
      <c r="X1535" s="221">
        <f t="shared" si="1960"/>
        <v>0</v>
      </c>
    </row>
    <row r="1536" spans="1:24" s="232" customFormat="1" ht="31.2" hidden="1">
      <c r="A1536" s="226" t="s">
        <v>26</v>
      </c>
      <c r="B1536" s="228" t="s">
        <v>330</v>
      </c>
      <c r="C1536" s="228" t="s">
        <v>13</v>
      </c>
      <c r="D1536" s="229"/>
      <c r="E1536" s="229"/>
      <c r="F1536" s="229"/>
      <c r="G1536" s="229"/>
      <c r="H1536" s="229"/>
      <c r="I1536" s="230"/>
      <c r="J1536" s="231">
        <f>J1537</f>
        <v>57129</v>
      </c>
      <c r="K1536" s="231">
        <f t="shared" ref="K1536:O1538" si="2020">K1537</f>
        <v>7414.16</v>
      </c>
      <c r="L1536" s="231">
        <f t="shared" si="2020"/>
        <v>7710.73</v>
      </c>
      <c r="M1536" s="231">
        <f t="shared" si="2020"/>
        <v>0</v>
      </c>
      <c r="N1536" s="231">
        <f t="shared" si="2020"/>
        <v>0</v>
      </c>
      <c r="O1536" s="231">
        <f t="shared" si="2020"/>
        <v>0</v>
      </c>
      <c r="P1536" s="231">
        <f t="shared" si="1986"/>
        <v>57129</v>
      </c>
      <c r="Q1536" s="231">
        <f t="shared" si="1987"/>
        <v>7414.16</v>
      </c>
      <c r="R1536" s="231">
        <f t="shared" si="1988"/>
        <v>7710.73</v>
      </c>
      <c r="S1536" s="231">
        <f t="shared" ref="S1536:U1540" si="2021">S1537</f>
        <v>0</v>
      </c>
      <c r="T1536" s="231">
        <f t="shared" si="2021"/>
        <v>0</v>
      </c>
      <c r="U1536" s="231">
        <f t="shared" si="2021"/>
        <v>0</v>
      </c>
      <c r="V1536" s="231">
        <f t="shared" si="1958"/>
        <v>57129</v>
      </c>
      <c r="W1536" s="231">
        <f t="shared" si="1959"/>
        <v>7414.16</v>
      </c>
      <c r="X1536" s="231">
        <f t="shared" si="1960"/>
        <v>7710.73</v>
      </c>
    </row>
    <row r="1537" spans="1:24" s="206" customFormat="1" ht="26.4" hidden="1">
      <c r="A1537" s="233" t="s">
        <v>207</v>
      </c>
      <c r="B1537" s="234" t="s">
        <v>330</v>
      </c>
      <c r="C1537" s="234" t="s">
        <v>13</v>
      </c>
      <c r="D1537" s="234" t="s">
        <v>30</v>
      </c>
      <c r="E1537" s="234"/>
      <c r="F1537" s="234"/>
      <c r="G1537" s="234"/>
      <c r="H1537" s="234"/>
      <c r="I1537" s="235"/>
      <c r="J1537" s="236">
        <f>J1538</f>
        <v>57129</v>
      </c>
      <c r="K1537" s="236">
        <f t="shared" si="2020"/>
        <v>7414.16</v>
      </c>
      <c r="L1537" s="236">
        <f t="shared" si="2020"/>
        <v>7710.73</v>
      </c>
      <c r="M1537" s="236">
        <f t="shared" si="2020"/>
        <v>0</v>
      </c>
      <c r="N1537" s="236">
        <f t="shared" si="2020"/>
        <v>0</v>
      </c>
      <c r="O1537" s="236">
        <f t="shared" si="2020"/>
        <v>0</v>
      </c>
      <c r="P1537" s="236">
        <f t="shared" si="1986"/>
        <v>57129</v>
      </c>
      <c r="Q1537" s="236">
        <f t="shared" si="1987"/>
        <v>7414.16</v>
      </c>
      <c r="R1537" s="236">
        <f t="shared" si="1988"/>
        <v>7710.73</v>
      </c>
      <c r="S1537" s="236">
        <f t="shared" si="2021"/>
        <v>0</v>
      </c>
      <c r="T1537" s="236">
        <f t="shared" si="2021"/>
        <v>0</v>
      </c>
      <c r="U1537" s="236">
        <f t="shared" si="2021"/>
        <v>0</v>
      </c>
      <c r="V1537" s="236">
        <f t="shared" si="1958"/>
        <v>57129</v>
      </c>
      <c r="W1537" s="236">
        <f t="shared" si="1959"/>
        <v>7414.16</v>
      </c>
      <c r="X1537" s="236">
        <f t="shared" si="1960"/>
        <v>7710.73</v>
      </c>
    </row>
    <row r="1538" spans="1:24" s="206" customFormat="1" ht="52.8" hidden="1">
      <c r="A1538" s="306" t="s">
        <v>395</v>
      </c>
      <c r="B1538" s="238" t="s">
        <v>330</v>
      </c>
      <c r="C1538" s="238" t="s">
        <v>13</v>
      </c>
      <c r="D1538" s="238" t="s">
        <v>30</v>
      </c>
      <c r="E1538" s="238" t="s">
        <v>197</v>
      </c>
      <c r="F1538" s="238" t="s">
        <v>68</v>
      </c>
      <c r="G1538" s="238" t="s">
        <v>140</v>
      </c>
      <c r="H1538" s="238" t="s">
        <v>141</v>
      </c>
      <c r="I1538" s="239"/>
      <c r="J1538" s="240">
        <f>J1539</f>
        <v>57129</v>
      </c>
      <c r="K1538" s="240">
        <f t="shared" si="2020"/>
        <v>7414.16</v>
      </c>
      <c r="L1538" s="240">
        <f t="shared" si="2020"/>
        <v>7710.73</v>
      </c>
      <c r="M1538" s="240">
        <f t="shared" si="2020"/>
        <v>0</v>
      </c>
      <c r="N1538" s="240">
        <f t="shared" si="2020"/>
        <v>0</v>
      </c>
      <c r="O1538" s="240">
        <f t="shared" si="2020"/>
        <v>0</v>
      </c>
      <c r="P1538" s="240">
        <f t="shared" si="1986"/>
        <v>57129</v>
      </c>
      <c r="Q1538" s="240">
        <f t="shared" si="1987"/>
        <v>7414.16</v>
      </c>
      <c r="R1538" s="240">
        <f t="shared" si="1988"/>
        <v>7710.73</v>
      </c>
      <c r="S1538" s="240">
        <f t="shared" si="2021"/>
        <v>0</v>
      </c>
      <c r="T1538" s="240">
        <f t="shared" si="2021"/>
        <v>0</v>
      </c>
      <c r="U1538" s="240">
        <f t="shared" si="2021"/>
        <v>0</v>
      </c>
      <c r="V1538" s="240">
        <f t="shared" si="1958"/>
        <v>57129</v>
      </c>
      <c r="W1538" s="240">
        <f t="shared" si="1959"/>
        <v>7414.16</v>
      </c>
      <c r="X1538" s="240">
        <f t="shared" si="1960"/>
        <v>7710.73</v>
      </c>
    </row>
    <row r="1539" spans="1:24" s="206" customFormat="1" hidden="1">
      <c r="A1539" s="218" t="s">
        <v>276</v>
      </c>
      <c r="B1539" s="238" t="s">
        <v>330</v>
      </c>
      <c r="C1539" s="238" t="s">
        <v>13</v>
      </c>
      <c r="D1539" s="238" t="s">
        <v>30</v>
      </c>
      <c r="E1539" s="238" t="s">
        <v>197</v>
      </c>
      <c r="F1539" s="238" t="s">
        <v>68</v>
      </c>
      <c r="G1539" s="238" t="s">
        <v>140</v>
      </c>
      <c r="H1539" s="238" t="s">
        <v>275</v>
      </c>
      <c r="I1539" s="239"/>
      <c r="J1539" s="240">
        <f>J1540</f>
        <v>57129</v>
      </c>
      <c r="K1539" s="240">
        <f t="shared" ref="K1539:O1540" si="2022">K1540</f>
        <v>7414.16</v>
      </c>
      <c r="L1539" s="240">
        <f t="shared" si="2022"/>
        <v>7710.73</v>
      </c>
      <c r="M1539" s="240">
        <f t="shared" si="2022"/>
        <v>0</v>
      </c>
      <c r="N1539" s="240">
        <f t="shared" si="2022"/>
        <v>0</v>
      </c>
      <c r="O1539" s="240">
        <f t="shared" si="2022"/>
        <v>0</v>
      </c>
      <c r="P1539" s="240">
        <f t="shared" si="1986"/>
        <v>57129</v>
      </c>
      <c r="Q1539" s="240">
        <f t="shared" si="1987"/>
        <v>7414.16</v>
      </c>
      <c r="R1539" s="240">
        <f t="shared" si="1988"/>
        <v>7710.73</v>
      </c>
      <c r="S1539" s="240">
        <f t="shared" si="2021"/>
        <v>0</v>
      </c>
      <c r="T1539" s="240">
        <f t="shared" si="2021"/>
        <v>0</v>
      </c>
      <c r="U1539" s="240">
        <f t="shared" si="2021"/>
        <v>0</v>
      </c>
      <c r="V1539" s="240">
        <f t="shared" si="1958"/>
        <v>57129</v>
      </c>
      <c r="W1539" s="240">
        <f t="shared" si="1959"/>
        <v>7414.16</v>
      </c>
      <c r="X1539" s="240">
        <f t="shared" si="1960"/>
        <v>7710.73</v>
      </c>
    </row>
    <row r="1540" spans="1:24" s="206" customFormat="1" ht="26.4" hidden="1">
      <c r="A1540" s="217" t="s">
        <v>229</v>
      </c>
      <c r="B1540" s="238" t="s">
        <v>330</v>
      </c>
      <c r="C1540" s="238" t="s">
        <v>13</v>
      </c>
      <c r="D1540" s="238" t="s">
        <v>30</v>
      </c>
      <c r="E1540" s="238" t="s">
        <v>197</v>
      </c>
      <c r="F1540" s="238" t="s">
        <v>68</v>
      </c>
      <c r="G1540" s="238" t="s">
        <v>140</v>
      </c>
      <c r="H1540" s="238" t="s">
        <v>275</v>
      </c>
      <c r="I1540" s="239" t="s">
        <v>92</v>
      </c>
      <c r="J1540" s="240">
        <f>J1541</f>
        <v>57129</v>
      </c>
      <c r="K1540" s="240">
        <f t="shared" si="2022"/>
        <v>7414.16</v>
      </c>
      <c r="L1540" s="240">
        <f t="shared" si="2022"/>
        <v>7710.73</v>
      </c>
      <c r="M1540" s="240">
        <f t="shared" si="2022"/>
        <v>0</v>
      </c>
      <c r="N1540" s="240">
        <f t="shared" si="2022"/>
        <v>0</v>
      </c>
      <c r="O1540" s="240">
        <f t="shared" si="2022"/>
        <v>0</v>
      </c>
      <c r="P1540" s="240">
        <f t="shared" si="1986"/>
        <v>57129</v>
      </c>
      <c r="Q1540" s="240">
        <f t="shared" si="1987"/>
        <v>7414.16</v>
      </c>
      <c r="R1540" s="240">
        <f t="shared" si="1988"/>
        <v>7710.73</v>
      </c>
      <c r="S1540" s="240">
        <f t="shared" si="2021"/>
        <v>0</v>
      </c>
      <c r="T1540" s="240">
        <f t="shared" si="2021"/>
        <v>0</v>
      </c>
      <c r="U1540" s="240">
        <f t="shared" si="2021"/>
        <v>0</v>
      </c>
      <c r="V1540" s="240">
        <f t="shared" si="1958"/>
        <v>57129</v>
      </c>
      <c r="W1540" s="240">
        <f t="shared" si="1959"/>
        <v>7414.16</v>
      </c>
      <c r="X1540" s="240">
        <f t="shared" si="1960"/>
        <v>7710.73</v>
      </c>
    </row>
    <row r="1541" spans="1:24" s="206" customFormat="1" ht="26.4" hidden="1">
      <c r="A1541" s="216" t="s">
        <v>96</v>
      </c>
      <c r="B1541" s="238" t="s">
        <v>330</v>
      </c>
      <c r="C1541" s="238" t="s">
        <v>13</v>
      </c>
      <c r="D1541" s="238" t="s">
        <v>30</v>
      </c>
      <c r="E1541" s="238" t="s">
        <v>197</v>
      </c>
      <c r="F1541" s="238" t="s">
        <v>68</v>
      </c>
      <c r="G1541" s="238" t="s">
        <v>140</v>
      </c>
      <c r="H1541" s="238" t="s">
        <v>275</v>
      </c>
      <c r="I1541" s="239" t="s">
        <v>93</v>
      </c>
      <c r="J1541" s="240">
        <v>57129</v>
      </c>
      <c r="K1541" s="240">
        <v>7414.16</v>
      </c>
      <c r="L1541" s="240">
        <v>7710.73</v>
      </c>
      <c r="M1541" s="240"/>
      <c r="N1541" s="240"/>
      <c r="O1541" s="240"/>
      <c r="P1541" s="240">
        <f t="shared" si="1986"/>
        <v>57129</v>
      </c>
      <c r="Q1541" s="240">
        <f t="shared" si="1987"/>
        <v>7414.16</v>
      </c>
      <c r="R1541" s="240">
        <f t="shared" si="1988"/>
        <v>7710.73</v>
      </c>
      <c r="S1541" s="240"/>
      <c r="T1541" s="240"/>
      <c r="U1541" s="240"/>
      <c r="V1541" s="240">
        <f t="shared" si="1958"/>
        <v>57129</v>
      </c>
      <c r="W1541" s="240">
        <f t="shared" si="1959"/>
        <v>7414.16</v>
      </c>
      <c r="X1541" s="240">
        <f t="shared" si="1960"/>
        <v>7710.73</v>
      </c>
    </row>
    <row r="1542" spans="1:24" s="206" customFormat="1" ht="15.6" hidden="1">
      <c r="A1542" s="202" t="s">
        <v>15</v>
      </c>
      <c r="B1542" s="243" t="s">
        <v>330</v>
      </c>
      <c r="C1542" s="243" t="s">
        <v>16</v>
      </c>
      <c r="D1542" s="224"/>
      <c r="E1542" s="224"/>
      <c r="F1542" s="224"/>
      <c r="G1542" s="224"/>
      <c r="H1542" s="224"/>
      <c r="I1542" s="225"/>
      <c r="J1542" s="205">
        <f>J1543+J1548</f>
        <v>2686000</v>
      </c>
      <c r="K1542" s="205">
        <f t="shared" ref="K1542:L1542" si="2023">K1543+K1548</f>
        <v>0</v>
      </c>
      <c r="L1542" s="205">
        <f t="shared" si="2023"/>
        <v>0</v>
      </c>
      <c r="M1542" s="205">
        <f t="shared" ref="M1542:O1542" si="2024">M1543+M1548</f>
        <v>0</v>
      </c>
      <c r="N1542" s="205">
        <f t="shared" si="2024"/>
        <v>0</v>
      </c>
      <c r="O1542" s="205">
        <f t="shared" si="2024"/>
        <v>0</v>
      </c>
      <c r="P1542" s="205">
        <f t="shared" si="1986"/>
        <v>2686000</v>
      </c>
      <c r="Q1542" s="205">
        <f t="shared" si="1987"/>
        <v>0</v>
      </c>
      <c r="R1542" s="205">
        <f t="shared" si="1988"/>
        <v>0</v>
      </c>
      <c r="S1542" s="205">
        <f t="shared" ref="S1542:U1542" si="2025">S1543+S1548</f>
        <v>0</v>
      </c>
      <c r="T1542" s="205">
        <f t="shared" si="2025"/>
        <v>0</v>
      </c>
      <c r="U1542" s="205">
        <f t="shared" si="2025"/>
        <v>0</v>
      </c>
      <c r="V1542" s="205">
        <f t="shared" si="1958"/>
        <v>2686000</v>
      </c>
      <c r="W1542" s="205">
        <f t="shared" si="1959"/>
        <v>0</v>
      </c>
      <c r="X1542" s="205">
        <f t="shared" si="1960"/>
        <v>0</v>
      </c>
    </row>
    <row r="1543" spans="1:24" s="206" customFormat="1" hidden="1">
      <c r="A1543" s="207" t="s">
        <v>23</v>
      </c>
      <c r="B1543" s="209" t="s">
        <v>330</v>
      </c>
      <c r="C1543" s="209" t="s">
        <v>16</v>
      </c>
      <c r="D1543" s="209" t="s">
        <v>27</v>
      </c>
      <c r="E1543" s="209"/>
      <c r="F1543" s="209"/>
      <c r="G1543" s="209"/>
      <c r="H1543" s="246"/>
      <c r="I1543" s="210"/>
      <c r="J1543" s="211">
        <f>J1544</f>
        <v>2286000</v>
      </c>
      <c r="K1543" s="211">
        <f t="shared" ref="K1543:O1546" si="2026">K1544</f>
        <v>0</v>
      </c>
      <c r="L1543" s="211">
        <f t="shared" si="2026"/>
        <v>0</v>
      </c>
      <c r="M1543" s="211">
        <f t="shared" si="2026"/>
        <v>0</v>
      </c>
      <c r="N1543" s="211">
        <f t="shared" si="2026"/>
        <v>0</v>
      </c>
      <c r="O1543" s="211">
        <f t="shared" si="2026"/>
        <v>0</v>
      </c>
      <c r="P1543" s="211">
        <f t="shared" si="1986"/>
        <v>2286000</v>
      </c>
      <c r="Q1543" s="211">
        <f t="shared" si="1987"/>
        <v>0</v>
      </c>
      <c r="R1543" s="211">
        <f t="shared" si="1988"/>
        <v>0</v>
      </c>
      <c r="S1543" s="211">
        <f t="shared" ref="S1543:U1546" si="2027">S1544</f>
        <v>0</v>
      </c>
      <c r="T1543" s="211">
        <f t="shared" si="2027"/>
        <v>0</v>
      </c>
      <c r="U1543" s="211">
        <f t="shared" si="2027"/>
        <v>0</v>
      </c>
      <c r="V1543" s="211">
        <f t="shared" si="1958"/>
        <v>2286000</v>
      </c>
      <c r="W1543" s="211">
        <f t="shared" si="1959"/>
        <v>0</v>
      </c>
      <c r="X1543" s="211">
        <f t="shared" si="1960"/>
        <v>0</v>
      </c>
    </row>
    <row r="1544" spans="1:24" s="206" customFormat="1" ht="26.4" hidden="1">
      <c r="A1544" s="305" t="s">
        <v>398</v>
      </c>
      <c r="B1544" s="204" t="s">
        <v>330</v>
      </c>
      <c r="C1544" s="204" t="s">
        <v>16</v>
      </c>
      <c r="D1544" s="204" t="s">
        <v>27</v>
      </c>
      <c r="E1544" s="204" t="s">
        <v>18</v>
      </c>
      <c r="F1544" s="204" t="s">
        <v>68</v>
      </c>
      <c r="G1544" s="204" t="s">
        <v>140</v>
      </c>
      <c r="H1544" s="244" t="s">
        <v>141</v>
      </c>
      <c r="I1544" s="214"/>
      <c r="J1544" s="215">
        <f>J1545</f>
        <v>2286000</v>
      </c>
      <c r="K1544" s="215">
        <f t="shared" si="2026"/>
        <v>0</v>
      </c>
      <c r="L1544" s="215">
        <f t="shared" si="2026"/>
        <v>0</v>
      </c>
      <c r="M1544" s="215">
        <f t="shared" si="2026"/>
        <v>0</v>
      </c>
      <c r="N1544" s="215">
        <f t="shared" si="2026"/>
        <v>0</v>
      </c>
      <c r="O1544" s="215">
        <f t="shared" si="2026"/>
        <v>0</v>
      </c>
      <c r="P1544" s="215">
        <f t="shared" si="1986"/>
        <v>2286000</v>
      </c>
      <c r="Q1544" s="215">
        <f t="shared" si="1987"/>
        <v>0</v>
      </c>
      <c r="R1544" s="215">
        <f t="shared" si="1988"/>
        <v>0</v>
      </c>
      <c r="S1544" s="215">
        <f t="shared" si="2027"/>
        <v>0</v>
      </c>
      <c r="T1544" s="215">
        <f t="shared" si="2027"/>
        <v>0</v>
      </c>
      <c r="U1544" s="215">
        <f t="shared" si="2027"/>
        <v>0</v>
      </c>
      <c r="V1544" s="215">
        <f t="shared" si="1958"/>
        <v>2286000</v>
      </c>
      <c r="W1544" s="215">
        <f t="shared" si="1959"/>
        <v>0</v>
      </c>
      <c r="X1544" s="215">
        <f t="shared" si="1960"/>
        <v>0</v>
      </c>
    </row>
    <row r="1545" spans="1:24" s="206" customFormat="1" ht="26.4" hidden="1">
      <c r="A1545" s="245" t="s">
        <v>254</v>
      </c>
      <c r="B1545" s="204" t="s">
        <v>330</v>
      </c>
      <c r="C1545" s="204" t="s">
        <v>16</v>
      </c>
      <c r="D1545" s="204" t="s">
        <v>27</v>
      </c>
      <c r="E1545" s="204" t="s">
        <v>18</v>
      </c>
      <c r="F1545" s="204" t="s">
        <v>68</v>
      </c>
      <c r="G1545" s="204" t="s">
        <v>140</v>
      </c>
      <c r="H1545" s="244" t="s">
        <v>376</v>
      </c>
      <c r="I1545" s="249"/>
      <c r="J1545" s="215">
        <f>J1546</f>
        <v>2286000</v>
      </c>
      <c r="K1545" s="215">
        <f t="shared" si="2026"/>
        <v>0</v>
      </c>
      <c r="L1545" s="215">
        <f t="shared" si="2026"/>
        <v>0</v>
      </c>
      <c r="M1545" s="215">
        <f t="shared" si="2026"/>
        <v>0</v>
      </c>
      <c r="N1545" s="215">
        <f t="shared" si="2026"/>
        <v>0</v>
      </c>
      <c r="O1545" s="215">
        <f t="shared" si="2026"/>
        <v>0</v>
      </c>
      <c r="P1545" s="215">
        <f t="shared" si="1986"/>
        <v>2286000</v>
      </c>
      <c r="Q1545" s="215">
        <f t="shared" si="1987"/>
        <v>0</v>
      </c>
      <c r="R1545" s="215">
        <f t="shared" si="1988"/>
        <v>0</v>
      </c>
      <c r="S1545" s="215">
        <f t="shared" si="2027"/>
        <v>0</v>
      </c>
      <c r="T1545" s="215">
        <f t="shared" si="2027"/>
        <v>0</v>
      </c>
      <c r="U1545" s="215">
        <f t="shared" si="2027"/>
        <v>0</v>
      </c>
      <c r="V1545" s="215">
        <f t="shared" si="1958"/>
        <v>2286000</v>
      </c>
      <c r="W1545" s="215">
        <f t="shared" si="1959"/>
        <v>0</v>
      </c>
      <c r="X1545" s="215">
        <f t="shared" si="1960"/>
        <v>0</v>
      </c>
    </row>
    <row r="1546" spans="1:24" s="206" customFormat="1" ht="26.4" hidden="1">
      <c r="A1546" s="217" t="s">
        <v>229</v>
      </c>
      <c r="B1546" s="204" t="s">
        <v>330</v>
      </c>
      <c r="C1546" s="204" t="s">
        <v>16</v>
      </c>
      <c r="D1546" s="204" t="s">
        <v>27</v>
      </c>
      <c r="E1546" s="204" t="s">
        <v>18</v>
      </c>
      <c r="F1546" s="204" t="s">
        <v>68</v>
      </c>
      <c r="G1546" s="204" t="s">
        <v>140</v>
      </c>
      <c r="H1546" s="244" t="s">
        <v>376</v>
      </c>
      <c r="I1546" s="249" t="s">
        <v>92</v>
      </c>
      <c r="J1546" s="215">
        <f>J1547</f>
        <v>2286000</v>
      </c>
      <c r="K1546" s="215">
        <f t="shared" si="2026"/>
        <v>0</v>
      </c>
      <c r="L1546" s="215">
        <f t="shared" si="2026"/>
        <v>0</v>
      </c>
      <c r="M1546" s="215">
        <f t="shared" si="2026"/>
        <v>0</v>
      </c>
      <c r="N1546" s="215">
        <f t="shared" si="2026"/>
        <v>0</v>
      </c>
      <c r="O1546" s="215">
        <f t="shared" si="2026"/>
        <v>0</v>
      </c>
      <c r="P1546" s="215">
        <f t="shared" si="1986"/>
        <v>2286000</v>
      </c>
      <c r="Q1546" s="215">
        <f t="shared" si="1987"/>
        <v>0</v>
      </c>
      <c r="R1546" s="215">
        <f t="shared" si="1988"/>
        <v>0</v>
      </c>
      <c r="S1546" s="215">
        <f t="shared" si="2027"/>
        <v>0</v>
      </c>
      <c r="T1546" s="215">
        <f t="shared" si="2027"/>
        <v>0</v>
      </c>
      <c r="U1546" s="215">
        <f t="shared" si="2027"/>
        <v>0</v>
      </c>
      <c r="V1546" s="215">
        <f t="shared" si="1958"/>
        <v>2286000</v>
      </c>
      <c r="W1546" s="215">
        <f t="shared" si="1959"/>
        <v>0</v>
      </c>
      <c r="X1546" s="215">
        <f t="shared" si="1960"/>
        <v>0</v>
      </c>
    </row>
    <row r="1547" spans="1:24" s="206" customFormat="1" ht="26.4" hidden="1">
      <c r="A1547" s="216" t="s">
        <v>96</v>
      </c>
      <c r="B1547" s="204" t="s">
        <v>330</v>
      </c>
      <c r="C1547" s="204" t="s">
        <v>16</v>
      </c>
      <c r="D1547" s="204" t="s">
        <v>27</v>
      </c>
      <c r="E1547" s="204" t="s">
        <v>18</v>
      </c>
      <c r="F1547" s="204" t="s">
        <v>68</v>
      </c>
      <c r="G1547" s="204" t="s">
        <v>140</v>
      </c>
      <c r="H1547" s="244" t="s">
        <v>376</v>
      </c>
      <c r="I1547" s="249" t="s">
        <v>93</v>
      </c>
      <c r="J1547" s="215">
        <f>1620000+156000+510000</f>
        <v>2286000</v>
      </c>
      <c r="K1547" s="215"/>
      <c r="L1547" s="215"/>
      <c r="M1547" s="215"/>
      <c r="N1547" s="215"/>
      <c r="O1547" s="215"/>
      <c r="P1547" s="215">
        <f t="shared" si="1986"/>
        <v>2286000</v>
      </c>
      <c r="Q1547" s="215">
        <f t="shared" si="1987"/>
        <v>0</v>
      </c>
      <c r="R1547" s="215">
        <f t="shared" si="1988"/>
        <v>0</v>
      </c>
      <c r="S1547" s="215"/>
      <c r="T1547" s="215"/>
      <c r="U1547" s="215"/>
      <c r="V1547" s="215">
        <f t="shared" si="1958"/>
        <v>2286000</v>
      </c>
      <c r="W1547" s="215">
        <f t="shared" si="1959"/>
        <v>0</v>
      </c>
      <c r="X1547" s="215">
        <f t="shared" si="1960"/>
        <v>0</v>
      </c>
    </row>
    <row r="1548" spans="1:24" s="206" customFormat="1" hidden="1">
      <c r="A1548" s="207" t="s">
        <v>59</v>
      </c>
      <c r="B1548" s="208" t="s">
        <v>330</v>
      </c>
      <c r="C1548" s="208" t="s">
        <v>16</v>
      </c>
      <c r="D1548" s="208" t="s">
        <v>14</v>
      </c>
      <c r="E1548" s="208"/>
      <c r="F1548" s="208"/>
      <c r="G1548" s="208"/>
      <c r="H1548" s="204"/>
      <c r="I1548" s="214"/>
      <c r="J1548" s="211">
        <f>J1549</f>
        <v>400000</v>
      </c>
      <c r="K1548" s="211">
        <f t="shared" ref="K1548:O1551" si="2028">K1549</f>
        <v>0</v>
      </c>
      <c r="L1548" s="211">
        <f t="shared" si="2028"/>
        <v>0</v>
      </c>
      <c r="M1548" s="211">
        <f t="shared" si="2028"/>
        <v>0</v>
      </c>
      <c r="N1548" s="211">
        <f t="shared" si="2028"/>
        <v>0</v>
      </c>
      <c r="O1548" s="211">
        <f t="shared" si="2028"/>
        <v>0</v>
      </c>
      <c r="P1548" s="211">
        <f t="shared" si="1986"/>
        <v>400000</v>
      </c>
      <c r="Q1548" s="211">
        <f t="shared" si="1987"/>
        <v>0</v>
      </c>
      <c r="R1548" s="211">
        <f t="shared" si="1988"/>
        <v>0</v>
      </c>
      <c r="S1548" s="211">
        <f t="shared" ref="S1548:U1551" si="2029">S1549</f>
        <v>0</v>
      </c>
      <c r="T1548" s="211">
        <f t="shared" si="2029"/>
        <v>0</v>
      </c>
      <c r="U1548" s="211">
        <f t="shared" si="2029"/>
        <v>0</v>
      </c>
      <c r="V1548" s="211">
        <f t="shared" si="1958"/>
        <v>400000</v>
      </c>
      <c r="W1548" s="211">
        <f t="shared" si="1959"/>
        <v>0</v>
      </c>
      <c r="X1548" s="211">
        <f t="shared" si="1960"/>
        <v>0</v>
      </c>
    </row>
    <row r="1549" spans="1:24" s="206" customFormat="1" hidden="1">
      <c r="A1549" s="212" t="s">
        <v>82</v>
      </c>
      <c r="B1549" s="204" t="s">
        <v>330</v>
      </c>
      <c r="C1549" s="204" t="s">
        <v>16</v>
      </c>
      <c r="D1549" s="204" t="s">
        <v>14</v>
      </c>
      <c r="E1549" s="204" t="s">
        <v>80</v>
      </c>
      <c r="F1549" s="204" t="s">
        <v>68</v>
      </c>
      <c r="G1549" s="204" t="s">
        <v>140</v>
      </c>
      <c r="H1549" s="204" t="s">
        <v>141</v>
      </c>
      <c r="I1549" s="214"/>
      <c r="J1549" s="215">
        <f>J1550</f>
        <v>400000</v>
      </c>
      <c r="K1549" s="215">
        <f t="shared" si="2028"/>
        <v>0</v>
      </c>
      <c r="L1549" s="215">
        <f t="shared" si="2028"/>
        <v>0</v>
      </c>
      <c r="M1549" s="215">
        <f t="shared" si="2028"/>
        <v>0</v>
      </c>
      <c r="N1549" s="215">
        <f t="shared" si="2028"/>
        <v>0</v>
      </c>
      <c r="O1549" s="215">
        <f t="shared" si="2028"/>
        <v>0</v>
      </c>
      <c r="P1549" s="215">
        <f t="shared" si="1986"/>
        <v>400000</v>
      </c>
      <c r="Q1549" s="215">
        <f t="shared" si="1987"/>
        <v>0</v>
      </c>
      <c r="R1549" s="215">
        <f t="shared" si="1988"/>
        <v>0</v>
      </c>
      <c r="S1549" s="215">
        <f t="shared" si="2029"/>
        <v>0</v>
      </c>
      <c r="T1549" s="215">
        <f t="shared" si="2029"/>
        <v>0</v>
      </c>
      <c r="U1549" s="215">
        <f t="shared" si="2029"/>
        <v>0</v>
      </c>
      <c r="V1549" s="215">
        <f t="shared" si="1958"/>
        <v>400000</v>
      </c>
      <c r="W1549" s="215">
        <f t="shared" si="1959"/>
        <v>0</v>
      </c>
      <c r="X1549" s="215">
        <f t="shared" si="1960"/>
        <v>0</v>
      </c>
    </row>
    <row r="1550" spans="1:24" s="206" customFormat="1" ht="39.6" hidden="1">
      <c r="A1550" s="212" t="s">
        <v>289</v>
      </c>
      <c r="B1550" s="204" t="s">
        <v>330</v>
      </c>
      <c r="C1550" s="204" t="s">
        <v>16</v>
      </c>
      <c r="D1550" s="204" t="s">
        <v>14</v>
      </c>
      <c r="E1550" s="204" t="s">
        <v>80</v>
      </c>
      <c r="F1550" s="204" t="s">
        <v>68</v>
      </c>
      <c r="G1550" s="204" t="s">
        <v>140</v>
      </c>
      <c r="H1550" s="204" t="s">
        <v>165</v>
      </c>
      <c r="I1550" s="214"/>
      <c r="J1550" s="215">
        <f>J1551</f>
        <v>400000</v>
      </c>
      <c r="K1550" s="215">
        <f t="shared" si="2028"/>
        <v>0</v>
      </c>
      <c r="L1550" s="215">
        <f t="shared" si="2028"/>
        <v>0</v>
      </c>
      <c r="M1550" s="215">
        <f t="shared" si="2028"/>
        <v>0</v>
      </c>
      <c r="N1550" s="215">
        <f t="shared" si="2028"/>
        <v>0</v>
      </c>
      <c r="O1550" s="215">
        <f t="shared" si="2028"/>
        <v>0</v>
      </c>
      <c r="P1550" s="215">
        <f t="shared" si="1986"/>
        <v>400000</v>
      </c>
      <c r="Q1550" s="215">
        <f t="shared" si="1987"/>
        <v>0</v>
      </c>
      <c r="R1550" s="215">
        <f t="shared" si="1988"/>
        <v>0</v>
      </c>
      <c r="S1550" s="215">
        <f t="shared" si="2029"/>
        <v>0</v>
      </c>
      <c r="T1550" s="215">
        <f t="shared" si="2029"/>
        <v>0</v>
      </c>
      <c r="U1550" s="215">
        <f t="shared" si="2029"/>
        <v>0</v>
      </c>
      <c r="V1550" s="215">
        <f t="shared" si="1958"/>
        <v>400000</v>
      </c>
      <c r="W1550" s="215">
        <f t="shared" si="1959"/>
        <v>0</v>
      </c>
      <c r="X1550" s="215">
        <f t="shared" si="1960"/>
        <v>0</v>
      </c>
    </row>
    <row r="1551" spans="1:24" s="206" customFormat="1" ht="26.4" hidden="1">
      <c r="A1551" s="217" t="s">
        <v>229</v>
      </c>
      <c r="B1551" s="204" t="s">
        <v>330</v>
      </c>
      <c r="C1551" s="204" t="s">
        <v>16</v>
      </c>
      <c r="D1551" s="204" t="s">
        <v>14</v>
      </c>
      <c r="E1551" s="204" t="s">
        <v>80</v>
      </c>
      <c r="F1551" s="204" t="s">
        <v>68</v>
      </c>
      <c r="G1551" s="204" t="s">
        <v>140</v>
      </c>
      <c r="H1551" s="204" t="s">
        <v>165</v>
      </c>
      <c r="I1551" s="214" t="s">
        <v>92</v>
      </c>
      <c r="J1551" s="215">
        <f>J1552</f>
        <v>400000</v>
      </c>
      <c r="K1551" s="215">
        <f t="shared" si="2028"/>
        <v>0</v>
      </c>
      <c r="L1551" s="215">
        <f t="shared" si="2028"/>
        <v>0</v>
      </c>
      <c r="M1551" s="215">
        <f t="shared" si="2028"/>
        <v>0</v>
      </c>
      <c r="N1551" s="215">
        <f t="shared" si="2028"/>
        <v>0</v>
      </c>
      <c r="O1551" s="215">
        <f t="shared" si="2028"/>
        <v>0</v>
      </c>
      <c r="P1551" s="215">
        <f t="shared" si="1986"/>
        <v>400000</v>
      </c>
      <c r="Q1551" s="215">
        <f t="shared" si="1987"/>
        <v>0</v>
      </c>
      <c r="R1551" s="215">
        <f t="shared" si="1988"/>
        <v>0</v>
      </c>
      <c r="S1551" s="215">
        <f t="shared" si="2029"/>
        <v>0</v>
      </c>
      <c r="T1551" s="215">
        <f t="shared" si="2029"/>
        <v>0</v>
      </c>
      <c r="U1551" s="215">
        <f t="shared" si="2029"/>
        <v>0</v>
      </c>
      <c r="V1551" s="215">
        <f t="shared" si="1958"/>
        <v>400000</v>
      </c>
      <c r="W1551" s="215">
        <f t="shared" si="1959"/>
        <v>0</v>
      </c>
      <c r="X1551" s="215">
        <f t="shared" si="1960"/>
        <v>0</v>
      </c>
    </row>
    <row r="1552" spans="1:24" s="206" customFormat="1" ht="26.4" hidden="1">
      <c r="A1552" s="216" t="s">
        <v>96</v>
      </c>
      <c r="B1552" s="204" t="s">
        <v>330</v>
      </c>
      <c r="C1552" s="204" t="s">
        <v>16</v>
      </c>
      <c r="D1552" s="204" t="s">
        <v>14</v>
      </c>
      <c r="E1552" s="204" t="s">
        <v>80</v>
      </c>
      <c r="F1552" s="204" t="s">
        <v>68</v>
      </c>
      <c r="G1552" s="204" t="s">
        <v>140</v>
      </c>
      <c r="H1552" s="204" t="s">
        <v>165</v>
      </c>
      <c r="I1552" s="214" t="s">
        <v>93</v>
      </c>
      <c r="J1552" s="215">
        <v>400000</v>
      </c>
      <c r="K1552" s="215"/>
      <c r="L1552" s="215"/>
      <c r="M1552" s="215"/>
      <c r="N1552" s="215"/>
      <c r="O1552" s="215"/>
      <c r="P1552" s="215">
        <f t="shared" si="1986"/>
        <v>400000</v>
      </c>
      <c r="Q1552" s="215">
        <f t="shared" si="1987"/>
        <v>0</v>
      </c>
      <c r="R1552" s="215">
        <f t="shared" si="1988"/>
        <v>0</v>
      </c>
      <c r="S1552" s="215"/>
      <c r="T1552" s="215"/>
      <c r="U1552" s="215"/>
      <c r="V1552" s="215">
        <f t="shared" si="1958"/>
        <v>400000</v>
      </c>
      <c r="W1552" s="215">
        <f t="shared" si="1959"/>
        <v>0</v>
      </c>
      <c r="X1552" s="215">
        <f t="shared" si="1960"/>
        <v>0</v>
      </c>
    </row>
    <row r="1553" spans="1:24" s="206" customFormat="1" ht="15.6" hidden="1">
      <c r="A1553" s="250" t="s">
        <v>45</v>
      </c>
      <c r="B1553" s="251" t="s">
        <v>330</v>
      </c>
      <c r="C1553" s="251" t="s">
        <v>18</v>
      </c>
      <c r="D1553" s="251"/>
      <c r="E1553" s="251"/>
      <c r="F1553" s="251"/>
      <c r="G1553" s="251"/>
      <c r="H1553" s="251"/>
      <c r="I1553" s="252"/>
      <c r="J1553" s="205">
        <f>+J1554</f>
        <v>841508</v>
      </c>
      <c r="K1553" s="205">
        <f t="shared" ref="K1553:O1553" si="2030">+K1554</f>
        <v>183670.68</v>
      </c>
      <c r="L1553" s="205">
        <f t="shared" si="2030"/>
        <v>185919.87</v>
      </c>
      <c r="M1553" s="205">
        <f t="shared" si="2030"/>
        <v>0</v>
      </c>
      <c r="N1553" s="205">
        <f t="shared" si="2030"/>
        <v>0</v>
      </c>
      <c r="O1553" s="205">
        <f t="shared" si="2030"/>
        <v>0</v>
      </c>
      <c r="P1553" s="205">
        <f t="shared" si="1986"/>
        <v>841508</v>
      </c>
      <c r="Q1553" s="205">
        <f t="shared" si="1987"/>
        <v>183670.68</v>
      </c>
      <c r="R1553" s="205">
        <f t="shared" si="1988"/>
        <v>185919.87</v>
      </c>
      <c r="S1553" s="205">
        <f t="shared" ref="S1553:U1553" si="2031">+S1554</f>
        <v>0</v>
      </c>
      <c r="T1553" s="205">
        <f t="shared" si="2031"/>
        <v>0</v>
      </c>
      <c r="U1553" s="205">
        <f t="shared" si="2031"/>
        <v>0</v>
      </c>
      <c r="V1553" s="205">
        <f t="shared" si="1958"/>
        <v>841508</v>
      </c>
      <c r="W1553" s="205">
        <f t="shared" si="1959"/>
        <v>183670.68</v>
      </c>
      <c r="X1553" s="205">
        <f t="shared" si="1960"/>
        <v>185919.87</v>
      </c>
    </row>
    <row r="1554" spans="1:24" s="232" customFormat="1" hidden="1">
      <c r="A1554" s="255" t="s">
        <v>66</v>
      </c>
      <c r="B1554" s="208" t="s">
        <v>330</v>
      </c>
      <c r="C1554" s="208" t="s">
        <v>18</v>
      </c>
      <c r="D1554" s="208" t="s">
        <v>13</v>
      </c>
      <c r="E1554" s="208"/>
      <c r="F1554" s="208"/>
      <c r="G1554" s="208"/>
      <c r="H1554" s="208"/>
      <c r="I1554" s="219"/>
      <c r="J1554" s="211">
        <f>J1555+J1559</f>
        <v>841508</v>
      </c>
      <c r="K1554" s="211">
        <f t="shared" ref="K1554:L1554" si="2032">K1555+K1559</f>
        <v>183670.68</v>
      </c>
      <c r="L1554" s="211">
        <f t="shared" si="2032"/>
        <v>185919.87</v>
      </c>
      <c r="M1554" s="211">
        <f t="shared" ref="M1554:O1554" si="2033">M1555+M1559</f>
        <v>0</v>
      </c>
      <c r="N1554" s="211">
        <f t="shared" si="2033"/>
        <v>0</v>
      </c>
      <c r="O1554" s="211">
        <f t="shared" si="2033"/>
        <v>0</v>
      </c>
      <c r="P1554" s="211">
        <f t="shared" si="1986"/>
        <v>841508</v>
      </c>
      <c r="Q1554" s="211">
        <f t="shared" si="1987"/>
        <v>183670.68</v>
      </c>
      <c r="R1554" s="211">
        <f t="shared" si="1988"/>
        <v>185919.87</v>
      </c>
      <c r="S1554" s="211">
        <f t="shared" ref="S1554:U1554" si="2034">S1555+S1559</f>
        <v>0</v>
      </c>
      <c r="T1554" s="211">
        <f t="shared" si="2034"/>
        <v>0</v>
      </c>
      <c r="U1554" s="211">
        <f t="shared" si="2034"/>
        <v>0</v>
      </c>
      <c r="V1554" s="211">
        <f t="shared" si="1958"/>
        <v>841508</v>
      </c>
      <c r="W1554" s="211">
        <f t="shared" si="1959"/>
        <v>183670.68</v>
      </c>
      <c r="X1554" s="211">
        <f t="shared" si="1960"/>
        <v>185919.87</v>
      </c>
    </row>
    <row r="1555" spans="1:24" s="206" customFormat="1" ht="26.4" hidden="1">
      <c r="A1555" s="267" t="s">
        <v>389</v>
      </c>
      <c r="B1555" s="204" t="s">
        <v>330</v>
      </c>
      <c r="C1555" s="204" t="s">
        <v>18</v>
      </c>
      <c r="D1555" s="204" t="s">
        <v>13</v>
      </c>
      <c r="E1555" s="204" t="s">
        <v>3</v>
      </c>
      <c r="F1555" s="204" t="s">
        <v>68</v>
      </c>
      <c r="G1555" s="204" t="s">
        <v>140</v>
      </c>
      <c r="H1555" s="204" t="s">
        <v>141</v>
      </c>
      <c r="I1555" s="214"/>
      <c r="J1555" s="215">
        <f>J1556</f>
        <v>660000</v>
      </c>
      <c r="K1555" s="215">
        <f t="shared" ref="K1555:O1557" si="2035">K1556</f>
        <v>0</v>
      </c>
      <c r="L1555" s="215">
        <f t="shared" si="2035"/>
        <v>0</v>
      </c>
      <c r="M1555" s="215">
        <f t="shared" si="2035"/>
        <v>0</v>
      </c>
      <c r="N1555" s="215">
        <f t="shared" si="2035"/>
        <v>0</v>
      </c>
      <c r="O1555" s="215">
        <f t="shared" si="2035"/>
        <v>0</v>
      </c>
      <c r="P1555" s="215">
        <f t="shared" si="1986"/>
        <v>660000</v>
      </c>
      <c r="Q1555" s="215">
        <f t="shared" si="1987"/>
        <v>0</v>
      </c>
      <c r="R1555" s="215">
        <f t="shared" si="1988"/>
        <v>0</v>
      </c>
      <c r="S1555" s="215">
        <f t="shared" ref="S1555:U1557" si="2036">S1556</f>
        <v>0</v>
      </c>
      <c r="T1555" s="215">
        <f t="shared" si="2036"/>
        <v>0</v>
      </c>
      <c r="U1555" s="215">
        <f t="shared" si="2036"/>
        <v>0</v>
      </c>
      <c r="V1555" s="215">
        <f t="shared" si="1958"/>
        <v>660000</v>
      </c>
      <c r="W1555" s="215">
        <f t="shared" si="1959"/>
        <v>0</v>
      </c>
      <c r="X1555" s="215">
        <f t="shared" si="1960"/>
        <v>0</v>
      </c>
    </row>
    <row r="1556" spans="1:24" s="206" customFormat="1" ht="26.4" hidden="1">
      <c r="A1556" s="245" t="s">
        <v>254</v>
      </c>
      <c r="B1556" s="204" t="s">
        <v>330</v>
      </c>
      <c r="C1556" s="204" t="s">
        <v>18</v>
      </c>
      <c r="D1556" s="204" t="s">
        <v>13</v>
      </c>
      <c r="E1556" s="204" t="s">
        <v>3</v>
      </c>
      <c r="F1556" s="204" t="s">
        <v>68</v>
      </c>
      <c r="G1556" s="204" t="s">
        <v>140</v>
      </c>
      <c r="H1556" s="204" t="s">
        <v>376</v>
      </c>
      <c r="I1556" s="214"/>
      <c r="J1556" s="215">
        <f>J1557</f>
        <v>660000</v>
      </c>
      <c r="K1556" s="215">
        <f t="shared" si="2035"/>
        <v>0</v>
      </c>
      <c r="L1556" s="215">
        <f t="shared" si="2035"/>
        <v>0</v>
      </c>
      <c r="M1556" s="215">
        <f t="shared" si="2035"/>
        <v>0</v>
      </c>
      <c r="N1556" s="215">
        <f t="shared" si="2035"/>
        <v>0</v>
      </c>
      <c r="O1556" s="215">
        <f t="shared" si="2035"/>
        <v>0</v>
      </c>
      <c r="P1556" s="215">
        <f t="shared" si="1986"/>
        <v>660000</v>
      </c>
      <c r="Q1556" s="215">
        <f t="shared" si="1987"/>
        <v>0</v>
      </c>
      <c r="R1556" s="215">
        <f t="shared" si="1988"/>
        <v>0</v>
      </c>
      <c r="S1556" s="215">
        <f t="shared" si="2036"/>
        <v>0</v>
      </c>
      <c r="T1556" s="215">
        <f t="shared" si="2036"/>
        <v>0</v>
      </c>
      <c r="U1556" s="215">
        <f t="shared" si="2036"/>
        <v>0</v>
      </c>
      <c r="V1556" s="215">
        <f t="shared" si="1958"/>
        <v>660000</v>
      </c>
      <c r="W1556" s="215">
        <f t="shared" si="1959"/>
        <v>0</v>
      </c>
      <c r="X1556" s="215">
        <f t="shared" si="1960"/>
        <v>0</v>
      </c>
    </row>
    <row r="1557" spans="1:24" s="206" customFormat="1" ht="26.4" hidden="1">
      <c r="A1557" s="217" t="s">
        <v>229</v>
      </c>
      <c r="B1557" s="204" t="s">
        <v>330</v>
      </c>
      <c r="C1557" s="204" t="s">
        <v>18</v>
      </c>
      <c r="D1557" s="204" t="s">
        <v>13</v>
      </c>
      <c r="E1557" s="204" t="s">
        <v>3</v>
      </c>
      <c r="F1557" s="204" t="s">
        <v>68</v>
      </c>
      <c r="G1557" s="204" t="s">
        <v>140</v>
      </c>
      <c r="H1557" s="204" t="s">
        <v>376</v>
      </c>
      <c r="I1557" s="214" t="s">
        <v>92</v>
      </c>
      <c r="J1557" s="215">
        <f>J1558</f>
        <v>660000</v>
      </c>
      <c r="K1557" s="215">
        <f t="shared" si="2035"/>
        <v>0</v>
      </c>
      <c r="L1557" s="215">
        <f t="shared" si="2035"/>
        <v>0</v>
      </c>
      <c r="M1557" s="215">
        <f t="shared" si="2035"/>
        <v>0</v>
      </c>
      <c r="N1557" s="215">
        <f t="shared" si="2035"/>
        <v>0</v>
      </c>
      <c r="O1557" s="215">
        <f t="shared" si="2035"/>
        <v>0</v>
      </c>
      <c r="P1557" s="215">
        <f t="shared" si="1986"/>
        <v>660000</v>
      </c>
      <c r="Q1557" s="215">
        <f t="shared" si="1987"/>
        <v>0</v>
      </c>
      <c r="R1557" s="215">
        <f t="shared" si="1988"/>
        <v>0</v>
      </c>
      <c r="S1557" s="215">
        <f t="shared" si="2036"/>
        <v>0</v>
      </c>
      <c r="T1557" s="215">
        <f t="shared" si="2036"/>
        <v>0</v>
      </c>
      <c r="U1557" s="215">
        <f t="shared" si="2036"/>
        <v>0</v>
      </c>
      <c r="V1557" s="215">
        <f t="shared" ref="V1557:V1634" si="2037">P1557+S1557</f>
        <v>660000</v>
      </c>
      <c r="W1557" s="215">
        <f t="shared" ref="W1557:W1634" si="2038">Q1557+T1557</f>
        <v>0</v>
      </c>
      <c r="X1557" s="215">
        <f t="shared" ref="X1557:X1634" si="2039">R1557+U1557</f>
        <v>0</v>
      </c>
    </row>
    <row r="1558" spans="1:24" s="206" customFormat="1" ht="26.4" hidden="1">
      <c r="A1558" s="216" t="s">
        <v>96</v>
      </c>
      <c r="B1558" s="204" t="s">
        <v>330</v>
      </c>
      <c r="C1558" s="204" t="s">
        <v>18</v>
      </c>
      <c r="D1558" s="204" t="s">
        <v>13</v>
      </c>
      <c r="E1558" s="204" t="s">
        <v>3</v>
      </c>
      <c r="F1558" s="204" t="s">
        <v>68</v>
      </c>
      <c r="G1558" s="204" t="s">
        <v>140</v>
      </c>
      <c r="H1558" s="204" t="s">
        <v>376</v>
      </c>
      <c r="I1558" s="214" t="s">
        <v>93</v>
      </c>
      <c r="J1558" s="215">
        <f>350000+310000</f>
        <v>660000</v>
      </c>
      <c r="K1558" s="215"/>
      <c r="L1558" s="215"/>
      <c r="M1558" s="215"/>
      <c r="N1558" s="215"/>
      <c r="O1558" s="215"/>
      <c r="P1558" s="215">
        <f t="shared" si="1986"/>
        <v>660000</v>
      </c>
      <c r="Q1558" s="215">
        <f t="shared" si="1987"/>
        <v>0</v>
      </c>
      <c r="R1558" s="215">
        <f t="shared" si="1988"/>
        <v>0</v>
      </c>
      <c r="S1558" s="215"/>
      <c r="T1558" s="215"/>
      <c r="U1558" s="215"/>
      <c r="V1558" s="215">
        <f t="shared" si="2037"/>
        <v>660000</v>
      </c>
      <c r="W1558" s="215">
        <f t="shared" si="2038"/>
        <v>0</v>
      </c>
      <c r="X1558" s="215">
        <f t="shared" si="2039"/>
        <v>0</v>
      </c>
    </row>
    <row r="1559" spans="1:24" s="206" customFormat="1" hidden="1">
      <c r="A1559" s="212" t="s">
        <v>81</v>
      </c>
      <c r="B1559" s="204" t="s">
        <v>330</v>
      </c>
      <c r="C1559" s="204" t="s">
        <v>18</v>
      </c>
      <c r="D1559" s="204" t="s">
        <v>13</v>
      </c>
      <c r="E1559" s="204" t="s">
        <v>80</v>
      </c>
      <c r="F1559" s="204" t="s">
        <v>68</v>
      </c>
      <c r="G1559" s="204" t="s">
        <v>140</v>
      </c>
      <c r="H1559" s="204" t="s">
        <v>141</v>
      </c>
      <c r="I1559" s="214"/>
      <c r="J1559" s="215">
        <f>J1560+J1563</f>
        <v>181508</v>
      </c>
      <c r="K1559" s="215">
        <f t="shared" ref="K1559:L1559" si="2040">K1560+K1563</f>
        <v>183670.68</v>
      </c>
      <c r="L1559" s="215">
        <f t="shared" si="2040"/>
        <v>185919.87</v>
      </c>
      <c r="M1559" s="215">
        <f t="shared" ref="M1559:O1559" si="2041">M1560+M1563</f>
        <v>0</v>
      </c>
      <c r="N1559" s="215">
        <f t="shared" si="2041"/>
        <v>0</v>
      </c>
      <c r="O1559" s="215">
        <f t="shared" si="2041"/>
        <v>0</v>
      </c>
      <c r="P1559" s="215">
        <f t="shared" si="1986"/>
        <v>181508</v>
      </c>
      <c r="Q1559" s="215">
        <f t="shared" si="1987"/>
        <v>183670.68</v>
      </c>
      <c r="R1559" s="215">
        <f t="shared" si="1988"/>
        <v>185919.87</v>
      </c>
      <c r="S1559" s="215">
        <f t="shared" ref="S1559:U1559" si="2042">S1560+S1563</f>
        <v>0</v>
      </c>
      <c r="T1559" s="215">
        <f t="shared" si="2042"/>
        <v>0</v>
      </c>
      <c r="U1559" s="215">
        <f t="shared" si="2042"/>
        <v>0</v>
      </c>
      <c r="V1559" s="215">
        <f t="shared" si="2037"/>
        <v>181508</v>
      </c>
      <c r="W1559" s="215">
        <f t="shared" si="2038"/>
        <v>183670.68</v>
      </c>
      <c r="X1559" s="215">
        <f t="shared" si="2039"/>
        <v>185919.87</v>
      </c>
    </row>
    <row r="1560" spans="1:24" s="206" customFormat="1" ht="13.8" hidden="1">
      <c r="A1560" s="256" t="s">
        <v>297</v>
      </c>
      <c r="B1560" s="204" t="s">
        <v>330</v>
      </c>
      <c r="C1560" s="204" t="s">
        <v>18</v>
      </c>
      <c r="D1560" s="204" t="s">
        <v>13</v>
      </c>
      <c r="E1560" s="204" t="s">
        <v>80</v>
      </c>
      <c r="F1560" s="204" t="s">
        <v>68</v>
      </c>
      <c r="G1560" s="204" t="s">
        <v>140</v>
      </c>
      <c r="H1560" s="204" t="s">
        <v>296</v>
      </c>
      <c r="I1560" s="214"/>
      <c r="J1560" s="215">
        <f>J1561</f>
        <v>13141</v>
      </c>
      <c r="K1560" s="215">
        <f t="shared" ref="K1560:O1561" si="2043">K1561</f>
        <v>13141</v>
      </c>
      <c r="L1560" s="215">
        <f t="shared" si="2043"/>
        <v>13141</v>
      </c>
      <c r="M1560" s="215">
        <f t="shared" si="2043"/>
        <v>0</v>
      </c>
      <c r="N1560" s="215">
        <f t="shared" si="2043"/>
        <v>0</v>
      </c>
      <c r="O1560" s="215">
        <f t="shared" si="2043"/>
        <v>0</v>
      </c>
      <c r="P1560" s="215">
        <f t="shared" si="1986"/>
        <v>13141</v>
      </c>
      <c r="Q1560" s="215">
        <f t="shared" si="1987"/>
        <v>13141</v>
      </c>
      <c r="R1560" s="215">
        <f t="shared" si="1988"/>
        <v>13141</v>
      </c>
      <c r="S1560" s="215">
        <f t="shared" ref="S1560:U1561" si="2044">S1561</f>
        <v>0</v>
      </c>
      <c r="T1560" s="215">
        <f t="shared" si="2044"/>
        <v>0</v>
      </c>
      <c r="U1560" s="215">
        <f t="shared" si="2044"/>
        <v>0</v>
      </c>
      <c r="V1560" s="215">
        <f t="shared" si="2037"/>
        <v>13141</v>
      </c>
      <c r="W1560" s="215">
        <f t="shared" si="2038"/>
        <v>13141</v>
      </c>
      <c r="X1560" s="215">
        <f t="shared" si="2039"/>
        <v>13141</v>
      </c>
    </row>
    <row r="1561" spans="1:24" s="206" customFormat="1" ht="26.4" hidden="1">
      <c r="A1561" s="217" t="s">
        <v>229</v>
      </c>
      <c r="B1561" s="204" t="s">
        <v>330</v>
      </c>
      <c r="C1561" s="204" t="s">
        <v>18</v>
      </c>
      <c r="D1561" s="204" t="s">
        <v>13</v>
      </c>
      <c r="E1561" s="204" t="s">
        <v>80</v>
      </c>
      <c r="F1561" s="204" t="s">
        <v>68</v>
      </c>
      <c r="G1561" s="204" t="s">
        <v>140</v>
      </c>
      <c r="H1561" s="204" t="s">
        <v>296</v>
      </c>
      <c r="I1561" s="214" t="s">
        <v>92</v>
      </c>
      <c r="J1561" s="215">
        <f>J1562</f>
        <v>13141</v>
      </c>
      <c r="K1561" s="215">
        <f t="shared" si="2043"/>
        <v>13141</v>
      </c>
      <c r="L1561" s="215">
        <f t="shared" si="2043"/>
        <v>13141</v>
      </c>
      <c r="M1561" s="215">
        <f t="shared" si="2043"/>
        <v>0</v>
      </c>
      <c r="N1561" s="215">
        <f t="shared" si="2043"/>
        <v>0</v>
      </c>
      <c r="O1561" s="215">
        <f t="shared" si="2043"/>
        <v>0</v>
      </c>
      <c r="P1561" s="215">
        <f t="shared" si="1986"/>
        <v>13141</v>
      </c>
      <c r="Q1561" s="215">
        <f t="shared" si="1987"/>
        <v>13141</v>
      </c>
      <c r="R1561" s="215">
        <f t="shared" si="1988"/>
        <v>13141</v>
      </c>
      <c r="S1561" s="215">
        <f t="shared" si="2044"/>
        <v>0</v>
      </c>
      <c r="T1561" s="215">
        <f t="shared" si="2044"/>
        <v>0</v>
      </c>
      <c r="U1561" s="215">
        <f t="shared" si="2044"/>
        <v>0</v>
      </c>
      <c r="V1561" s="215">
        <f t="shared" si="2037"/>
        <v>13141</v>
      </c>
      <c r="W1561" s="215">
        <f t="shared" si="2038"/>
        <v>13141</v>
      </c>
      <c r="X1561" s="215">
        <f t="shared" si="2039"/>
        <v>13141</v>
      </c>
    </row>
    <row r="1562" spans="1:24" s="206" customFormat="1" ht="26.4" hidden="1">
      <c r="A1562" s="216" t="s">
        <v>96</v>
      </c>
      <c r="B1562" s="204" t="s">
        <v>330</v>
      </c>
      <c r="C1562" s="204" t="s">
        <v>18</v>
      </c>
      <c r="D1562" s="204" t="s">
        <v>13</v>
      </c>
      <c r="E1562" s="204" t="s">
        <v>80</v>
      </c>
      <c r="F1562" s="204" t="s">
        <v>68</v>
      </c>
      <c r="G1562" s="204" t="s">
        <v>140</v>
      </c>
      <c r="H1562" s="204" t="s">
        <v>296</v>
      </c>
      <c r="I1562" s="214" t="s">
        <v>93</v>
      </c>
      <c r="J1562" s="215">
        <v>13141</v>
      </c>
      <c r="K1562" s="215">
        <v>13141</v>
      </c>
      <c r="L1562" s="215">
        <v>13141</v>
      </c>
      <c r="M1562" s="215"/>
      <c r="N1562" s="215"/>
      <c r="O1562" s="215"/>
      <c r="P1562" s="215">
        <f t="shared" si="1986"/>
        <v>13141</v>
      </c>
      <c r="Q1562" s="215">
        <f t="shared" si="1987"/>
        <v>13141</v>
      </c>
      <c r="R1562" s="215">
        <f t="shared" si="1988"/>
        <v>13141</v>
      </c>
      <c r="S1562" s="215"/>
      <c r="T1562" s="215"/>
      <c r="U1562" s="215"/>
      <c r="V1562" s="215">
        <f t="shared" si="2037"/>
        <v>13141</v>
      </c>
      <c r="W1562" s="215">
        <f t="shared" si="2038"/>
        <v>13141</v>
      </c>
      <c r="X1562" s="215">
        <f t="shared" si="2039"/>
        <v>13141</v>
      </c>
    </row>
    <row r="1563" spans="1:24" s="206" customFormat="1" hidden="1">
      <c r="A1563" s="216" t="s">
        <v>299</v>
      </c>
      <c r="B1563" s="204" t="s">
        <v>330</v>
      </c>
      <c r="C1563" s="204" t="s">
        <v>18</v>
      </c>
      <c r="D1563" s="204" t="s">
        <v>13</v>
      </c>
      <c r="E1563" s="204" t="s">
        <v>80</v>
      </c>
      <c r="F1563" s="204" t="s">
        <v>68</v>
      </c>
      <c r="G1563" s="204" t="s">
        <v>140</v>
      </c>
      <c r="H1563" s="204" t="s">
        <v>295</v>
      </c>
      <c r="I1563" s="214"/>
      <c r="J1563" s="215">
        <f>J1564</f>
        <v>168367</v>
      </c>
      <c r="K1563" s="215">
        <f t="shared" ref="K1563:O1564" si="2045">K1564</f>
        <v>170529.68</v>
      </c>
      <c r="L1563" s="215">
        <f t="shared" si="2045"/>
        <v>172778.87</v>
      </c>
      <c r="M1563" s="215">
        <f t="shared" si="2045"/>
        <v>0</v>
      </c>
      <c r="N1563" s="215">
        <f t="shared" si="2045"/>
        <v>0</v>
      </c>
      <c r="O1563" s="215">
        <f t="shared" si="2045"/>
        <v>0</v>
      </c>
      <c r="P1563" s="215">
        <f t="shared" si="1986"/>
        <v>168367</v>
      </c>
      <c r="Q1563" s="215">
        <f t="shared" si="1987"/>
        <v>170529.68</v>
      </c>
      <c r="R1563" s="215">
        <f t="shared" si="1988"/>
        <v>172778.87</v>
      </c>
      <c r="S1563" s="215">
        <f t="shared" ref="S1563:U1564" si="2046">S1564</f>
        <v>0</v>
      </c>
      <c r="T1563" s="215">
        <f t="shared" si="2046"/>
        <v>0</v>
      </c>
      <c r="U1563" s="215">
        <f t="shared" si="2046"/>
        <v>0</v>
      </c>
      <c r="V1563" s="215">
        <f t="shared" si="2037"/>
        <v>168367</v>
      </c>
      <c r="W1563" s="215">
        <f t="shared" si="2038"/>
        <v>170529.68</v>
      </c>
      <c r="X1563" s="215">
        <f t="shared" si="2039"/>
        <v>172778.87</v>
      </c>
    </row>
    <row r="1564" spans="1:24" s="206" customFormat="1" ht="26.4" hidden="1">
      <c r="A1564" s="217" t="s">
        <v>229</v>
      </c>
      <c r="B1564" s="204" t="s">
        <v>330</v>
      </c>
      <c r="C1564" s="204" t="s">
        <v>18</v>
      </c>
      <c r="D1564" s="204" t="s">
        <v>13</v>
      </c>
      <c r="E1564" s="204" t="s">
        <v>80</v>
      </c>
      <c r="F1564" s="204" t="s">
        <v>68</v>
      </c>
      <c r="G1564" s="204" t="s">
        <v>140</v>
      </c>
      <c r="H1564" s="204" t="s">
        <v>295</v>
      </c>
      <c r="I1564" s="214" t="s">
        <v>92</v>
      </c>
      <c r="J1564" s="215">
        <f>J1565</f>
        <v>168367</v>
      </c>
      <c r="K1564" s="215">
        <f t="shared" si="2045"/>
        <v>170529.68</v>
      </c>
      <c r="L1564" s="215">
        <f t="shared" si="2045"/>
        <v>172778.87</v>
      </c>
      <c r="M1564" s="215">
        <f t="shared" si="2045"/>
        <v>0</v>
      </c>
      <c r="N1564" s="215">
        <f t="shared" si="2045"/>
        <v>0</v>
      </c>
      <c r="O1564" s="215">
        <f t="shared" si="2045"/>
        <v>0</v>
      </c>
      <c r="P1564" s="215">
        <f t="shared" si="1986"/>
        <v>168367</v>
      </c>
      <c r="Q1564" s="215">
        <f t="shared" si="1987"/>
        <v>170529.68</v>
      </c>
      <c r="R1564" s="215">
        <f t="shared" si="1988"/>
        <v>172778.87</v>
      </c>
      <c r="S1564" s="215">
        <f t="shared" si="2046"/>
        <v>0</v>
      </c>
      <c r="T1564" s="215">
        <f t="shared" si="2046"/>
        <v>0</v>
      </c>
      <c r="U1564" s="215">
        <f t="shared" si="2046"/>
        <v>0</v>
      </c>
      <c r="V1564" s="215">
        <f t="shared" si="2037"/>
        <v>168367</v>
      </c>
      <c r="W1564" s="215">
        <f t="shared" si="2038"/>
        <v>170529.68</v>
      </c>
      <c r="X1564" s="215">
        <f t="shared" si="2039"/>
        <v>172778.87</v>
      </c>
    </row>
    <row r="1565" spans="1:24" s="206" customFormat="1" ht="26.4" hidden="1">
      <c r="A1565" s="216" t="s">
        <v>96</v>
      </c>
      <c r="B1565" s="204" t="s">
        <v>330</v>
      </c>
      <c r="C1565" s="204" t="s">
        <v>18</v>
      </c>
      <c r="D1565" s="204" t="s">
        <v>13</v>
      </c>
      <c r="E1565" s="204" t="s">
        <v>80</v>
      </c>
      <c r="F1565" s="204" t="s">
        <v>68</v>
      </c>
      <c r="G1565" s="204" t="s">
        <v>140</v>
      </c>
      <c r="H1565" s="204" t="s">
        <v>295</v>
      </c>
      <c r="I1565" s="214" t="s">
        <v>93</v>
      </c>
      <c r="J1565" s="215">
        <v>168367</v>
      </c>
      <c r="K1565" s="215">
        <v>170529.68</v>
      </c>
      <c r="L1565" s="215">
        <v>172778.87</v>
      </c>
      <c r="M1565" s="215"/>
      <c r="N1565" s="215"/>
      <c r="O1565" s="215"/>
      <c r="P1565" s="215">
        <f t="shared" si="1986"/>
        <v>168367</v>
      </c>
      <c r="Q1565" s="215">
        <f t="shared" si="1987"/>
        <v>170529.68</v>
      </c>
      <c r="R1565" s="215">
        <f t="shared" si="1988"/>
        <v>172778.87</v>
      </c>
      <c r="S1565" s="215"/>
      <c r="T1565" s="215"/>
      <c r="U1565" s="215"/>
      <c r="V1565" s="215">
        <f t="shared" si="2037"/>
        <v>168367</v>
      </c>
      <c r="W1565" s="215">
        <f t="shared" si="2038"/>
        <v>170529.68</v>
      </c>
      <c r="X1565" s="215">
        <f t="shared" si="2039"/>
        <v>172778.87</v>
      </c>
    </row>
    <row r="1566" spans="1:24" s="206" customFormat="1" ht="15.6" hidden="1">
      <c r="A1566" s="276" t="s">
        <v>4</v>
      </c>
      <c r="B1566" s="203" t="s">
        <v>330</v>
      </c>
      <c r="C1566" s="251" t="s">
        <v>19</v>
      </c>
      <c r="D1566" s="204"/>
      <c r="E1566" s="204"/>
      <c r="F1566" s="204"/>
      <c r="G1566" s="204"/>
      <c r="H1566" s="204"/>
      <c r="I1566" s="214"/>
      <c r="J1566" s="205">
        <f>J1567</f>
        <v>5194571</v>
      </c>
      <c r="K1566" s="205">
        <f t="shared" ref="K1566:O1567" si="2047">K1567</f>
        <v>8322883.3200000003</v>
      </c>
      <c r="L1566" s="205">
        <f t="shared" si="2047"/>
        <v>8279939.7300000004</v>
      </c>
      <c r="M1566" s="205">
        <f t="shared" si="2047"/>
        <v>0</v>
      </c>
      <c r="N1566" s="205">
        <f t="shared" si="2047"/>
        <v>0</v>
      </c>
      <c r="O1566" s="205">
        <f t="shared" si="2047"/>
        <v>0</v>
      </c>
      <c r="P1566" s="205">
        <f t="shared" si="1986"/>
        <v>5194571</v>
      </c>
      <c r="Q1566" s="205">
        <f t="shared" si="1987"/>
        <v>8322883.3200000003</v>
      </c>
      <c r="R1566" s="205">
        <f t="shared" si="1988"/>
        <v>8279939.7300000004</v>
      </c>
      <c r="S1566" s="205">
        <f>S1567</f>
        <v>0</v>
      </c>
      <c r="T1566" s="205">
        <f t="shared" ref="T1566:U1570" si="2048">T1567</f>
        <v>0</v>
      </c>
      <c r="U1566" s="205">
        <f t="shared" si="2048"/>
        <v>0</v>
      </c>
      <c r="V1566" s="205">
        <f t="shared" si="2037"/>
        <v>5194571</v>
      </c>
      <c r="W1566" s="205">
        <f t="shared" si="2038"/>
        <v>8322883.3200000003</v>
      </c>
      <c r="X1566" s="205">
        <f t="shared" si="2039"/>
        <v>8279939.7300000004</v>
      </c>
    </row>
    <row r="1567" spans="1:24" s="206" customFormat="1" hidden="1">
      <c r="A1567" s="207" t="s">
        <v>50</v>
      </c>
      <c r="B1567" s="208" t="s">
        <v>330</v>
      </c>
      <c r="C1567" s="208" t="s">
        <v>19</v>
      </c>
      <c r="D1567" s="208" t="s">
        <v>20</v>
      </c>
      <c r="E1567" s="208"/>
      <c r="F1567" s="208"/>
      <c r="G1567" s="208"/>
      <c r="H1567" s="208"/>
      <c r="I1567" s="219"/>
      <c r="J1567" s="211">
        <f>J1568</f>
        <v>5194571</v>
      </c>
      <c r="K1567" s="211">
        <f t="shared" si="2047"/>
        <v>8322883.3200000003</v>
      </c>
      <c r="L1567" s="211">
        <f t="shared" si="2047"/>
        <v>8279939.7300000004</v>
      </c>
      <c r="M1567" s="211">
        <f t="shared" si="2047"/>
        <v>0</v>
      </c>
      <c r="N1567" s="211">
        <f t="shared" si="2047"/>
        <v>0</v>
      </c>
      <c r="O1567" s="211">
        <f t="shared" si="2047"/>
        <v>0</v>
      </c>
      <c r="P1567" s="211">
        <f t="shared" si="1986"/>
        <v>5194571</v>
      </c>
      <c r="Q1567" s="211">
        <f t="shared" si="1987"/>
        <v>8322883.3200000003</v>
      </c>
      <c r="R1567" s="211">
        <f t="shared" si="1988"/>
        <v>8279939.7300000004</v>
      </c>
      <c r="S1567" s="211">
        <f>S1568</f>
        <v>0</v>
      </c>
      <c r="T1567" s="211">
        <f t="shared" si="2048"/>
        <v>0</v>
      </c>
      <c r="U1567" s="211">
        <f t="shared" si="2048"/>
        <v>0</v>
      </c>
      <c r="V1567" s="211">
        <f t="shared" si="2037"/>
        <v>5194571</v>
      </c>
      <c r="W1567" s="211">
        <f t="shared" si="2038"/>
        <v>8322883.3200000003</v>
      </c>
      <c r="X1567" s="211">
        <f t="shared" si="2039"/>
        <v>8279939.7300000004</v>
      </c>
    </row>
    <row r="1568" spans="1:24" s="206" customFormat="1" ht="26.4" hidden="1">
      <c r="A1568" s="277" t="s">
        <v>387</v>
      </c>
      <c r="B1568" s="204" t="s">
        <v>330</v>
      </c>
      <c r="C1568" s="204" t="s">
        <v>19</v>
      </c>
      <c r="D1568" s="204" t="s">
        <v>20</v>
      </c>
      <c r="E1568" s="204" t="s">
        <v>2</v>
      </c>
      <c r="F1568" s="204" t="s">
        <v>68</v>
      </c>
      <c r="G1568" s="204" t="s">
        <v>140</v>
      </c>
      <c r="H1568" s="204" t="s">
        <v>141</v>
      </c>
      <c r="I1568" s="214"/>
      <c r="J1568" s="215">
        <f>J1569+J1574</f>
        <v>5194571</v>
      </c>
      <c r="K1568" s="215">
        <f t="shared" ref="K1568:L1568" si="2049">K1569+K1574</f>
        <v>8322883.3200000003</v>
      </c>
      <c r="L1568" s="215">
        <f t="shared" si="2049"/>
        <v>8279939.7300000004</v>
      </c>
      <c r="M1568" s="215">
        <f t="shared" ref="M1568:O1568" si="2050">M1569+M1574</f>
        <v>0</v>
      </c>
      <c r="N1568" s="215">
        <f t="shared" si="2050"/>
        <v>0</v>
      </c>
      <c r="O1568" s="215">
        <f t="shared" si="2050"/>
        <v>0</v>
      </c>
      <c r="P1568" s="215">
        <f t="shared" si="1986"/>
        <v>5194571</v>
      </c>
      <c r="Q1568" s="215">
        <f t="shared" si="1987"/>
        <v>8322883.3200000003</v>
      </c>
      <c r="R1568" s="215">
        <f t="shared" si="1988"/>
        <v>8279939.7300000004</v>
      </c>
      <c r="S1568" s="215">
        <f>S1569</f>
        <v>0</v>
      </c>
      <c r="T1568" s="215">
        <f t="shared" si="2048"/>
        <v>0</v>
      </c>
      <c r="U1568" s="215">
        <f t="shared" si="2048"/>
        <v>0</v>
      </c>
      <c r="V1568" s="215">
        <f t="shared" si="2037"/>
        <v>5194571</v>
      </c>
      <c r="W1568" s="215">
        <f t="shared" si="2038"/>
        <v>8322883.3200000003</v>
      </c>
      <c r="X1568" s="215">
        <f t="shared" si="2039"/>
        <v>8279939.7300000004</v>
      </c>
    </row>
    <row r="1569" spans="1:24" s="206" customFormat="1" ht="26.4" hidden="1">
      <c r="A1569" s="245" t="s">
        <v>254</v>
      </c>
      <c r="B1569" s="204" t="s">
        <v>330</v>
      </c>
      <c r="C1569" s="204" t="s">
        <v>19</v>
      </c>
      <c r="D1569" s="204" t="s">
        <v>20</v>
      </c>
      <c r="E1569" s="204" t="s">
        <v>2</v>
      </c>
      <c r="F1569" s="204" t="s">
        <v>68</v>
      </c>
      <c r="G1569" s="204" t="s">
        <v>140</v>
      </c>
      <c r="H1569" s="204" t="s">
        <v>376</v>
      </c>
      <c r="I1569" s="214"/>
      <c r="J1569" s="215">
        <f>J1570</f>
        <v>1293000</v>
      </c>
      <c r="K1569" s="215">
        <f t="shared" ref="K1569:L1569" si="2051">K1570+K1572</f>
        <v>4430684.8</v>
      </c>
      <c r="L1569" s="215">
        <f t="shared" si="2051"/>
        <v>4416688.59</v>
      </c>
      <c r="M1569" s="215">
        <f t="shared" ref="M1569:O1569" si="2052">M1570+M1572</f>
        <v>0</v>
      </c>
      <c r="N1569" s="215">
        <f t="shared" si="2052"/>
        <v>0</v>
      </c>
      <c r="O1569" s="215">
        <f t="shared" si="2052"/>
        <v>0</v>
      </c>
      <c r="P1569" s="215">
        <f t="shared" si="1986"/>
        <v>1293000</v>
      </c>
      <c r="Q1569" s="215">
        <f t="shared" si="1987"/>
        <v>4430684.8</v>
      </c>
      <c r="R1569" s="215">
        <f t="shared" si="1988"/>
        <v>4416688.59</v>
      </c>
      <c r="S1569" s="215">
        <f>S1570</f>
        <v>0</v>
      </c>
      <c r="T1569" s="215">
        <f t="shared" si="2048"/>
        <v>0</v>
      </c>
      <c r="U1569" s="215">
        <f t="shared" si="2048"/>
        <v>0</v>
      </c>
      <c r="V1569" s="215">
        <f t="shared" si="2037"/>
        <v>1293000</v>
      </c>
      <c r="W1569" s="215">
        <f t="shared" si="2038"/>
        <v>4430684.8</v>
      </c>
      <c r="X1569" s="215">
        <f t="shared" si="2039"/>
        <v>4416688.59</v>
      </c>
    </row>
    <row r="1570" spans="1:24" s="206" customFormat="1" ht="26.4" hidden="1">
      <c r="A1570" s="278" t="s">
        <v>229</v>
      </c>
      <c r="B1570" s="204" t="s">
        <v>330</v>
      </c>
      <c r="C1570" s="204" t="s">
        <v>19</v>
      </c>
      <c r="D1570" s="204" t="s">
        <v>20</v>
      </c>
      <c r="E1570" s="204" t="s">
        <v>2</v>
      </c>
      <c r="F1570" s="204" t="s">
        <v>68</v>
      </c>
      <c r="G1570" s="204" t="s">
        <v>140</v>
      </c>
      <c r="H1570" s="204" t="s">
        <v>376</v>
      </c>
      <c r="I1570" s="214" t="s">
        <v>92</v>
      </c>
      <c r="J1570" s="215">
        <f>J1571</f>
        <v>1293000</v>
      </c>
      <c r="K1570" s="215">
        <f t="shared" ref="K1570:O1570" si="2053">K1571</f>
        <v>0</v>
      </c>
      <c r="L1570" s="215">
        <f t="shared" si="2053"/>
        <v>0</v>
      </c>
      <c r="M1570" s="215">
        <f t="shared" si="2053"/>
        <v>0</v>
      </c>
      <c r="N1570" s="215">
        <f t="shared" si="2053"/>
        <v>0</v>
      </c>
      <c r="O1570" s="215">
        <f t="shared" si="2053"/>
        <v>0</v>
      </c>
      <c r="P1570" s="215">
        <f t="shared" si="1986"/>
        <v>1293000</v>
      </c>
      <c r="Q1570" s="215">
        <f t="shared" si="1987"/>
        <v>0</v>
      </c>
      <c r="R1570" s="215">
        <f t="shared" si="1988"/>
        <v>0</v>
      </c>
      <c r="S1570" s="215">
        <f>S1571</f>
        <v>0</v>
      </c>
      <c r="T1570" s="215">
        <f t="shared" si="2048"/>
        <v>0</v>
      </c>
      <c r="U1570" s="215">
        <f t="shared" si="2048"/>
        <v>0</v>
      </c>
      <c r="V1570" s="215">
        <f t="shared" si="2037"/>
        <v>1293000</v>
      </c>
      <c r="W1570" s="215">
        <f t="shared" si="2038"/>
        <v>0</v>
      </c>
      <c r="X1570" s="215">
        <f t="shared" si="2039"/>
        <v>0</v>
      </c>
    </row>
    <row r="1571" spans="1:24" s="206" customFormat="1" ht="26.4" hidden="1">
      <c r="A1571" s="279" t="s">
        <v>96</v>
      </c>
      <c r="B1571" s="204" t="s">
        <v>330</v>
      </c>
      <c r="C1571" s="204" t="s">
        <v>19</v>
      </c>
      <c r="D1571" s="204" t="s">
        <v>20</v>
      </c>
      <c r="E1571" s="204" t="s">
        <v>2</v>
      </c>
      <c r="F1571" s="204" t="s">
        <v>68</v>
      </c>
      <c r="G1571" s="204" t="s">
        <v>140</v>
      </c>
      <c r="H1571" s="204" t="s">
        <v>376</v>
      </c>
      <c r="I1571" s="214" t="s">
        <v>93</v>
      </c>
      <c r="J1571" s="215">
        <v>1293000</v>
      </c>
      <c r="K1571" s="215"/>
      <c r="L1571" s="215"/>
      <c r="M1571" s="215"/>
      <c r="N1571" s="215"/>
      <c r="O1571" s="215"/>
      <c r="P1571" s="215">
        <f t="shared" si="1986"/>
        <v>1293000</v>
      </c>
      <c r="Q1571" s="215">
        <f t="shared" si="1987"/>
        <v>0</v>
      </c>
      <c r="R1571" s="215">
        <f t="shared" si="1988"/>
        <v>0</v>
      </c>
      <c r="S1571" s="215"/>
      <c r="T1571" s="215"/>
      <c r="U1571" s="215"/>
      <c r="V1571" s="215">
        <f t="shared" si="2037"/>
        <v>1293000</v>
      </c>
      <c r="W1571" s="215">
        <f t="shared" si="2038"/>
        <v>0</v>
      </c>
      <c r="X1571" s="215">
        <f t="shared" si="2039"/>
        <v>0</v>
      </c>
    </row>
    <row r="1572" spans="1:24" s="199" customFormat="1" ht="15.6" hidden="1">
      <c r="A1572" s="198" t="s">
        <v>349</v>
      </c>
      <c r="J1572" s="200">
        <f t="shared" ref="J1572:O1572" si="2054">J1573+J1596+J1604+J1610+J1625+J1638</f>
        <v>7519072.21</v>
      </c>
      <c r="K1572" s="200">
        <f t="shared" si="2054"/>
        <v>4430684.8</v>
      </c>
      <c r="L1572" s="200">
        <f t="shared" si="2054"/>
        <v>4416688.59</v>
      </c>
      <c r="M1572" s="200">
        <f t="shared" si="2054"/>
        <v>0</v>
      </c>
      <c r="N1572" s="200">
        <f t="shared" si="2054"/>
        <v>0</v>
      </c>
      <c r="O1572" s="200">
        <f t="shared" si="2054"/>
        <v>0</v>
      </c>
      <c r="P1572" s="200">
        <f t="shared" si="1986"/>
        <v>7519072.21</v>
      </c>
      <c r="Q1572" s="200">
        <f t="shared" si="1987"/>
        <v>4430684.8</v>
      </c>
      <c r="R1572" s="200">
        <f t="shared" si="1988"/>
        <v>4416688.59</v>
      </c>
      <c r="S1572" s="200">
        <f>S1573+S1596+S1604+S1610+S1625+S1638</f>
        <v>8000</v>
      </c>
      <c r="T1572" s="200">
        <f>T1573+T1596+T1604+T1610+T1625+T1638</f>
        <v>0</v>
      </c>
      <c r="U1572" s="200">
        <f>U1573+U1596+U1604+U1610+U1625+U1638</f>
        <v>0</v>
      </c>
      <c r="V1572" s="200">
        <f t="shared" si="2037"/>
        <v>7527072.21</v>
      </c>
      <c r="W1572" s="200">
        <f t="shared" si="2038"/>
        <v>4430684.8</v>
      </c>
      <c r="X1572" s="200">
        <f t="shared" si="2039"/>
        <v>4416688.59</v>
      </c>
    </row>
    <row r="1573" spans="1:24" s="206" customFormat="1" ht="15.6" hidden="1">
      <c r="A1573" s="202" t="s">
        <v>32</v>
      </c>
      <c r="B1573" s="203" t="s">
        <v>330</v>
      </c>
      <c r="C1573" s="203" t="s">
        <v>20</v>
      </c>
      <c r="D1573" s="204"/>
      <c r="E1573" s="204"/>
      <c r="F1573" s="204"/>
      <c r="G1573" s="204"/>
      <c r="H1573" s="204"/>
      <c r="I1573" s="204"/>
      <c r="J1573" s="205">
        <f>J1574</f>
        <v>3901571</v>
      </c>
      <c r="K1573" s="205">
        <f t="shared" ref="K1573:O1574" si="2055">K1574</f>
        <v>3892198.52</v>
      </c>
      <c r="L1573" s="205">
        <f t="shared" si="2055"/>
        <v>3863251.14</v>
      </c>
      <c r="M1573" s="205">
        <f t="shared" si="2055"/>
        <v>0</v>
      </c>
      <c r="N1573" s="205">
        <f t="shared" si="2055"/>
        <v>0</v>
      </c>
      <c r="O1573" s="205">
        <f t="shared" si="2055"/>
        <v>0</v>
      </c>
      <c r="P1573" s="205">
        <f t="shared" ref="P1573:P1650" si="2056">J1573+M1573</f>
        <v>3901571</v>
      </c>
      <c r="Q1573" s="205">
        <f t="shared" ref="Q1573:Q1650" si="2057">K1573+N1573</f>
        <v>3892198.52</v>
      </c>
      <c r="R1573" s="205">
        <f t="shared" ref="R1573:R1650" si="2058">L1573+O1573</f>
        <v>3863251.14</v>
      </c>
      <c r="S1573" s="205">
        <f>S1574+S1586</f>
        <v>1212180</v>
      </c>
      <c r="T1573" s="205">
        <f t="shared" ref="T1573:U1573" si="2059">T1574+T1586</f>
        <v>0</v>
      </c>
      <c r="U1573" s="205">
        <f t="shared" si="2059"/>
        <v>0</v>
      </c>
      <c r="V1573" s="205">
        <f t="shared" si="2037"/>
        <v>5113751</v>
      </c>
      <c r="W1573" s="205">
        <f t="shared" si="2038"/>
        <v>3892198.52</v>
      </c>
      <c r="X1573" s="205">
        <f t="shared" si="2039"/>
        <v>3863251.14</v>
      </c>
    </row>
    <row r="1574" spans="1:24" s="206" customFormat="1" ht="39.6" hidden="1">
      <c r="A1574" s="207" t="s">
        <v>0</v>
      </c>
      <c r="B1574" s="208" t="s">
        <v>330</v>
      </c>
      <c r="C1574" s="208" t="s">
        <v>20</v>
      </c>
      <c r="D1574" s="208" t="s">
        <v>16</v>
      </c>
      <c r="E1574" s="208"/>
      <c r="F1574" s="208"/>
      <c r="G1574" s="208"/>
      <c r="H1574" s="204"/>
      <c r="I1574" s="214"/>
      <c r="J1574" s="211">
        <f>J1575</f>
        <v>3901571</v>
      </c>
      <c r="K1574" s="211">
        <f t="shared" si="2055"/>
        <v>3892198.52</v>
      </c>
      <c r="L1574" s="211">
        <f t="shared" si="2055"/>
        <v>3863251.14</v>
      </c>
      <c r="M1574" s="211">
        <f t="shared" si="2055"/>
        <v>0</v>
      </c>
      <c r="N1574" s="211">
        <f t="shared" si="2055"/>
        <v>0</v>
      </c>
      <c r="O1574" s="211">
        <f t="shared" si="2055"/>
        <v>0</v>
      </c>
      <c r="P1574" s="211">
        <f t="shared" si="2056"/>
        <v>3901571</v>
      </c>
      <c r="Q1574" s="211">
        <f t="shared" si="2057"/>
        <v>3892198.52</v>
      </c>
      <c r="R1574" s="211">
        <f t="shared" si="2058"/>
        <v>3863251.14</v>
      </c>
      <c r="S1574" s="211">
        <f t="shared" ref="S1574:U1574" si="2060">S1575</f>
        <v>0</v>
      </c>
      <c r="T1574" s="211">
        <f t="shared" si="2060"/>
        <v>0</v>
      </c>
      <c r="U1574" s="211">
        <f t="shared" si="2060"/>
        <v>0</v>
      </c>
      <c r="V1574" s="211">
        <f t="shared" si="2037"/>
        <v>3901571</v>
      </c>
      <c r="W1574" s="211">
        <f t="shared" si="2038"/>
        <v>3892198.52</v>
      </c>
      <c r="X1574" s="211">
        <f t="shared" si="2039"/>
        <v>3863251.14</v>
      </c>
    </row>
    <row r="1575" spans="1:24" s="206" customFormat="1" hidden="1">
      <c r="A1575" s="212" t="s">
        <v>81</v>
      </c>
      <c r="B1575" s="204" t="s">
        <v>330</v>
      </c>
      <c r="C1575" s="204" t="s">
        <v>20</v>
      </c>
      <c r="D1575" s="204" t="s">
        <v>16</v>
      </c>
      <c r="E1575" s="204" t="s">
        <v>80</v>
      </c>
      <c r="F1575" s="204" t="s">
        <v>68</v>
      </c>
      <c r="G1575" s="204" t="s">
        <v>140</v>
      </c>
      <c r="H1575" s="204" t="s">
        <v>141</v>
      </c>
      <c r="I1575" s="214"/>
      <c r="J1575" s="215">
        <f>J1576+J1583</f>
        <v>3901571</v>
      </c>
      <c r="K1575" s="215">
        <f t="shared" ref="K1575:L1575" si="2061">K1576+K1583</f>
        <v>3892198.52</v>
      </c>
      <c r="L1575" s="215">
        <f t="shared" si="2061"/>
        <v>3863251.14</v>
      </c>
      <c r="M1575" s="215">
        <f t="shared" ref="M1575:O1575" si="2062">M1576+M1583</f>
        <v>0</v>
      </c>
      <c r="N1575" s="215">
        <f t="shared" si="2062"/>
        <v>0</v>
      </c>
      <c r="O1575" s="215">
        <f t="shared" si="2062"/>
        <v>0</v>
      </c>
      <c r="P1575" s="215">
        <f t="shared" si="2056"/>
        <v>3901571</v>
      </c>
      <c r="Q1575" s="215">
        <f t="shared" si="2057"/>
        <v>3892198.52</v>
      </c>
      <c r="R1575" s="215">
        <f t="shared" si="2058"/>
        <v>3863251.14</v>
      </c>
      <c r="S1575" s="215">
        <f t="shared" ref="S1575:U1575" si="2063">S1576+S1583</f>
        <v>0</v>
      </c>
      <c r="T1575" s="215">
        <f t="shared" si="2063"/>
        <v>0</v>
      </c>
      <c r="U1575" s="215">
        <f t="shared" si="2063"/>
        <v>0</v>
      </c>
      <c r="V1575" s="215">
        <f t="shared" si="2037"/>
        <v>3901571</v>
      </c>
      <c r="W1575" s="215">
        <f t="shared" si="2038"/>
        <v>3892198.52</v>
      </c>
      <c r="X1575" s="215">
        <f t="shared" si="2039"/>
        <v>3863251.14</v>
      </c>
    </row>
    <row r="1576" spans="1:24" s="206" customFormat="1" ht="26.4" hidden="1">
      <c r="A1576" s="212" t="s">
        <v>85</v>
      </c>
      <c r="B1576" s="204" t="s">
        <v>330</v>
      </c>
      <c r="C1576" s="204" t="s">
        <v>20</v>
      </c>
      <c r="D1576" s="204" t="s">
        <v>16</v>
      </c>
      <c r="E1576" s="204" t="s">
        <v>80</v>
      </c>
      <c r="F1576" s="204" t="s">
        <v>68</v>
      </c>
      <c r="G1576" s="204" t="s">
        <v>140</v>
      </c>
      <c r="H1576" s="204" t="s">
        <v>150</v>
      </c>
      <c r="I1576" s="214"/>
      <c r="J1576" s="215">
        <f>J1577+J1579+J1581</f>
        <v>3898571</v>
      </c>
      <c r="K1576" s="215">
        <f t="shared" ref="K1576:L1576" si="2064">K1577+K1579+K1581</f>
        <v>3889198.52</v>
      </c>
      <c r="L1576" s="215">
        <f t="shared" si="2064"/>
        <v>3860251.14</v>
      </c>
      <c r="M1576" s="215">
        <f t="shared" ref="M1576:O1576" si="2065">M1577+M1579+M1581</f>
        <v>0</v>
      </c>
      <c r="N1576" s="215">
        <f t="shared" si="2065"/>
        <v>0</v>
      </c>
      <c r="O1576" s="215">
        <f t="shared" si="2065"/>
        <v>0</v>
      </c>
      <c r="P1576" s="215">
        <f t="shared" si="2056"/>
        <v>3898571</v>
      </c>
      <c r="Q1576" s="215">
        <f t="shared" si="2057"/>
        <v>3889198.52</v>
      </c>
      <c r="R1576" s="215">
        <f t="shared" si="2058"/>
        <v>3860251.14</v>
      </c>
      <c r="S1576" s="215">
        <f t="shared" ref="S1576:U1576" si="2066">S1577+S1579+S1581</f>
        <v>0</v>
      </c>
      <c r="T1576" s="215">
        <f t="shared" si="2066"/>
        <v>0</v>
      </c>
      <c r="U1576" s="215">
        <f t="shared" si="2066"/>
        <v>0</v>
      </c>
      <c r="V1576" s="215">
        <f t="shared" si="2037"/>
        <v>3898571</v>
      </c>
      <c r="W1576" s="215">
        <f t="shared" si="2038"/>
        <v>3889198.52</v>
      </c>
      <c r="X1576" s="215">
        <f t="shared" si="2039"/>
        <v>3860251.14</v>
      </c>
    </row>
    <row r="1577" spans="1:24" s="206" customFormat="1" ht="39.6" hidden="1">
      <c r="A1577" s="216" t="s">
        <v>94</v>
      </c>
      <c r="B1577" s="204" t="s">
        <v>330</v>
      </c>
      <c r="C1577" s="204" t="s">
        <v>20</v>
      </c>
      <c r="D1577" s="204" t="s">
        <v>16</v>
      </c>
      <c r="E1577" s="204" t="s">
        <v>80</v>
      </c>
      <c r="F1577" s="204" t="s">
        <v>68</v>
      </c>
      <c r="G1577" s="204" t="s">
        <v>140</v>
      </c>
      <c r="H1577" s="204" t="s">
        <v>150</v>
      </c>
      <c r="I1577" s="214" t="s">
        <v>90</v>
      </c>
      <c r="J1577" s="215">
        <f>J1578</f>
        <v>3532483</v>
      </c>
      <c r="K1577" s="215">
        <f t="shared" ref="K1577:O1577" si="2067">K1578</f>
        <v>3512483</v>
      </c>
      <c r="L1577" s="215">
        <f t="shared" si="2067"/>
        <v>3472483</v>
      </c>
      <c r="M1577" s="215">
        <f t="shared" si="2067"/>
        <v>0</v>
      </c>
      <c r="N1577" s="215">
        <f t="shared" si="2067"/>
        <v>0</v>
      </c>
      <c r="O1577" s="215">
        <f t="shared" si="2067"/>
        <v>0</v>
      </c>
      <c r="P1577" s="215">
        <f t="shared" si="2056"/>
        <v>3532483</v>
      </c>
      <c r="Q1577" s="215">
        <f t="shared" si="2057"/>
        <v>3512483</v>
      </c>
      <c r="R1577" s="215">
        <f t="shared" si="2058"/>
        <v>3472483</v>
      </c>
      <c r="S1577" s="215">
        <f t="shared" ref="S1577:U1577" si="2068">S1578</f>
        <v>0</v>
      </c>
      <c r="T1577" s="215">
        <f t="shared" si="2068"/>
        <v>0</v>
      </c>
      <c r="U1577" s="215">
        <f t="shared" si="2068"/>
        <v>0</v>
      </c>
      <c r="V1577" s="215">
        <f t="shared" si="2037"/>
        <v>3532483</v>
      </c>
      <c r="W1577" s="215">
        <f t="shared" si="2038"/>
        <v>3512483</v>
      </c>
      <c r="X1577" s="215">
        <f t="shared" si="2039"/>
        <v>3472483</v>
      </c>
    </row>
    <row r="1578" spans="1:24" s="206" customFormat="1" hidden="1">
      <c r="A1578" s="216" t="s">
        <v>101</v>
      </c>
      <c r="B1578" s="204" t="s">
        <v>330</v>
      </c>
      <c r="C1578" s="204" t="s">
        <v>20</v>
      </c>
      <c r="D1578" s="204" t="s">
        <v>16</v>
      </c>
      <c r="E1578" s="204" t="s">
        <v>80</v>
      </c>
      <c r="F1578" s="204" t="s">
        <v>68</v>
      </c>
      <c r="G1578" s="204" t="s">
        <v>140</v>
      </c>
      <c r="H1578" s="204" t="s">
        <v>150</v>
      </c>
      <c r="I1578" s="214" t="s">
        <v>100</v>
      </c>
      <c r="J1578" s="215">
        <v>3532483</v>
      </c>
      <c r="K1578" s="215">
        <f>3532483-20000</f>
        <v>3512483</v>
      </c>
      <c r="L1578" s="215">
        <f>3512483-40000</f>
        <v>3472483</v>
      </c>
      <c r="M1578" s="215"/>
      <c r="N1578" s="215"/>
      <c r="O1578" s="215"/>
      <c r="P1578" s="215">
        <f t="shared" si="2056"/>
        <v>3532483</v>
      </c>
      <c r="Q1578" s="215">
        <f t="shared" si="2057"/>
        <v>3512483</v>
      </c>
      <c r="R1578" s="215">
        <f t="shared" si="2058"/>
        <v>3472483</v>
      </c>
      <c r="S1578" s="215"/>
      <c r="T1578" s="215"/>
      <c r="U1578" s="215"/>
      <c r="V1578" s="215">
        <f t="shared" si="2037"/>
        <v>3532483</v>
      </c>
      <c r="W1578" s="215">
        <f t="shared" si="2038"/>
        <v>3512483</v>
      </c>
      <c r="X1578" s="215">
        <f t="shared" si="2039"/>
        <v>3472483</v>
      </c>
    </row>
    <row r="1579" spans="1:24" s="206" customFormat="1" ht="26.4" hidden="1">
      <c r="A1579" s="217" t="s">
        <v>229</v>
      </c>
      <c r="B1579" s="204" t="s">
        <v>330</v>
      </c>
      <c r="C1579" s="204" t="s">
        <v>20</v>
      </c>
      <c r="D1579" s="204" t="s">
        <v>16</v>
      </c>
      <c r="E1579" s="204" t="s">
        <v>80</v>
      </c>
      <c r="F1579" s="204" t="s">
        <v>68</v>
      </c>
      <c r="G1579" s="204" t="s">
        <v>140</v>
      </c>
      <c r="H1579" s="204" t="s">
        <v>150</v>
      </c>
      <c r="I1579" s="214" t="s">
        <v>92</v>
      </c>
      <c r="J1579" s="215">
        <f>J1580</f>
        <v>366088</v>
      </c>
      <c r="K1579" s="215">
        <f t="shared" ref="K1579:O1579" si="2069">K1580</f>
        <v>376715.52000000002</v>
      </c>
      <c r="L1579" s="215">
        <f t="shared" si="2069"/>
        <v>387768.14</v>
      </c>
      <c r="M1579" s="215">
        <f t="shared" si="2069"/>
        <v>0</v>
      </c>
      <c r="N1579" s="215">
        <f t="shared" si="2069"/>
        <v>0</v>
      </c>
      <c r="O1579" s="215">
        <f t="shared" si="2069"/>
        <v>0</v>
      </c>
      <c r="P1579" s="215">
        <f t="shared" si="2056"/>
        <v>366088</v>
      </c>
      <c r="Q1579" s="215">
        <f t="shared" si="2057"/>
        <v>376715.52000000002</v>
      </c>
      <c r="R1579" s="215">
        <f t="shared" si="2058"/>
        <v>387768.14</v>
      </c>
      <c r="S1579" s="215">
        <f t="shared" ref="S1579:U1579" si="2070">S1580</f>
        <v>0</v>
      </c>
      <c r="T1579" s="215">
        <f t="shared" si="2070"/>
        <v>0</v>
      </c>
      <c r="U1579" s="215">
        <f t="shared" si="2070"/>
        <v>0</v>
      </c>
      <c r="V1579" s="215">
        <f t="shared" si="2037"/>
        <v>366088</v>
      </c>
      <c r="W1579" s="215">
        <f t="shared" si="2038"/>
        <v>376715.52000000002</v>
      </c>
      <c r="X1579" s="215">
        <f t="shared" si="2039"/>
        <v>387768.14</v>
      </c>
    </row>
    <row r="1580" spans="1:24" s="206" customFormat="1" ht="26.4" hidden="1">
      <c r="A1580" s="216" t="s">
        <v>96</v>
      </c>
      <c r="B1580" s="204" t="s">
        <v>330</v>
      </c>
      <c r="C1580" s="204" t="s">
        <v>20</v>
      </c>
      <c r="D1580" s="204" t="s">
        <v>16</v>
      </c>
      <c r="E1580" s="204" t="s">
        <v>80</v>
      </c>
      <c r="F1580" s="204" t="s">
        <v>68</v>
      </c>
      <c r="G1580" s="204" t="s">
        <v>140</v>
      </c>
      <c r="H1580" s="204" t="s">
        <v>150</v>
      </c>
      <c r="I1580" s="214" t="s">
        <v>93</v>
      </c>
      <c r="J1580" s="215">
        <v>366088</v>
      </c>
      <c r="K1580" s="215">
        <v>376715.52000000002</v>
      </c>
      <c r="L1580" s="215">
        <v>387768.14</v>
      </c>
      <c r="M1580" s="215"/>
      <c r="N1580" s="215"/>
      <c r="O1580" s="215"/>
      <c r="P1580" s="215">
        <f t="shared" si="2056"/>
        <v>366088</v>
      </c>
      <c r="Q1580" s="215">
        <f t="shared" si="2057"/>
        <v>376715.52000000002</v>
      </c>
      <c r="R1580" s="215">
        <f t="shared" si="2058"/>
        <v>387768.14</v>
      </c>
      <c r="S1580" s="215"/>
      <c r="T1580" s="215"/>
      <c r="U1580" s="215"/>
      <c r="V1580" s="215">
        <f t="shared" si="2037"/>
        <v>366088</v>
      </c>
      <c r="W1580" s="215">
        <f t="shared" si="2038"/>
        <v>376715.52000000002</v>
      </c>
      <c r="X1580" s="215">
        <f t="shared" si="2039"/>
        <v>387768.14</v>
      </c>
    </row>
    <row r="1581" spans="1:24" s="206" customFormat="1" hidden="1">
      <c r="A1581" s="216" t="s">
        <v>78</v>
      </c>
      <c r="B1581" s="204" t="s">
        <v>330</v>
      </c>
      <c r="C1581" s="204" t="s">
        <v>20</v>
      </c>
      <c r="D1581" s="204" t="s">
        <v>16</v>
      </c>
      <c r="E1581" s="204" t="s">
        <v>80</v>
      </c>
      <c r="F1581" s="204" t="s">
        <v>68</v>
      </c>
      <c r="G1581" s="204" t="s">
        <v>140</v>
      </c>
      <c r="H1581" s="204" t="s">
        <v>150</v>
      </c>
      <c r="I1581" s="214" t="s">
        <v>75</v>
      </c>
      <c r="J1581" s="215">
        <f>J1582</f>
        <v>0</v>
      </c>
      <c r="K1581" s="215">
        <f t="shared" ref="K1581:O1581" si="2071">K1582</f>
        <v>0</v>
      </c>
      <c r="L1581" s="215">
        <f t="shared" si="2071"/>
        <v>0</v>
      </c>
      <c r="M1581" s="215">
        <f t="shared" si="2071"/>
        <v>0</v>
      </c>
      <c r="N1581" s="215">
        <f t="shared" si="2071"/>
        <v>0</v>
      </c>
      <c r="O1581" s="215">
        <f t="shared" si="2071"/>
        <v>0</v>
      </c>
      <c r="P1581" s="215">
        <f t="shared" si="2056"/>
        <v>0</v>
      </c>
      <c r="Q1581" s="215">
        <f t="shared" si="2057"/>
        <v>0</v>
      </c>
      <c r="R1581" s="215">
        <f t="shared" si="2058"/>
        <v>0</v>
      </c>
      <c r="S1581" s="215">
        <f t="shared" ref="S1581:U1581" si="2072">S1582</f>
        <v>0</v>
      </c>
      <c r="T1581" s="215">
        <f t="shared" si="2072"/>
        <v>0</v>
      </c>
      <c r="U1581" s="215">
        <f t="shared" si="2072"/>
        <v>0</v>
      </c>
      <c r="V1581" s="215">
        <f t="shared" si="2037"/>
        <v>0</v>
      </c>
      <c r="W1581" s="215">
        <f t="shared" si="2038"/>
        <v>0</v>
      </c>
      <c r="X1581" s="215">
        <f t="shared" si="2039"/>
        <v>0</v>
      </c>
    </row>
    <row r="1582" spans="1:24" s="206" customFormat="1" hidden="1">
      <c r="A1582" s="218" t="s">
        <v>118</v>
      </c>
      <c r="B1582" s="204" t="s">
        <v>330</v>
      </c>
      <c r="C1582" s="204" t="s">
        <v>20</v>
      </c>
      <c r="D1582" s="204" t="s">
        <v>16</v>
      </c>
      <c r="E1582" s="204" t="s">
        <v>80</v>
      </c>
      <c r="F1582" s="204" t="s">
        <v>68</v>
      </c>
      <c r="G1582" s="204" t="s">
        <v>140</v>
      </c>
      <c r="H1582" s="204" t="s">
        <v>150</v>
      </c>
      <c r="I1582" s="214" t="s">
        <v>117</v>
      </c>
      <c r="J1582" s="215"/>
      <c r="K1582" s="215"/>
      <c r="L1582" s="215"/>
      <c r="M1582" s="215"/>
      <c r="N1582" s="215"/>
      <c r="O1582" s="215"/>
      <c r="P1582" s="215">
        <f t="shared" si="2056"/>
        <v>0</v>
      </c>
      <c r="Q1582" s="215">
        <f t="shared" si="2057"/>
        <v>0</v>
      </c>
      <c r="R1582" s="215">
        <f t="shared" si="2058"/>
        <v>0</v>
      </c>
      <c r="S1582" s="215"/>
      <c r="T1582" s="215"/>
      <c r="U1582" s="215"/>
      <c r="V1582" s="215">
        <f t="shared" si="2037"/>
        <v>0</v>
      </c>
      <c r="W1582" s="215">
        <f t="shared" si="2038"/>
        <v>0</v>
      </c>
      <c r="X1582" s="215">
        <f t="shared" si="2039"/>
        <v>0</v>
      </c>
    </row>
    <row r="1583" spans="1:24" s="206" customFormat="1" hidden="1">
      <c r="A1583" s="216" t="s">
        <v>88</v>
      </c>
      <c r="B1583" s="204" t="s">
        <v>330</v>
      </c>
      <c r="C1583" s="204" t="s">
        <v>20</v>
      </c>
      <c r="D1583" s="204" t="s">
        <v>16</v>
      </c>
      <c r="E1583" s="204" t="s">
        <v>80</v>
      </c>
      <c r="F1583" s="204" t="s">
        <v>68</v>
      </c>
      <c r="G1583" s="204" t="s">
        <v>140</v>
      </c>
      <c r="H1583" s="204" t="s">
        <v>162</v>
      </c>
      <c r="I1583" s="214"/>
      <c r="J1583" s="215">
        <f>J1584</f>
        <v>3000</v>
      </c>
      <c r="K1583" s="215">
        <f t="shared" ref="K1583:O1584" si="2073">K1584</f>
        <v>3000</v>
      </c>
      <c r="L1583" s="215">
        <f t="shared" si="2073"/>
        <v>3000</v>
      </c>
      <c r="M1583" s="215">
        <f t="shared" si="2073"/>
        <v>0</v>
      </c>
      <c r="N1583" s="215">
        <f t="shared" si="2073"/>
        <v>0</v>
      </c>
      <c r="O1583" s="215">
        <f t="shared" si="2073"/>
        <v>0</v>
      </c>
      <c r="P1583" s="215">
        <f t="shared" si="2056"/>
        <v>3000</v>
      </c>
      <c r="Q1583" s="215">
        <f t="shared" si="2057"/>
        <v>3000</v>
      </c>
      <c r="R1583" s="215">
        <f t="shared" si="2058"/>
        <v>3000</v>
      </c>
      <c r="S1583" s="215">
        <f t="shared" ref="S1583:U1584" si="2074">S1584</f>
        <v>0</v>
      </c>
      <c r="T1583" s="215">
        <f t="shared" si="2074"/>
        <v>0</v>
      </c>
      <c r="U1583" s="215">
        <f t="shared" si="2074"/>
        <v>0</v>
      </c>
      <c r="V1583" s="215">
        <f t="shared" si="2037"/>
        <v>3000</v>
      </c>
      <c r="W1583" s="215">
        <f t="shared" si="2038"/>
        <v>3000</v>
      </c>
      <c r="X1583" s="215">
        <f t="shared" si="2039"/>
        <v>3000</v>
      </c>
    </row>
    <row r="1584" spans="1:24" s="206" customFormat="1" ht="26.4" hidden="1">
      <c r="A1584" s="217" t="s">
        <v>229</v>
      </c>
      <c r="B1584" s="204" t="s">
        <v>330</v>
      </c>
      <c r="C1584" s="204" t="s">
        <v>20</v>
      </c>
      <c r="D1584" s="204" t="s">
        <v>16</v>
      </c>
      <c r="E1584" s="204" t="s">
        <v>80</v>
      </c>
      <c r="F1584" s="204" t="s">
        <v>68</v>
      </c>
      <c r="G1584" s="204" t="s">
        <v>140</v>
      </c>
      <c r="H1584" s="204" t="s">
        <v>162</v>
      </c>
      <c r="I1584" s="214" t="s">
        <v>92</v>
      </c>
      <c r="J1584" s="215">
        <f>J1585</f>
        <v>3000</v>
      </c>
      <c r="K1584" s="215">
        <f t="shared" si="2073"/>
        <v>3000</v>
      </c>
      <c r="L1584" s="215">
        <f t="shared" si="2073"/>
        <v>3000</v>
      </c>
      <c r="M1584" s="215">
        <f t="shared" si="2073"/>
        <v>0</v>
      </c>
      <c r="N1584" s="215">
        <f t="shared" si="2073"/>
        <v>0</v>
      </c>
      <c r="O1584" s="215">
        <f t="shared" si="2073"/>
        <v>0</v>
      </c>
      <c r="P1584" s="215">
        <f t="shared" si="2056"/>
        <v>3000</v>
      </c>
      <c r="Q1584" s="215">
        <f t="shared" si="2057"/>
        <v>3000</v>
      </c>
      <c r="R1584" s="215">
        <f t="shared" si="2058"/>
        <v>3000</v>
      </c>
      <c r="S1584" s="215">
        <f t="shared" si="2074"/>
        <v>0</v>
      </c>
      <c r="T1584" s="215">
        <f t="shared" si="2074"/>
        <v>0</v>
      </c>
      <c r="U1584" s="215">
        <f t="shared" si="2074"/>
        <v>0</v>
      </c>
      <c r="V1584" s="215">
        <f t="shared" si="2037"/>
        <v>3000</v>
      </c>
      <c r="W1584" s="215">
        <f t="shared" si="2038"/>
        <v>3000</v>
      </c>
      <c r="X1584" s="215">
        <f t="shared" si="2039"/>
        <v>3000</v>
      </c>
    </row>
    <row r="1585" spans="1:24" s="206" customFormat="1" ht="26.4" hidden="1">
      <c r="A1585" s="216" t="s">
        <v>96</v>
      </c>
      <c r="B1585" s="204" t="s">
        <v>330</v>
      </c>
      <c r="C1585" s="204" t="s">
        <v>20</v>
      </c>
      <c r="D1585" s="204" t="s">
        <v>16</v>
      </c>
      <c r="E1585" s="204" t="s">
        <v>80</v>
      </c>
      <c r="F1585" s="204" t="s">
        <v>68</v>
      </c>
      <c r="G1585" s="204" t="s">
        <v>140</v>
      </c>
      <c r="H1585" s="204" t="s">
        <v>162</v>
      </c>
      <c r="I1585" s="214" t="s">
        <v>93</v>
      </c>
      <c r="J1585" s="215">
        <v>3000</v>
      </c>
      <c r="K1585" s="215">
        <v>3000</v>
      </c>
      <c r="L1585" s="215">
        <v>3000</v>
      </c>
      <c r="M1585" s="215"/>
      <c r="N1585" s="215"/>
      <c r="O1585" s="215"/>
      <c r="P1585" s="215">
        <f t="shared" si="2056"/>
        <v>3000</v>
      </c>
      <c r="Q1585" s="215">
        <f t="shared" si="2057"/>
        <v>3000</v>
      </c>
      <c r="R1585" s="215">
        <f t="shared" si="2058"/>
        <v>3000</v>
      </c>
      <c r="S1585" s="215"/>
      <c r="T1585" s="215"/>
      <c r="U1585" s="215"/>
      <c r="V1585" s="215">
        <f t="shared" si="2037"/>
        <v>3000</v>
      </c>
      <c r="W1585" s="215">
        <f t="shared" si="2038"/>
        <v>3000</v>
      </c>
      <c r="X1585" s="215">
        <f t="shared" si="2039"/>
        <v>3000</v>
      </c>
    </row>
    <row r="1586" spans="1:24" s="206" customFormat="1" hidden="1">
      <c r="A1586" s="207" t="s">
        <v>1</v>
      </c>
      <c r="B1586" s="208" t="s">
        <v>330</v>
      </c>
      <c r="C1586" s="208" t="s">
        <v>20</v>
      </c>
      <c r="D1586" s="208" t="s">
        <v>48</v>
      </c>
      <c r="E1586" s="208"/>
      <c r="F1586" s="208"/>
      <c r="G1586" s="208"/>
      <c r="H1586" s="204"/>
      <c r="I1586" s="214"/>
      <c r="J1586" s="211"/>
      <c r="K1586" s="211"/>
      <c r="L1586" s="211"/>
      <c r="M1586" s="211"/>
      <c r="N1586" s="211"/>
      <c r="O1586" s="211"/>
      <c r="P1586" s="211"/>
      <c r="Q1586" s="211"/>
      <c r="R1586" s="211"/>
      <c r="S1586" s="211">
        <f>S1592+S1587</f>
        <v>1212180</v>
      </c>
      <c r="T1586" s="211">
        <f t="shared" ref="T1586:U1586" si="2075">T1592+T1587</f>
        <v>0</v>
      </c>
      <c r="U1586" s="211">
        <f t="shared" si="2075"/>
        <v>0</v>
      </c>
      <c r="V1586" s="211">
        <f t="shared" si="2037"/>
        <v>1212180</v>
      </c>
      <c r="W1586" s="211">
        <f t="shared" si="2038"/>
        <v>0</v>
      </c>
      <c r="X1586" s="211">
        <f t="shared" si="2039"/>
        <v>0</v>
      </c>
    </row>
    <row r="1587" spans="1:24" s="206" customFormat="1" ht="39.6" hidden="1">
      <c r="A1587" s="267" t="s">
        <v>391</v>
      </c>
      <c r="B1587" s="204" t="s">
        <v>330</v>
      </c>
      <c r="C1587" s="204" t="s">
        <v>20</v>
      </c>
      <c r="D1587" s="204" t="s">
        <v>48</v>
      </c>
      <c r="E1587" s="204" t="s">
        <v>27</v>
      </c>
      <c r="F1587" s="204" t="s">
        <v>68</v>
      </c>
      <c r="G1587" s="204" t="s">
        <v>140</v>
      </c>
      <c r="H1587" s="204" t="s">
        <v>141</v>
      </c>
      <c r="I1587" s="214"/>
      <c r="J1587" s="215"/>
      <c r="K1587" s="215"/>
      <c r="L1587" s="215"/>
      <c r="M1587" s="215"/>
      <c r="N1587" s="215"/>
      <c r="O1587" s="215"/>
      <c r="P1587" s="215"/>
      <c r="Q1587" s="215"/>
      <c r="R1587" s="215"/>
      <c r="S1587" s="215">
        <f t="shared" ref="S1587:U1590" si="2076">S1588</f>
        <v>1204180</v>
      </c>
      <c r="T1587" s="215">
        <f t="shared" si="2076"/>
        <v>0</v>
      </c>
      <c r="U1587" s="215">
        <f t="shared" si="2076"/>
        <v>0</v>
      </c>
      <c r="V1587" s="215">
        <f>P1587+S1587</f>
        <v>1204180</v>
      </c>
      <c r="W1587" s="215">
        <f>Q1587+T1587</f>
        <v>0</v>
      </c>
      <c r="X1587" s="215">
        <f>R1587+U1587</f>
        <v>0</v>
      </c>
    </row>
    <row r="1588" spans="1:24" s="206" customFormat="1" hidden="1">
      <c r="A1588" s="267" t="s">
        <v>194</v>
      </c>
      <c r="B1588" s="204" t="s">
        <v>330</v>
      </c>
      <c r="C1588" s="204" t="s">
        <v>20</v>
      </c>
      <c r="D1588" s="204" t="s">
        <v>48</v>
      </c>
      <c r="E1588" s="204" t="s">
        <v>27</v>
      </c>
      <c r="F1588" s="204" t="s">
        <v>43</v>
      </c>
      <c r="G1588" s="204" t="s">
        <v>140</v>
      </c>
      <c r="H1588" s="204" t="s">
        <v>141</v>
      </c>
      <c r="I1588" s="214"/>
      <c r="J1588" s="215"/>
      <c r="K1588" s="215"/>
      <c r="L1588" s="215"/>
      <c r="M1588" s="215"/>
      <c r="N1588" s="215"/>
      <c r="O1588" s="215"/>
      <c r="P1588" s="215"/>
      <c r="Q1588" s="215"/>
      <c r="R1588" s="215"/>
      <c r="S1588" s="215">
        <f t="shared" si="2076"/>
        <v>1204180</v>
      </c>
      <c r="T1588" s="215">
        <f t="shared" si="2076"/>
        <v>0</v>
      </c>
      <c r="U1588" s="215">
        <f t="shared" si="2076"/>
        <v>0</v>
      </c>
      <c r="V1588" s="215"/>
      <c r="W1588" s="215"/>
      <c r="X1588" s="215"/>
    </row>
    <row r="1589" spans="1:24" s="206" customFormat="1" ht="26.4" hidden="1">
      <c r="A1589" s="245" t="s">
        <v>254</v>
      </c>
      <c r="B1589" s="204" t="s">
        <v>330</v>
      </c>
      <c r="C1589" s="204" t="s">
        <v>20</v>
      </c>
      <c r="D1589" s="204" t="s">
        <v>48</v>
      </c>
      <c r="E1589" s="204" t="s">
        <v>27</v>
      </c>
      <c r="F1589" s="204" t="s">
        <v>43</v>
      </c>
      <c r="G1589" s="204" t="s">
        <v>140</v>
      </c>
      <c r="H1589" s="204" t="s">
        <v>376</v>
      </c>
      <c r="I1589" s="214"/>
      <c r="J1589" s="215"/>
      <c r="K1589" s="215"/>
      <c r="L1589" s="215"/>
      <c r="M1589" s="215"/>
      <c r="N1589" s="215"/>
      <c r="O1589" s="215"/>
      <c r="P1589" s="215"/>
      <c r="Q1589" s="215"/>
      <c r="R1589" s="215"/>
      <c r="S1589" s="215">
        <f t="shared" si="2076"/>
        <v>1204180</v>
      </c>
      <c r="T1589" s="215">
        <f t="shared" si="2076"/>
        <v>0</v>
      </c>
      <c r="U1589" s="215">
        <f t="shared" si="2076"/>
        <v>0</v>
      </c>
      <c r="V1589" s="215">
        <f t="shared" ref="V1589:V1591" si="2077">P1589+S1589</f>
        <v>1204180</v>
      </c>
      <c r="W1589" s="215">
        <f t="shared" ref="W1589:W1591" si="2078">Q1589+T1589</f>
        <v>0</v>
      </c>
      <c r="X1589" s="215">
        <f t="shared" ref="X1589:X1591" si="2079">R1589+U1589</f>
        <v>0</v>
      </c>
    </row>
    <row r="1590" spans="1:24" s="206" customFormat="1" ht="26.4" hidden="1">
      <c r="A1590" s="217" t="s">
        <v>229</v>
      </c>
      <c r="B1590" s="204" t="s">
        <v>330</v>
      </c>
      <c r="C1590" s="204" t="s">
        <v>20</v>
      </c>
      <c r="D1590" s="204" t="s">
        <v>48</v>
      </c>
      <c r="E1590" s="204" t="s">
        <v>27</v>
      </c>
      <c r="F1590" s="204" t="s">
        <v>43</v>
      </c>
      <c r="G1590" s="204" t="s">
        <v>140</v>
      </c>
      <c r="H1590" s="204" t="s">
        <v>376</v>
      </c>
      <c r="I1590" s="214" t="s">
        <v>92</v>
      </c>
      <c r="J1590" s="215"/>
      <c r="K1590" s="215"/>
      <c r="L1590" s="215"/>
      <c r="M1590" s="215"/>
      <c r="N1590" s="215"/>
      <c r="O1590" s="215"/>
      <c r="P1590" s="215"/>
      <c r="Q1590" s="215"/>
      <c r="R1590" s="215"/>
      <c r="S1590" s="215">
        <f t="shared" si="2076"/>
        <v>1204180</v>
      </c>
      <c r="T1590" s="215">
        <f t="shared" si="2076"/>
        <v>0</v>
      </c>
      <c r="U1590" s="215">
        <f t="shared" si="2076"/>
        <v>0</v>
      </c>
      <c r="V1590" s="215">
        <f t="shared" si="2077"/>
        <v>1204180</v>
      </c>
      <c r="W1590" s="215">
        <f t="shared" si="2078"/>
        <v>0</v>
      </c>
      <c r="X1590" s="215">
        <f t="shared" si="2079"/>
        <v>0</v>
      </c>
    </row>
    <row r="1591" spans="1:24" s="206" customFormat="1" ht="26.4" hidden="1">
      <c r="A1591" s="216" t="s">
        <v>96</v>
      </c>
      <c r="B1591" s="204" t="s">
        <v>330</v>
      </c>
      <c r="C1591" s="204" t="s">
        <v>20</v>
      </c>
      <c r="D1591" s="204" t="s">
        <v>48</v>
      </c>
      <c r="E1591" s="204" t="s">
        <v>27</v>
      </c>
      <c r="F1591" s="204" t="s">
        <v>43</v>
      </c>
      <c r="G1591" s="204" t="s">
        <v>140</v>
      </c>
      <c r="H1591" s="204" t="s">
        <v>376</v>
      </c>
      <c r="I1591" s="214" t="s">
        <v>93</v>
      </c>
      <c r="J1591" s="215"/>
      <c r="K1591" s="215"/>
      <c r="L1591" s="215"/>
      <c r="M1591" s="351"/>
      <c r="N1591" s="215"/>
      <c r="O1591" s="215"/>
      <c r="P1591" s="215"/>
      <c r="Q1591" s="215"/>
      <c r="R1591" s="215"/>
      <c r="S1591" s="351">
        <v>1204180</v>
      </c>
      <c r="T1591" s="215"/>
      <c r="U1591" s="215"/>
      <c r="V1591" s="215">
        <f t="shared" si="2077"/>
        <v>1204180</v>
      </c>
      <c r="W1591" s="215">
        <f t="shared" si="2078"/>
        <v>0</v>
      </c>
      <c r="X1591" s="215">
        <f t="shared" si="2079"/>
        <v>0</v>
      </c>
    </row>
    <row r="1592" spans="1:24" s="333" customFormat="1" hidden="1">
      <c r="A1592" s="212" t="s">
        <v>82</v>
      </c>
      <c r="B1592" s="316" t="s">
        <v>330</v>
      </c>
      <c r="C1592" s="316" t="s">
        <v>20</v>
      </c>
      <c r="D1592" s="316" t="s">
        <v>48</v>
      </c>
      <c r="E1592" s="316" t="s">
        <v>80</v>
      </c>
      <c r="F1592" s="316" t="s">
        <v>68</v>
      </c>
      <c r="G1592" s="316" t="s">
        <v>140</v>
      </c>
      <c r="H1592" s="316"/>
      <c r="I1592" s="331"/>
      <c r="J1592" s="332"/>
      <c r="K1592" s="332"/>
      <c r="L1592" s="332"/>
      <c r="M1592" s="332"/>
      <c r="N1592" s="332"/>
      <c r="O1592" s="332"/>
      <c r="P1592" s="332"/>
      <c r="Q1592" s="332"/>
      <c r="R1592" s="332"/>
      <c r="S1592" s="332">
        <f>S1593</f>
        <v>8000</v>
      </c>
      <c r="T1592" s="332">
        <f t="shared" ref="T1592" si="2080">T1593</f>
        <v>0</v>
      </c>
      <c r="U1592" s="332">
        <f t="shared" ref="U1592" si="2081">U1593</f>
        <v>0</v>
      </c>
      <c r="V1592" s="215">
        <f t="shared" si="2037"/>
        <v>8000</v>
      </c>
      <c r="W1592" s="215">
        <f t="shared" si="2038"/>
        <v>0</v>
      </c>
      <c r="X1592" s="215">
        <f t="shared" si="2039"/>
        <v>0</v>
      </c>
    </row>
    <row r="1593" spans="1:24" s="206" customFormat="1" hidden="1">
      <c r="A1593" s="245" t="s">
        <v>272</v>
      </c>
      <c r="B1593" s="204" t="s">
        <v>330</v>
      </c>
      <c r="C1593" s="316" t="s">
        <v>20</v>
      </c>
      <c r="D1593" s="316" t="s">
        <v>48</v>
      </c>
      <c r="E1593" s="316" t="s">
        <v>80</v>
      </c>
      <c r="F1593" s="316" t="s">
        <v>68</v>
      </c>
      <c r="G1593" s="204" t="s">
        <v>140</v>
      </c>
      <c r="H1593" s="244" t="s">
        <v>171</v>
      </c>
      <c r="I1593" s="249"/>
      <c r="J1593" s="215"/>
      <c r="K1593" s="215"/>
      <c r="L1593" s="215"/>
      <c r="M1593" s="215"/>
      <c r="N1593" s="215"/>
      <c r="O1593" s="215"/>
      <c r="P1593" s="215"/>
      <c r="Q1593" s="215"/>
      <c r="R1593" s="215"/>
      <c r="S1593" s="215">
        <f t="shared" ref="S1593:U1594" si="2082">S1594</f>
        <v>8000</v>
      </c>
      <c r="T1593" s="215">
        <f t="shared" si="2082"/>
        <v>0</v>
      </c>
      <c r="U1593" s="215">
        <f t="shared" si="2082"/>
        <v>0</v>
      </c>
      <c r="V1593" s="215">
        <f t="shared" si="2037"/>
        <v>8000</v>
      </c>
      <c r="W1593" s="215">
        <f t="shared" si="2038"/>
        <v>0</v>
      </c>
      <c r="X1593" s="215">
        <f t="shared" si="2039"/>
        <v>0</v>
      </c>
    </row>
    <row r="1594" spans="1:24" s="206" customFormat="1" ht="26.4" hidden="1">
      <c r="A1594" s="217" t="s">
        <v>229</v>
      </c>
      <c r="B1594" s="204" t="s">
        <v>330</v>
      </c>
      <c r="C1594" s="316" t="s">
        <v>20</v>
      </c>
      <c r="D1594" s="316" t="s">
        <v>48</v>
      </c>
      <c r="E1594" s="316" t="s">
        <v>80</v>
      </c>
      <c r="F1594" s="316" t="s">
        <v>68</v>
      </c>
      <c r="G1594" s="204" t="s">
        <v>140</v>
      </c>
      <c r="H1594" s="244" t="s">
        <v>171</v>
      </c>
      <c r="I1594" s="249" t="s">
        <v>92</v>
      </c>
      <c r="J1594" s="215"/>
      <c r="K1594" s="215"/>
      <c r="L1594" s="215"/>
      <c r="M1594" s="215"/>
      <c r="N1594" s="215"/>
      <c r="O1594" s="215"/>
      <c r="P1594" s="215"/>
      <c r="Q1594" s="215"/>
      <c r="R1594" s="215"/>
      <c r="S1594" s="215">
        <f t="shared" si="2082"/>
        <v>8000</v>
      </c>
      <c r="T1594" s="215">
        <f t="shared" si="2082"/>
        <v>0</v>
      </c>
      <c r="U1594" s="215">
        <f t="shared" si="2082"/>
        <v>0</v>
      </c>
      <c r="V1594" s="215">
        <f t="shared" si="2037"/>
        <v>8000</v>
      </c>
      <c r="W1594" s="215">
        <f t="shared" si="2038"/>
        <v>0</v>
      </c>
      <c r="X1594" s="215">
        <f t="shared" si="2039"/>
        <v>0</v>
      </c>
    </row>
    <row r="1595" spans="1:24" s="206" customFormat="1" ht="26.4" hidden="1">
      <c r="A1595" s="216" t="s">
        <v>96</v>
      </c>
      <c r="B1595" s="204" t="s">
        <v>330</v>
      </c>
      <c r="C1595" s="316" t="s">
        <v>20</v>
      </c>
      <c r="D1595" s="316" t="s">
        <v>48</v>
      </c>
      <c r="E1595" s="316" t="s">
        <v>80</v>
      </c>
      <c r="F1595" s="316" t="s">
        <v>68</v>
      </c>
      <c r="G1595" s="204" t="s">
        <v>140</v>
      </c>
      <c r="H1595" s="244" t="s">
        <v>171</v>
      </c>
      <c r="I1595" s="249" t="s">
        <v>93</v>
      </c>
      <c r="J1595" s="215"/>
      <c r="K1595" s="215"/>
      <c r="L1595" s="215"/>
      <c r="M1595" s="351"/>
      <c r="N1595" s="215"/>
      <c r="O1595" s="215"/>
      <c r="P1595" s="215"/>
      <c r="Q1595" s="215"/>
      <c r="R1595" s="215"/>
      <c r="S1595" s="215">
        <v>8000</v>
      </c>
      <c r="T1595" s="215"/>
      <c r="U1595" s="215"/>
      <c r="V1595" s="215">
        <f t="shared" si="2037"/>
        <v>8000</v>
      </c>
      <c r="W1595" s="215">
        <f t="shared" si="2038"/>
        <v>0</v>
      </c>
      <c r="X1595" s="215">
        <f t="shared" si="2039"/>
        <v>0</v>
      </c>
    </row>
    <row r="1596" spans="1:24" s="206" customFormat="1" ht="15.6" hidden="1">
      <c r="A1596" s="226" t="s">
        <v>53</v>
      </c>
      <c r="B1596" s="203" t="s">
        <v>330</v>
      </c>
      <c r="C1596" s="203" t="s">
        <v>17</v>
      </c>
      <c r="D1596" s="204"/>
      <c r="E1596" s="204"/>
      <c r="F1596" s="204"/>
      <c r="G1596" s="204"/>
      <c r="H1596" s="204"/>
      <c r="I1596" s="214"/>
      <c r="J1596" s="205">
        <f>J1597</f>
        <v>70544.209999999992</v>
      </c>
      <c r="K1596" s="205">
        <f t="shared" ref="K1596:O1598" si="2083">K1597</f>
        <v>0</v>
      </c>
      <c r="L1596" s="205">
        <f t="shared" si="2083"/>
        <v>0</v>
      </c>
      <c r="M1596" s="205">
        <f t="shared" si="2083"/>
        <v>0</v>
      </c>
      <c r="N1596" s="205">
        <f t="shared" si="2083"/>
        <v>0</v>
      </c>
      <c r="O1596" s="205">
        <f t="shared" si="2083"/>
        <v>0</v>
      </c>
      <c r="P1596" s="205">
        <f t="shared" si="2056"/>
        <v>70544.209999999992</v>
      </c>
      <c r="Q1596" s="205">
        <f t="shared" si="2057"/>
        <v>0</v>
      </c>
      <c r="R1596" s="205">
        <f t="shared" si="2058"/>
        <v>0</v>
      </c>
      <c r="S1596" s="205">
        <f t="shared" ref="S1596:U1598" si="2084">S1597</f>
        <v>0</v>
      </c>
      <c r="T1596" s="205">
        <f t="shared" si="2084"/>
        <v>0</v>
      </c>
      <c r="U1596" s="205">
        <f t="shared" si="2084"/>
        <v>0</v>
      </c>
      <c r="V1596" s="205">
        <f t="shared" si="2037"/>
        <v>70544.209999999992</v>
      </c>
      <c r="W1596" s="205">
        <f t="shared" si="2038"/>
        <v>0</v>
      </c>
      <c r="X1596" s="205">
        <f t="shared" si="2039"/>
        <v>0</v>
      </c>
    </row>
    <row r="1597" spans="1:24" s="206" customFormat="1" hidden="1">
      <c r="A1597" s="227" t="s">
        <v>54</v>
      </c>
      <c r="B1597" s="209" t="s">
        <v>330</v>
      </c>
      <c r="C1597" s="209" t="s">
        <v>17</v>
      </c>
      <c r="D1597" s="209" t="s">
        <v>13</v>
      </c>
      <c r="E1597" s="209"/>
      <c r="F1597" s="209"/>
      <c r="G1597" s="209"/>
      <c r="H1597" s="209"/>
      <c r="I1597" s="210"/>
      <c r="J1597" s="211">
        <f>J1598</f>
        <v>70544.209999999992</v>
      </c>
      <c r="K1597" s="211">
        <f t="shared" si="2083"/>
        <v>0</v>
      </c>
      <c r="L1597" s="211">
        <f t="shared" si="2083"/>
        <v>0</v>
      </c>
      <c r="M1597" s="211">
        <f t="shared" si="2083"/>
        <v>0</v>
      </c>
      <c r="N1597" s="211">
        <f t="shared" si="2083"/>
        <v>0</v>
      </c>
      <c r="O1597" s="211">
        <f t="shared" si="2083"/>
        <v>0</v>
      </c>
      <c r="P1597" s="211">
        <f t="shared" si="2056"/>
        <v>70544.209999999992</v>
      </c>
      <c r="Q1597" s="211">
        <f t="shared" si="2057"/>
        <v>0</v>
      </c>
      <c r="R1597" s="211">
        <f t="shared" si="2058"/>
        <v>0</v>
      </c>
      <c r="S1597" s="211">
        <f t="shared" si="2084"/>
        <v>0</v>
      </c>
      <c r="T1597" s="211">
        <f t="shared" si="2084"/>
        <v>0</v>
      </c>
      <c r="U1597" s="211">
        <f t="shared" si="2084"/>
        <v>0</v>
      </c>
      <c r="V1597" s="211">
        <f t="shared" si="2037"/>
        <v>70544.209999999992</v>
      </c>
      <c r="W1597" s="211">
        <f t="shared" si="2038"/>
        <v>0</v>
      </c>
      <c r="X1597" s="211">
        <f t="shared" si="2039"/>
        <v>0</v>
      </c>
    </row>
    <row r="1598" spans="1:24" s="206" customFormat="1" hidden="1">
      <c r="A1598" s="212" t="s">
        <v>81</v>
      </c>
      <c r="B1598" s="224" t="s">
        <v>330</v>
      </c>
      <c r="C1598" s="204" t="s">
        <v>17</v>
      </c>
      <c r="D1598" s="204" t="s">
        <v>13</v>
      </c>
      <c r="E1598" s="204" t="s">
        <v>80</v>
      </c>
      <c r="F1598" s="204" t="s">
        <v>68</v>
      </c>
      <c r="G1598" s="204" t="s">
        <v>140</v>
      </c>
      <c r="H1598" s="204" t="s">
        <v>141</v>
      </c>
      <c r="I1598" s="214"/>
      <c r="J1598" s="221">
        <f>J1599</f>
        <v>70544.209999999992</v>
      </c>
      <c r="K1598" s="221">
        <f t="shared" si="2083"/>
        <v>0</v>
      </c>
      <c r="L1598" s="221">
        <f t="shared" si="2083"/>
        <v>0</v>
      </c>
      <c r="M1598" s="221">
        <f t="shared" si="2083"/>
        <v>0</v>
      </c>
      <c r="N1598" s="221">
        <f t="shared" si="2083"/>
        <v>0</v>
      </c>
      <c r="O1598" s="221">
        <f t="shared" si="2083"/>
        <v>0</v>
      </c>
      <c r="P1598" s="221">
        <f t="shared" si="2056"/>
        <v>70544.209999999992</v>
      </c>
      <c r="Q1598" s="221">
        <f t="shared" si="2057"/>
        <v>0</v>
      </c>
      <c r="R1598" s="221">
        <f t="shared" si="2058"/>
        <v>0</v>
      </c>
      <c r="S1598" s="221">
        <f t="shared" si="2084"/>
        <v>0</v>
      </c>
      <c r="T1598" s="221">
        <f t="shared" si="2084"/>
        <v>0</v>
      </c>
      <c r="U1598" s="221">
        <f t="shared" si="2084"/>
        <v>0</v>
      </c>
      <c r="V1598" s="221">
        <f t="shared" si="2037"/>
        <v>70544.209999999992</v>
      </c>
      <c r="W1598" s="221">
        <f t="shared" si="2038"/>
        <v>0</v>
      </c>
      <c r="X1598" s="221">
        <f t="shared" si="2039"/>
        <v>0</v>
      </c>
    </row>
    <row r="1599" spans="1:24" s="206" customFormat="1" ht="26.4" hidden="1">
      <c r="A1599" s="212" t="s">
        <v>251</v>
      </c>
      <c r="B1599" s="224" t="s">
        <v>330</v>
      </c>
      <c r="C1599" s="204" t="s">
        <v>17</v>
      </c>
      <c r="D1599" s="204" t="s">
        <v>13</v>
      </c>
      <c r="E1599" s="204" t="s">
        <v>80</v>
      </c>
      <c r="F1599" s="204" t="s">
        <v>68</v>
      </c>
      <c r="G1599" s="204" t="s">
        <v>140</v>
      </c>
      <c r="H1599" s="204" t="s">
        <v>367</v>
      </c>
      <c r="I1599" s="214"/>
      <c r="J1599" s="221">
        <f>J1600+J1602</f>
        <v>70544.209999999992</v>
      </c>
      <c r="K1599" s="221">
        <f t="shared" ref="K1599:L1599" si="2085">K1600+K1602</f>
        <v>0</v>
      </c>
      <c r="L1599" s="221">
        <f t="shared" si="2085"/>
        <v>0</v>
      </c>
      <c r="M1599" s="221">
        <f t="shared" ref="M1599:O1599" si="2086">M1600+M1602</f>
        <v>0</v>
      </c>
      <c r="N1599" s="221">
        <f t="shared" si="2086"/>
        <v>0</v>
      </c>
      <c r="O1599" s="221">
        <f t="shared" si="2086"/>
        <v>0</v>
      </c>
      <c r="P1599" s="221">
        <f t="shared" si="2056"/>
        <v>70544.209999999992</v>
      </c>
      <c r="Q1599" s="221">
        <f t="shared" si="2057"/>
        <v>0</v>
      </c>
      <c r="R1599" s="221">
        <f t="shared" si="2058"/>
        <v>0</v>
      </c>
      <c r="S1599" s="221">
        <f t="shared" ref="S1599:U1599" si="2087">S1600+S1602</f>
        <v>0</v>
      </c>
      <c r="T1599" s="221">
        <f t="shared" si="2087"/>
        <v>0</v>
      </c>
      <c r="U1599" s="221">
        <f t="shared" si="2087"/>
        <v>0</v>
      </c>
      <c r="V1599" s="221">
        <f t="shared" si="2037"/>
        <v>70544.209999999992</v>
      </c>
      <c r="W1599" s="221">
        <f t="shared" si="2038"/>
        <v>0</v>
      </c>
      <c r="X1599" s="221">
        <f t="shared" si="2039"/>
        <v>0</v>
      </c>
    </row>
    <row r="1600" spans="1:24" s="206" customFormat="1" ht="39.6" hidden="1">
      <c r="A1600" s="216" t="s">
        <v>94</v>
      </c>
      <c r="B1600" s="224" t="s">
        <v>330</v>
      </c>
      <c r="C1600" s="204" t="s">
        <v>17</v>
      </c>
      <c r="D1600" s="204" t="s">
        <v>13</v>
      </c>
      <c r="E1600" s="204" t="s">
        <v>80</v>
      </c>
      <c r="F1600" s="204" t="s">
        <v>68</v>
      </c>
      <c r="G1600" s="204" t="s">
        <v>140</v>
      </c>
      <c r="H1600" s="204" t="s">
        <v>367</v>
      </c>
      <c r="I1600" s="214" t="s">
        <v>90</v>
      </c>
      <c r="J1600" s="221">
        <f>J1601</f>
        <v>32810.400000000001</v>
      </c>
      <c r="K1600" s="221">
        <f t="shared" ref="K1600:O1600" si="2088">K1601</f>
        <v>0</v>
      </c>
      <c r="L1600" s="221">
        <f t="shared" si="2088"/>
        <v>0</v>
      </c>
      <c r="M1600" s="221">
        <f t="shared" si="2088"/>
        <v>0</v>
      </c>
      <c r="N1600" s="221">
        <f t="shared" si="2088"/>
        <v>0</v>
      </c>
      <c r="O1600" s="221">
        <f t="shared" si="2088"/>
        <v>0</v>
      </c>
      <c r="P1600" s="221">
        <f t="shared" si="2056"/>
        <v>32810.400000000001</v>
      </c>
      <c r="Q1600" s="221">
        <f t="shared" si="2057"/>
        <v>0</v>
      </c>
      <c r="R1600" s="221">
        <f t="shared" si="2058"/>
        <v>0</v>
      </c>
      <c r="S1600" s="221">
        <f t="shared" ref="S1600:U1600" si="2089">S1601</f>
        <v>0</v>
      </c>
      <c r="T1600" s="221">
        <f t="shared" si="2089"/>
        <v>0</v>
      </c>
      <c r="U1600" s="221">
        <f t="shared" si="2089"/>
        <v>0</v>
      </c>
      <c r="V1600" s="221">
        <f t="shared" si="2037"/>
        <v>32810.400000000001</v>
      </c>
      <c r="W1600" s="221">
        <f t="shared" si="2038"/>
        <v>0</v>
      </c>
      <c r="X1600" s="221">
        <f t="shared" si="2039"/>
        <v>0</v>
      </c>
    </row>
    <row r="1601" spans="1:24" s="206" customFormat="1" hidden="1">
      <c r="A1601" s="216" t="s">
        <v>101</v>
      </c>
      <c r="B1601" s="224" t="s">
        <v>330</v>
      </c>
      <c r="C1601" s="204" t="s">
        <v>17</v>
      </c>
      <c r="D1601" s="204" t="s">
        <v>13</v>
      </c>
      <c r="E1601" s="204" t="s">
        <v>80</v>
      </c>
      <c r="F1601" s="204" t="s">
        <v>68</v>
      </c>
      <c r="G1601" s="204" t="s">
        <v>140</v>
      </c>
      <c r="H1601" s="204" t="s">
        <v>367</v>
      </c>
      <c r="I1601" s="214" t="s">
        <v>100</v>
      </c>
      <c r="J1601" s="221">
        <v>32810.400000000001</v>
      </c>
      <c r="K1601" s="221"/>
      <c r="L1601" s="221"/>
      <c r="M1601" s="221"/>
      <c r="N1601" s="221"/>
      <c r="O1601" s="221"/>
      <c r="P1601" s="221">
        <f t="shared" si="2056"/>
        <v>32810.400000000001</v>
      </c>
      <c r="Q1601" s="221">
        <f t="shared" si="2057"/>
        <v>0</v>
      </c>
      <c r="R1601" s="221">
        <f t="shared" si="2058"/>
        <v>0</v>
      </c>
      <c r="S1601" s="221"/>
      <c r="T1601" s="221"/>
      <c r="U1601" s="221"/>
      <c r="V1601" s="221">
        <f t="shared" si="2037"/>
        <v>32810.400000000001</v>
      </c>
      <c r="W1601" s="221">
        <f t="shared" si="2038"/>
        <v>0</v>
      </c>
      <c r="X1601" s="221">
        <f t="shared" si="2039"/>
        <v>0</v>
      </c>
    </row>
    <row r="1602" spans="1:24" s="206" customFormat="1" ht="26.4" hidden="1">
      <c r="A1602" s="217" t="s">
        <v>229</v>
      </c>
      <c r="B1602" s="224" t="s">
        <v>330</v>
      </c>
      <c r="C1602" s="204" t="s">
        <v>17</v>
      </c>
      <c r="D1602" s="204" t="s">
        <v>13</v>
      </c>
      <c r="E1602" s="204" t="s">
        <v>80</v>
      </c>
      <c r="F1602" s="204" t="s">
        <v>68</v>
      </c>
      <c r="G1602" s="204" t="s">
        <v>140</v>
      </c>
      <c r="H1602" s="204" t="s">
        <v>367</v>
      </c>
      <c r="I1602" s="214" t="s">
        <v>92</v>
      </c>
      <c r="J1602" s="221">
        <f>J1603</f>
        <v>37733.81</v>
      </c>
      <c r="K1602" s="221">
        <f t="shared" ref="K1602:O1602" si="2090">K1603</f>
        <v>0</v>
      </c>
      <c r="L1602" s="221">
        <f t="shared" si="2090"/>
        <v>0</v>
      </c>
      <c r="M1602" s="221">
        <f t="shared" si="2090"/>
        <v>0</v>
      </c>
      <c r="N1602" s="221">
        <f t="shared" si="2090"/>
        <v>0</v>
      </c>
      <c r="O1602" s="221">
        <f t="shared" si="2090"/>
        <v>0</v>
      </c>
      <c r="P1602" s="221">
        <f t="shared" si="2056"/>
        <v>37733.81</v>
      </c>
      <c r="Q1602" s="221">
        <f t="shared" si="2057"/>
        <v>0</v>
      </c>
      <c r="R1602" s="221">
        <f t="shared" si="2058"/>
        <v>0</v>
      </c>
      <c r="S1602" s="221">
        <f t="shared" ref="S1602:U1602" si="2091">S1603</f>
        <v>0</v>
      </c>
      <c r="T1602" s="221">
        <f t="shared" si="2091"/>
        <v>0</v>
      </c>
      <c r="U1602" s="221">
        <f t="shared" si="2091"/>
        <v>0</v>
      </c>
      <c r="V1602" s="221">
        <f t="shared" si="2037"/>
        <v>37733.81</v>
      </c>
      <c r="W1602" s="221">
        <f t="shared" si="2038"/>
        <v>0</v>
      </c>
      <c r="X1602" s="221">
        <f t="shared" si="2039"/>
        <v>0</v>
      </c>
    </row>
    <row r="1603" spans="1:24" s="206" customFormat="1" ht="26.4" hidden="1">
      <c r="A1603" s="216" t="s">
        <v>96</v>
      </c>
      <c r="B1603" s="224" t="s">
        <v>330</v>
      </c>
      <c r="C1603" s="204" t="s">
        <v>17</v>
      </c>
      <c r="D1603" s="204" t="s">
        <v>13</v>
      </c>
      <c r="E1603" s="204" t="s">
        <v>80</v>
      </c>
      <c r="F1603" s="204" t="s">
        <v>68</v>
      </c>
      <c r="G1603" s="204" t="s">
        <v>140</v>
      </c>
      <c r="H1603" s="204" t="s">
        <v>367</v>
      </c>
      <c r="I1603" s="214" t="s">
        <v>93</v>
      </c>
      <c r="J1603" s="221">
        <v>37733.81</v>
      </c>
      <c r="K1603" s="221"/>
      <c r="L1603" s="221"/>
      <c r="M1603" s="221"/>
      <c r="N1603" s="221"/>
      <c r="O1603" s="221"/>
      <c r="P1603" s="221">
        <f t="shared" si="2056"/>
        <v>37733.81</v>
      </c>
      <c r="Q1603" s="221">
        <f t="shared" si="2057"/>
        <v>0</v>
      </c>
      <c r="R1603" s="221">
        <f t="shared" si="2058"/>
        <v>0</v>
      </c>
      <c r="S1603" s="221"/>
      <c r="T1603" s="221"/>
      <c r="U1603" s="221"/>
      <c r="V1603" s="221">
        <f t="shared" si="2037"/>
        <v>37733.81</v>
      </c>
      <c r="W1603" s="221">
        <f t="shared" si="2038"/>
        <v>0</v>
      </c>
      <c r="X1603" s="221">
        <f t="shared" si="2039"/>
        <v>0</v>
      </c>
    </row>
    <row r="1604" spans="1:24" s="232" customFormat="1" ht="31.2" hidden="1">
      <c r="A1604" s="226" t="s">
        <v>26</v>
      </c>
      <c r="B1604" s="228" t="s">
        <v>330</v>
      </c>
      <c r="C1604" s="228" t="s">
        <v>13</v>
      </c>
      <c r="D1604" s="229"/>
      <c r="E1604" s="229"/>
      <c r="F1604" s="229"/>
      <c r="G1604" s="229"/>
      <c r="H1604" s="229"/>
      <c r="I1604" s="230"/>
      <c r="J1604" s="231">
        <f>J1605</f>
        <v>57800</v>
      </c>
      <c r="K1604" s="231">
        <f t="shared" ref="K1604:O1608" si="2092">K1605</f>
        <v>0</v>
      </c>
      <c r="L1604" s="231">
        <f t="shared" si="2092"/>
        <v>0</v>
      </c>
      <c r="M1604" s="231">
        <f t="shared" si="2092"/>
        <v>0</v>
      </c>
      <c r="N1604" s="231">
        <f t="shared" si="2092"/>
        <v>0</v>
      </c>
      <c r="O1604" s="231">
        <f t="shared" si="2092"/>
        <v>0</v>
      </c>
      <c r="P1604" s="231">
        <f t="shared" si="2056"/>
        <v>57800</v>
      </c>
      <c r="Q1604" s="231">
        <f t="shared" si="2057"/>
        <v>0</v>
      </c>
      <c r="R1604" s="231">
        <f t="shared" si="2058"/>
        <v>0</v>
      </c>
      <c r="S1604" s="231">
        <f t="shared" ref="S1604:U1608" si="2093">S1605</f>
        <v>0</v>
      </c>
      <c r="T1604" s="231">
        <f t="shared" si="2093"/>
        <v>0</v>
      </c>
      <c r="U1604" s="231">
        <f t="shared" si="2093"/>
        <v>0</v>
      </c>
      <c r="V1604" s="231">
        <f t="shared" si="2037"/>
        <v>57800</v>
      </c>
      <c r="W1604" s="231">
        <f t="shared" si="2038"/>
        <v>0</v>
      </c>
      <c r="X1604" s="231">
        <f t="shared" si="2039"/>
        <v>0</v>
      </c>
    </row>
    <row r="1605" spans="1:24" s="206" customFormat="1" ht="26.4" hidden="1">
      <c r="A1605" s="233" t="s">
        <v>207</v>
      </c>
      <c r="B1605" s="234" t="s">
        <v>330</v>
      </c>
      <c r="C1605" s="234" t="s">
        <v>13</v>
      </c>
      <c r="D1605" s="234" t="s">
        <v>30</v>
      </c>
      <c r="E1605" s="234"/>
      <c r="F1605" s="234"/>
      <c r="G1605" s="234"/>
      <c r="H1605" s="234"/>
      <c r="I1605" s="235"/>
      <c r="J1605" s="236">
        <f>J1606</f>
        <v>57800</v>
      </c>
      <c r="K1605" s="236">
        <f t="shared" si="2092"/>
        <v>0</v>
      </c>
      <c r="L1605" s="236">
        <f t="shared" si="2092"/>
        <v>0</v>
      </c>
      <c r="M1605" s="236">
        <f t="shared" si="2092"/>
        <v>0</v>
      </c>
      <c r="N1605" s="236">
        <f t="shared" si="2092"/>
        <v>0</v>
      </c>
      <c r="O1605" s="236">
        <f t="shared" si="2092"/>
        <v>0</v>
      </c>
      <c r="P1605" s="236">
        <f t="shared" si="2056"/>
        <v>57800</v>
      </c>
      <c r="Q1605" s="236">
        <f t="shared" si="2057"/>
        <v>0</v>
      </c>
      <c r="R1605" s="236">
        <f t="shared" si="2058"/>
        <v>0</v>
      </c>
      <c r="S1605" s="236">
        <f t="shared" si="2093"/>
        <v>0</v>
      </c>
      <c r="T1605" s="236">
        <f t="shared" si="2093"/>
        <v>0</v>
      </c>
      <c r="U1605" s="236">
        <f t="shared" si="2093"/>
        <v>0</v>
      </c>
      <c r="V1605" s="236">
        <f t="shared" si="2037"/>
        <v>57800</v>
      </c>
      <c r="W1605" s="236">
        <f t="shared" si="2038"/>
        <v>0</v>
      </c>
      <c r="X1605" s="236">
        <f t="shared" si="2039"/>
        <v>0</v>
      </c>
    </row>
    <row r="1606" spans="1:24" s="206" customFormat="1" ht="52.8" hidden="1">
      <c r="A1606" s="306" t="s">
        <v>395</v>
      </c>
      <c r="B1606" s="238" t="s">
        <v>330</v>
      </c>
      <c r="C1606" s="238" t="s">
        <v>13</v>
      </c>
      <c r="D1606" s="238" t="s">
        <v>30</v>
      </c>
      <c r="E1606" s="238" t="s">
        <v>197</v>
      </c>
      <c r="F1606" s="238" t="s">
        <v>68</v>
      </c>
      <c r="G1606" s="238" t="s">
        <v>140</v>
      </c>
      <c r="H1606" s="238" t="s">
        <v>141</v>
      </c>
      <c r="I1606" s="239"/>
      <c r="J1606" s="240">
        <f>J1607</f>
        <v>57800</v>
      </c>
      <c r="K1606" s="240">
        <f t="shared" si="2092"/>
        <v>0</v>
      </c>
      <c r="L1606" s="240">
        <f t="shared" si="2092"/>
        <v>0</v>
      </c>
      <c r="M1606" s="240">
        <f t="shared" si="2092"/>
        <v>0</v>
      </c>
      <c r="N1606" s="240">
        <f t="shared" si="2092"/>
        <v>0</v>
      </c>
      <c r="O1606" s="240">
        <f t="shared" si="2092"/>
        <v>0</v>
      </c>
      <c r="P1606" s="240">
        <f t="shared" si="2056"/>
        <v>57800</v>
      </c>
      <c r="Q1606" s="240">
        <f t="shared" si="2057"/>
        <v>0</v>
      </c>
      <c r="R1606" s="240">
        <f t="shared" si="2058"/>
        <v>0</v>
      </c>
      <c r="S1606" s="240">
        <f t="shared" si="2093"/>
        <v>0</v>
      </c>
      <c r="T1606" s="240">
        <f t="shared" si="2093"/>
        <v>0</v>
      </c>
      <c r="U1606" s="240">
        <f t="shared" si="2093"/>
        <v>0</v>
      </c>
      <c r="V1606" s="240">
        <f t="shared" si="2037"/>
        <v>57800</v>
      </c>
      <c r="W1606" s="240">
        <f t="shared" si="2038"/>
        <v>0</v>
      </c>
      <c r="X1606" s="240">
        <f t="shared" si="2039"/>
        <v>0</v>
      </c>
    </row>
    <row r="1607" spans="1:24" s="206" customFormat="1" hidden="1">
      <c r="A1607" s="218" t="s">
        <v>276</v>
      </c>
      <c r="B1607" s="238" t="s">
        <v>330</v>
      </c>
      <c r="C1607" s="238" t="s">
        <v>13</v>
      </c>
      <c r="D1607" s="238" t="s">
        <v>30</v>
      </c>
      <c r="E1607" s="238" t="s">
        <v>197</v>
      </c>
      <c r="F1607" s="238" t="s">
        <v>68</v>
      </c>
      <c r="G1607" s="238" t="s">
        <v>140</v>
      </c>
      <c r="H1607" s="238" t="s">
        <v>275</v>
      </c>
      <c r="I1607" s="239"/>
      <c r="J1607" s="240">
        <f>J1608</f>
        <v>57800</v>
      </c>
      <c r="K1607" s="240">
        <f t="shared" si="2092"/>
        <v>0</v>
      </c>
      <c r="L1607" s="240">
        <f t="shared" si="2092"/>
        <v>0</v>
      </c>
      <c r="M1607" s="240">
        <f t="shared" si="2092"/>
        <v>0</v>
      </c>
      <c r="N1607" s="240">
        <f t="shared" si="2092"/>
        <v>0</v>
      </c>
      <c r="O1607" s="240">
        <f t="shared" si="2092"/>
        <v>0</v>
      </c>
      <c r="P1607" s="240">
        <f t="shared" si="2056"/>
        <v>57800</v>
      </c>
      <c r="Q1607" s="240">
        <f t="shared" si="2057"/>
        <v>0</v>
      </c>
      <c r="R1607" s="240">
        <f t="shared" si="2058"/>
        <v>0</v>
      </c>
      <c r="S1607" s="240">
        <f t="shared" si="2093"/>
        <v>0</v>
      </c>
      <c r="T1607" s="240">
        <f t="shared" si="2093"/>
        <v>0</v>
      </c>
      <c r="U1607" s="240">
        <f t="shared" si="2093"/>
        <v>0</v>
      </c>
      <c r="V1607" s="240">
        <f t="shared" si="2037"/>
        <v>57800</v>
      </c>
      <c r="W1607" s="240">
        <f t="shared" si="2038"/>
        <v>0</v>
      </c>
      <c r="X1607" s="240">
        <f t="shared" si="2039"/>
        <v>0</v>
      </c>
    </row>
    <row r="1608" spans="1:24" s="206" customFormat="1" ht="26.4" hidden="1">
      <c r="A1608" s="217" t="s">
        <v>229</v>
      </c>
      <c r="B1608" s="238" t="s">
        <v>330</v>
      </c>
      <c r="C1608" s="238" t="s">
        <v>13</v>
      </c>
      <c r="D1608" s="238" t="s">
        <v>30</v>
      </c>
      <c r="E1608" s="238" t="s">
        <v>197</v>
      </c>
      <c r="F1608" s="238" t="s">
        <v>68</v>
      </c>
      <c r="G1608" s="238" t="s">
        <v>140</v>
      </c>
      <c r="H1608" s="238" t="s">
        <v>275</v>
      </c>
      <c r="I1608" s="239" t="s">
        <v>92</v>
      </c>
      <c r="J1608" s="240">
        <f>J1609</f>
        <v>57800</v>
      </c>
      <c r="K1608" s="240">
        <f t="shared" si="2092"/>
        <v>0</v>
      </c>
      <c r="L1608" s="240">
        <f t="shared" si="2092"/>
        <v>0</v>
      </c>
      <c r="M1608" s="240">
        <f t="shared" si="2092"/>
        <v>0</v>
      </c>
      <c r="N1608" s="240">
        <f t="shared" si="2092"/>
        <v>0</v>
      </c>
      <c r="O1608" s="240">
        <f t="shared" si="2092"/>
        <v>0</v>
      </c>
      <c r="P1608" s="240">
        <f t="shared" si="2056"/>
        <v>57800</v>
      </c>
      <c r="Q1608" s="240">
        <f t="shared" si="2057"/>
        <v>0</v>
      </c>
      <c r="R1608" s="240">
        <f t="shared" si="2058"/>
        <v>0</v>
      </c>
      <c r="S1608" s="240">
        <f t="shared" si="2093"/>
        <v>0</v>
      </c>
      <c r="T1608" s="240">
        <f t="shared" si="2093"/>
        <v>0</v>
      </c>
      <c r="U1608" s="240">
        <f t="shared" si="2093"/>
        <v>0</v>
      </c>
      <c r="V1608" s="240">
        <f t="shared" si="2037"/>
        <v>57800</v>
      </c>
      <c r="W1608" s="240">
        <f t="shared" si="2038"/>
        <v>0</v>
      </c>
      <c r="X1608" s="240">
        <f t="shared" si="2039"/>
        <v>0</v>
      </c>
    </row>
    <row r="1609" spans="1:24" s="206" customFormat="1" ht="26.4" hidden="1">
      <c r="A1609" s="216" t="s">
        <v>96</v>
      </c>
      <c r="B1609" s="238" t="s">
        <v>330</v>
      </c>
      <c r="C1609" s="238" t="s">
        <v>13</v>
      </c>
      <c r="D1609" s="238" t="s">
        <v>30</v>
      </c>
      <c r="E1609" s="238" t="s">
        <v>197</v>
      </c>
      <c r="F1609" s="238" t="s">
        <v>68</v>
      </c>
      <c r="G1609" s="238" t="s">
        <v>140</v>
      </c>
      <c r="H1609" s="238" t="s">
        <v>275</v>
      </c>
      <c r="I1609" s="239" t="s">
        <v>93</v>
      </c>
      <c r="J1609" s="240">
        <v>57800</v>
      </c>
      <c r="K1609" s="240"/>
      <c r="L1609" s="240"/>
      <c r="M1609" s="240"/>
      <c r="N1609" s="240"/>
      <c r="O1609" s="240"/>
      <c r="P1609" s="240">
        <f t="shared" si="2056"/>
        <v>57800</v>
      </c>
      <c r="Q1609" s="240">
        <f t="shared" si="2057"/>
        <v>0</v>
      </c>
      <c r="R1609" s="240">
        <f t="shared" si="2058"/>
        <v>0</v>
      </c>
      <c r="S1609" s="240"/>
      <c r="T1609" s="240"/>
      <c r="U1609" s="240"/>
      <c r="V1609" s="240">
        <f t="shared" si="2037"/>
        <v>57800</v>
      </c>
      <c r="W1609" s="240">
        <f t="shared" si="2038"/>
        <v>0</v>
      </c>
      <c r="X1609" s="240">
        <f t="shared" si="2039"/>
        <v>0</v>
      </c>
    </row>
    <row r="1610" spans="1:24" s="206" customFormat="1" ht="15.6" hidden="1">
      <c r="A1610" s="202" t="s">
        <v>15</v>
      </c>
      <c r="B1610" s="243" t="s">
        <v>330</v>
      </c>
      <c r="C1610" s="243" t="s">
        <v>16</v>
      </c>
      <c r="D1610" s="224"/>
      <c r="E1610" s="224"/>
      <c r="F1610" s="224"/>
      <c r="G1610" s="224"/>
      <c r="H1610" s="224"/>
      <c r="I1610" s="225"/>
      <c r="J1610" s="205">
        <f>J1616+J1611</f>
        <v>1977000</v>
      </c>
      <c r="K1610" s="205">
        <f t="shared" ref="K1610:L1610" si="2094">K1616+K1611</f>
        <v>0</v>
      </c>
      <c r="L1610" s="205">
        <f t="shared" si="2094"/>
        <v>0</v>
      </c>
      <c r="M1610" s="205">
        <f t="shared" ref="M1610:O1610" si="2095">M1616+M1611</f>
        <v>0</v>
      </c>
      <c r="N1610" s="205">
        <f t="shared" si="2095"/>
        <v>0</v>
      </c>
      <c r="O1610" s="205">
        <f t="shared" si="2095"/>
        <v>0</v>
      </c>
      <c r="P1610" s="205">
        <f t="shared" si="2056"/>
        <v>1977000</v>
      </c>
      <c r="Q1610" s="205">
        <f t="shared" si="2057"/>
        <v>0</v>
      </c>
      <c r="R1610" s="205">
        <f t="shared" si="2058"/>
        <v>0</v>
      </c>
      <c r="S1610" s="205">
        <f t="shared" ref="S1610:U1610" si="2096">S1616+S1611</f>
        <v>-1302000</v>
      </c>
      <c r="T1610" s="205">
        <f t="shared" si="2096"/>
        <v>0</v>
      </c>
      <c r="U1610" s="205">
        <f t="shared" si="2096"/>
        <v>0</v>
      </c>
      <c r="V1610" s="205">
        <f t="shared" si="2037"/>
        <v>675000</v>
      </c>
      <c r="W1610" s="205">
        <f t="shared" si="2038"/>
        <v>0</v>
      </c>
      <c r="X1610" s="205">
        <f t="shared" si="2039"/>
        <v>0</v>
      </c>
    </row>
    <row r="1611" spans="1:24" s="206" customFormat="1" hidden="1">
      <c r="A1611" s="207" t="s">
        <v>23</v>
      </c>
      <c r="B1611" s="209" t="s">
        <v>330</v>
      </c>
      <c r="C1611" s="209" t="s">
        <v>16</v>
      </c>
      <c r="D1611" s="209" t="s">
        <v>27</v>
      </c>
      <c r="E1611" s="209"/>
      <c r="F1611" s="209"/>
      <c r="G1611" s="209"/>
      <c r="H1611" s="246"/>
      <c r="I1611" s="210"/>
      <c r="J1611" s="211">
        <f>J1612</f>
        <v>1577000</v>
      </c>
      <c r="K1611" s="211">
        <f t="shared" ref="K1611:O1614" si="2097">K1612</f>
        <v>0</v>
      </c>
      <c r="L1611" s="211">
        <f t="shared" si="2097"/>
        <v>0</v>
      </c>
      <c r="M1611" s="211">
        <f t="shared" si="2097"/>
        <v>0</v>
      </c>
      <c r="N1611" s="211">
        <f t="shared" si="2097"/>
        <v>0</v>
      </c>
      <c r="O1611" s="211">
        <f t="shared" si="2097"/>
        <v>0</v>
      </c>
      <c r="P1611" s="211">
        <f t="shared" si="2056"/>
        <v>1577000</v>
      </c>
      <c r="Q1611" s="211">
        <f t="shared" si="2057"/>
        <v>0</v>
      </c>
      <c r="R1611" s="211">
        <f t="shared" si="2058"/>
        <v>0</v>
      </c>
      <c r="S1611" s="211">
        <f t="shared" ref="S1611:U1614" si="2098">S1612</f>
        <v>-1577000</v>
      </c>
      <c r="T1611" s="211">
        <f t="shared" si="2098"/>
        <v>0</v>
      </c>
      <c r="U1611" s="211">
        <f t="shared" si="2098"/>
        <v>0</v>
      </c>
      <c r="V1611" s="211">
        <f t="shared" si="2037"/>
        <v>0</v>
      </c>
      <c r="W1611" s="211">
        <f t="shared" si="2038"/>
        <v>0</v>
      </c>
      <c r="X1611" s="211">
        <f t="shared" si="2039"/>
        <v>0</v>
      </c>
    </row>
    <row r="1612" spans="1:24" s="206" customFormat="1" ht="26.4" hidden="1">
      <c r="A1612" s="305" t="s">
        <v>398</v>
      </c>
      <c r="B1612" s="204" t="s">
        <v>330</v>
      </c>
      <c r="C1612" s="204" t="s">
        <v>16</v>
      </c>
      <c r="D1612" s="204" t="s">
        <v>27</v>
      </c>
      <c r="E1612" s="204" t="s">
        <v>18</v>
      </c>
      <c r="F1612" s="204" t="s">
        <v>68</v>
      </c>
      <c r="G1612" s="204" t="s">
        <v>140</v>
      </c>
      <c r="H1612" s="244" t="s">
        <v>141</v>
      </c>
      <c r="I1612" s="214"/>
      <c r="J1612" s="215">
        <f>J1613</f>
        <v>1577000</v>
      </c>
      <c r="K1612" s="215">
        <f t="shared" si="2097"/>
        <v>0</v>
      </c>
      <c r="L1612" s="215">
        <f t="shared" si="2097"/>
        <v>0</v>
      </c>
      <c r="M1612" s="215">
        <f t="shared" si="2097"/>
        <v>0</v>
      </c>
      <c r="N1612" s="215">
        <f t="shared" si="2097"/>
        <v>0</v>
      </c>
      <c r="O1612" s="215">
        <f t="shared" si="2097"/>
        <v>0</v>
      </c>
      <c r="P1612" s="215">
        <f t="shared" si="2056"/>
        <v>1577000</v>
      </c>
      <c r="Q1612" s="215">
        <f t="shared" si="2057"/>
        <v>0</v>
      </c>
      <c r="R1612" s="215">
        <f t="shared" si="2058"/>
        <v>0</v>
      </c>
      <c r="S1612" s="215">
        <f t="shared" si="2098"/>
        <v>-1577000</v>
      </c>
      <c r="T1612" s="215">
        <f t="shared" si="2098"/>
        <v>0</v>
      </c>
      <c r="U1612" s="215">
        <f t="shared" si="2098"/>
        <v>0</v>
      </c>
      <c r="V1612" s="215">
        <f t="shared" si="2037"/>
        <v>0</v>
      </c>
      <c r="W1612" s="215">
        <f t="shared" si="2038"/>
        <v>0</v>
      </c>
      <c r="X1612" s="215">
        <f t="shared" si="2039"/>
        <v>0</v>
      </c>
    </row>
    <row r="1613" spans="1:24" s="206" customFormat="1" ht="26.4" hidden="1">
      <c r="A1613" s="245" t="s">
        <v>254</v>
      </c>
      <c r="B1613" s="204" t="s">
        <v>330</v>
      </c>
      <c r="C1613" s="204" t="s">
        <v>16</v>
      </c>
      <c r="D1613" s="204" t="s">
        <v>27</v>
      </c>
      <c r="E1613" s="204" t="s">
        <v>18</v>
      </c>
      <c r="F1613" s="204" t="s">
        <v>68</v>
      </c>
      <c r="G1613" s="204" t="s">
        <v>140</v>
      </c>
      <c r="H1613" s="244" t="s">
        <v>376</v>
      </c>
      <c r="I1613" s="249"/>
      <c r="J1613" s="215">
        <f>J1614</f>
        <v>1577000</v>
      </c>
      <c r="K1613" s="215">
        <f t="shared" si="2097"/>
        <v>0</v>
      </c>
      <c r="L1613" s="215">
        <f t="shared" si="2097"/>
        <v>0</v>
      </c>
      <c r="M1613" s="215">
        <f t="shared" si="2097"/>
        <v>0</v>
      </c>
      <c r="N1613" s="215">
        <f t="shared" si="2097"/>
        <v>0</v>
      </c>
      <c r="O1613" s="215">
        <f t="shared" si="2097"/>
        <v>0</v>
      </c>
      <c r="P1613" s="215">
        <f t="shared" si="2056"/>
        <v>1577000</v>
      </c>
      <c r="Q1613" s="215">
        <f t="shared" si="2057"/>
        <v>0</v>
      </c>
      <c r="R1613" s="215">
        <f t="shared" si="2058"/>
        <v>0</v>
      </c>
      <c r="S1613" s="215">
        <f t="shared" si="2098"/>
        <v>-1577000</v>
      </c>
      <c r="T1613" s="215">
        <f t="shared" si="2098"/>
        <v>0</v>
      </c>
      <c r="U1613" s="215">
        <f t="shared" si="2098"/>
        <v>0</v>
      </c>
      <c r="V1613" s="215">
        <f t="shared" si="2037"/>
        <v>0</v>
      </c>
      <c r="W1613" s="215">
        <f t="shared" si="2038"/>
        <v>0</v>
      </c>
      <c r="X1613" s="215">
        <f t="shared" si="2039"/>
        <v>0</v>
      </c>
    </row>
    <row r="1614" spans="1:24" s="206" customFormat="1" ht="26.4" hidden="1">
      <c r="A1614" s="217" t="s">
        <v>229</v>
      </c>
      <c r="B1614" s="204" t="s">
        <v>330</v>
      </c>
      <c r="C1614" s="204" t="s">
        <v>16</v>
      </c>
      <c r="D1614" s="204" t="s">
        <v>27</v>
      </c>
      <c r="E1614" s="204" t="s">
        <v>18</v>
      </c>
      <c r="F1614" s="204" t="s">
        <v>68</v>
      </c>
      <c r="G1614" s="204" t="s">
        <v>140</v>
      </c>
      <c r="H1614" s="244" t="s">
        <v>376</v>
      </c>
      <c r="I1614" s="249" t="s">
        <v>92</v>
      </c>
      <c r="J1614" s="215">
        <f>J1615</f>
        <v>1577000</v>
      </c>
      <c r="K1614" s="215">
        <f t="shared" si="2097"/>
        <v>0</v>
      </c>
      <c r="L1614" s="215">
        <f t="shared" si="2097"/>
        <v>0</v>
      </c>
      <c r="M1614" s="215">
        <f t="shared" si="2097"/>
        <v>0</v>
      </c>
      <c r="N1614" s="215">
        <f t="shared" si="2097"/>
        <v>0</v>
      </c>
      <c r="O1614" s="215">
        <f t="shared" si="2097"/>
        <v>0</v>
      </c>
      <c r="P1614" s="215">
        <f t="shared" si="2056"/>
        <v>1577000</v>
      </c>
      <c r="Q1614" s="215">
        <f t="shared" si="2057"/>
        <v>0</v>
      </c>
      <c r="R1614" s="215">
        <f t="shared" si="2058"/>
        <v>0</v>
      </c>
      <c r="S1614" s="215">
        <f t="shared" si="2098"/>
        <v>-1577000</v>
      </c>
      <c r="T1614" s="215">
        <f t="shared" si="2098"/>
        <v>0</v>
      </c>
      <c r="U1614" s="215">
        <f t="shared" si="2098"/>
        <v>0</v>
      </c>
      <c r="V1614" s="215">
        <f t="shared" si="2037"/>
        <v>0</v>
      </c>
      <c r="W1614" s="215">
        <f t="shared" si="2038"/>
        <v>0</v>
      </c>
      <c r="X1614" s="215">
        <f t="shared" si="2039"/>
        <v>0</v>
      </c>
    </row>
    <row r="1615" spans="1:24" s="206" customFormat="1" ht="26.4" hidden="1">
      <c r="A1615" s="216" t="s">
        <v>96</v>
      </c>
      <c r="B1615" s="204" t="s">
        <v>330</v>
      </c>
      <c r="C1615" s="204" t="s">
        <v>16</v>
      </c>
      <c r="D1615" s="204" t="s">
        <v>27</v>
      </c>
      <c r="E1615" s="204" t="s">
        <v>18</v>
      </c>
      <c r="F1615" s="204" t="s">
        <v>68</v>
      </c>
      <c r="G1615" s="204" t="s">
        <v>140</v>
      </c>
      <c r="H1615" s="244" t="s">
        <v>376</v>
      </c>
      <c r="I1615" s="249" t="s">
        <v>93</v>
      </c>
      <c r="J1615" s="215">
        <v>1577000</v>
      </c>
      <c r="K1615" s="215"/>
      <c r="L1615" s="215"/>
      <c r="M1615" s="215"/>
      <c r="N1615" s="215"/>
      <c r="O1615" s="215"/>
      <c r="P1615" s="215">
        <f t="shared" si="2056"/>
        <v>1577000</v>
      </c>
      <c r="Q1615" s="215">
        <f t="shared" si="2057"/>
        <v>0</v>
      </c>
      <c r="R1615" s="215">
        <f t="shared" si="2058"/>
        <v>0</v>
      </c>
      <c r="S1615" s="351">
        <v>-1577000</v>
      </c>
      <c r="T1615" s="215"/>
      <c r="U1615" s="215"/>
      <c r="V1615" s="215">
        <f t="shared" si="2037"/>
        <v>0</v>
      </c>
      <c r="W1615" s="215">
        <f t="shared" si="2038"/>
        <v>0</v>
      </c>
      <c r="X1615" s="215">
        <f t="shared" si="2039"/>
        <v>0</v>
      </c>
    </row>
    <row r="1616" spans="1:24" s="206" customFormat="1" hidden="1">
      <c r="A1616" s="207" t="s">
        <v>59</v>
      </c>
      <c r="B1616" s="208" t="s">
        <v>330</v>
      </c>
      <c r="C1616" s="208" t="s">
        <v>16</v>
      </c>
      <c r="D1616" s="208" t="s">
        <v>14</v>
      </c>
      <c r="E1616" s="208"/>
      <c r="F1616" s="208"/>
      <c r="G1616" s="208"/>
      <c r="H1616" s="204"/>
      <c r="I1616" s="214"/>
      <c r="J1616" s="211">
        <f>+J1621</f>
        <v>400000</v>
      </c>
      <c r="K1616" s="211">
        <f t="shared" ref="K1616:O1616" si="2099">+K1621</f>
        <v>0</v>
      </c>
      <c r="L1616" s="211">
        <f t="shared" si="2099"/>
        <v>0</v>
      </c>
      <c r="M1616" s="211">
        <f t="shared" si="2099"/>
        <v>0</v>
      </c>
      <c r="N1616" s="211">
        <f t="shared" si="2099"/>
        <v>0</v>
      </c>
      <c r="O1616" s="211">
        <f t="shared" si="2099"/>
        <v>0</v>
      </c>
      <c r="P1616" s="211">
        <f t="shared" si="2056"/>
        <v>400000</v>
      </c>
      <c r="Q1616" s="211">
        <f t="shared" si="2057"/>
        <v>0</v>
      </c>
      <c r="R1616" s="211">
        <f t="shared" si="2058"/>
        <v>0</v>
      </c>
      <c r="S1616" s="211">
        <f>+S1621+S1617</f>
        <v>275000</v>
      </c>
      <c r="T1616" s="211">
        <f t="shared" ref="T1616:U1616" si="2100">+T1621+T1617</f>
        <v>0</v>
      </c>
      <c r="U1616" s="211">
        <f t="shared" si="2100"/>
        <v>0</v>
      </c>
      <c r="V1616" s="211">
        <f t="shared" si="2037"/>
        <v>675000</v>
      </c>
      <c r="W1616" s="211">
        <f t="shared" si="2038"/>
        <v>0</v>
      </c>
      <c r="X1616" s="211">
        <f t="shared" si="2039"/>
        <v>0</v>
      </c>
    </row>
    <row r="1617" spans="1:24" s="206" customFormat="1" ht="26.4" hidden="1">
      <c r="A1617" s="305" t="s">
        <v>398</v>
      </c>
      <c r="B1617" s="204" t="s">
        <v>330</v>
      </c>
      <c r="C1617" s="204" t="s">
        <v>16</v>
      </c>
      <c r="D1617" s="204" t="s">
        <v>14</v>
      </c>
      <c r="E1617" s="204" t="s">
        <v>18</v>
      </c>
      <c r="F1617" s="204" t="s">
        <v>68</v>
      </c>
      <c r="G1617" s="204" t="s">
        <v>140</v>
      </c>
      <c r="H1617" s="244" t="s">
        <v>141</v>
      </c>
      <c r="I1617" s="214"/>
      <c r="J1617" s="211"/>
      <c r="K1617" s="211"/>
      <c r="L1617" s="211"/>
      <c r="M1617" s="211"/>
      <c r="N1617" s="211"/>
      <c r="O1617" s="211"/>
      <c r="P1617" s="211"/>
      <c r="Q1617" s="211"/>
      <c r="R1617" s="211"/>
      <c r="S1617" s="332">
        <f>S1618</f>
        <v>275000</v>
      </c>
      <c r="T1617" s="332">
        <f t="shared" ref="T1617:U1619" si="2101">T1618</f>
        <v>0</v>
      </c>
      <c r="U1617" s="332">
        <f t="shared" si="2101"/>
        <v>0</v>
      </c>
      <c r="V1617" s="215">
        <f t="shared" ref="V1617:V1620" si="2102">P1617+S1617</f>
        <v>275000</v>
      </c>
      <c r="W1617" s="215">
        <f t="shared" ref="W1617:W1620" si="2103">Q1617+T1617</f>
        <v>0</v>
      </c>
      <c r="X1617" s="215">
        <f t="shared" ref="X1617:X1620" si="2104">R1617+U1617</f>
        <v>0</v>
      </c>
    </row>
    <row r="1618" spans="1:24" s="206" customFormat="1" ht="26.4" hidden="1">
      <c r="A1618" s="245" t="s">
        <v>254</v>
      </c>
      <c r="B1618" s="204" t="s">
        <v>330</v>
      </c>
      <c r="C1618" s="204" t="s">
        <v>16</v>
      </c>
      <c r="D1618" s="204" t="s">
        <v>14</v>
      </c>
      <c r="E1618" s="204" t="s">
        <v>18</v>
      </c>
      <c r="F1618" s="204" t="s">
        <v>68</v>
      </c>
      <c r="G1618" s="204" t="s">
        <v>140</v>
      </c>
      <c r="H1618" s="244" t="s">
        <v>376</v>
      </c>
      <c r="I1618" s="249"/>
      <c r="J1618" s="211"/>
      <c r="K1618" s="211"/>
      <c r="L1618" s="211"/>
      <c r="M1618" s="211"/>
      <c r="N1618" s="211"/>
      <c r="O1618" s="211"/>
      <c r="P1618" s="211"/>
      <c r="Q1618" s="211"/>
      <c r="R1618" s="211"/>
      <c r="S1618" s="332">
        <f>S1619</f>
        <v>275000</v>
      </c>
      <c r="T1618" s="332">
        <f t="shared" si="2101"/>
        <v>0</v>
      </c>
      <c r="U1618" s="332">
        <f t="shared" si="2101"/>
        <v>0</v>
      </c>
      <c r="V1618" s="215">
        <f t="shared" si="2102"/>
        <v>275000</v>
      </c>
      <c r="W1618" s="215">
        <f t="shared" si="2103"/>
        <v>0</v>
      </c>
      <c r="X1618" s="215">
        <f t="shared" si="2104"/>
        <v>0</v>
      </c>
    </row>
    <row r="1619" spans="1:24" s="206" customFormat="1" ht="26.4" hidden="1">
      <c r="A1619" s="217" t="s">
        <v>229</v>
      </c>
      <c r="B1619" s="204" t="s">
        <v>330</v>
      </c>
      <c r="C1619" s="204" t="s">
        <v>16</v>
      </c>
      <c r="D1619" s="204" t="s">
        <v>14</v>
      </c>
      <c r="E1619" s="204" t="s">
        <v>18</v>
      </c>
      <c r="F1619" s="204" t="s">
        <v>68</v>
      </c>
      <c r="G1619" s="204" t="s">
        <v>140</v>
      </c>
      <c r="H1619" s="244" t="s">
        <v>376</v>
      </c>
      <c r="I1619" s="249" t="s">
        <v>92</v>
      </c>
      <c r="J1619" s="211"/>
      <c r="K1619" s="211"/>
      <c r="L1619" s="211"/>
      <c r="M1619" s="211"/>
      <c r="N1619" s="211"/>
      <c r="O1619" s="211"/>
      <c r="P1619" s="211"/>
      <c r="Q1619" s="211"/>
      <c r="R1619" s="211"/>
      <c r="S1619" s="332">
        <f>S1620</f>
        <v>275000</v>
      </c>
      <c r="T1619" s="332">
        <f t="shared" si="2101"/>
        <v>0</v>
      </c>
      <c r="U1619" s="332">
        <f t="shared" si="2101"/>
        <v>0</v>
      </c>
      <c r="V1619" s="215">
        <f t="shared" si="2102"/>
        <v>275000</v>
      </c>
      <c r="W1619" s="215">
        <f t="shared" si="2103"/>
        <v>0</v>
      </c>
      <c r="X1619" s="215">
        <f t="shared" si="2104"/>
        <v>0</v>
      </c>
    </row>
    <row r="1620" spans="1:24" s="206" customFormat="1" ht="26.4" hidden="1">
      <c r="A1620" s="216" t="s">
        <v>96</v>
      </c>
      <c r="B1620" s="204" t="s">
        <v>330</v>
      </c>
      <c r="C1620" s="204" t="s">
        <v>16</v>
      </c>
      <c r="D1620" s="204" t="s">
        <v>14</v>
      </c>
      <c r="E1620" s="204" t="s">
        <v>18</v>
      </c>
      <c r="F1620" s="204" t="s">
        <v>68</v>
      </c>
      <c r="G1620" s="204" t="s">
        <v>140</v>
      </c>
      <c r="H1620" s="244" t="s">
        <v>376</v>
      </c>
      <c r="I1620" s="249" t="s">
        <v>93</v>
      </c>
      <c r="J1620" s="211"/>
      <c r="K1620" s="211"/>
      <c r="L1620" s="211"/>
      <c r="M1620" s="211"/>
      <c r="N1620" s="211"/>
      <c r="O1620" s="211"/>
      <c r="P1620" s="211"/>
      <c r="Q1620" s="211"/>
      <c r="R1620" s="211"/>
      <c r="S1620" s="353">
        <v>275000</v>
      </c>
      <c r="T1620" s="332"/>
      <c r="U1620" s="332"/>
      <c r="V1620" s="215">
        <f t="shared" si="2102"/>
        <v>275000</v>
      </c>
      <c r="W1620" s="215">
        <f t="shared" si="2103"/>
        <v>0</v>
      </c>
      <c r="X1620" s="215">
        <f t="shared" si="2104"/>
        <v>0</v>
      </c>
    </row>
    <row r="1621" spans="1:24" s="206" customFormat="1" hidden="1">
      <c r="A1621" s="212" t="s">
        <v>82</v>
      </c>
      <c r="B1621" s="204" t="s">
        <v>330</v>
      </c>
      <c r="C1621" s="204" t="s">
        <v>16</v>
      </c>
      <c r="D1621" s="204" t="s">
        <v>14</v>
      </c>
      <c r="E1621" s="204" t="s">
        <v>80</v>
      </c>
      <c r="F1621" s="204" t="s">
        <v>68</v>
      </c>
      <c r="G1621" s="204" t="s">
        <v>140</v>
      </c>
      <c r="H1621" s="204" t="s">
        <v>141</v>
      </c>
      <c r="I1621" s="214"/>
      <c r="J1621" s="215">
        <f>J1622</f>
        <v>400000</v>
      </c>
      <c r="K1621" s="215">
        <f t="shared" ref="K1621:O1623" si="2105">K1622</f>
        <v>0</v>
      </c>
      <c r="L1621" s="215">
        <f t="shared" si="2105"/>
        <v>0</v>
      </c>
      <c r="M1621" s="215">
        <f t="shared" si="2105"/>
        <v>0</v>
      </c>
      <c r="N1621" s="215">
        <f t="shared" si="2105"/>
        <v>0</v>
      </c>
      <c r="O1621" s="215">
        <f t="shared" si="2105"/>
        <v>0</v>
      </c>
      <c r="P1621" s="215">
        <f t="shared" si="2056"/>
        <v>400000</v>
      </c>
      <c r="Q1621" s="215">
        <f t="shared" si="2057"/>
        <v>0</v>
      </c>
      <c r="R1621" s="215">
        <f t="shared" si="2058"/>
        <v>0</v>
      </c>
      <c r="S1621" s="215">
        <f t="shared" ref="S1621:U1623" si="2106">S1622</f>
        <v>0</v>
      </c>
      <c r="T1621" s="215">
        <f t="shared" si="2106"/>
        <v>0</v>
      </c>
      <c r="U1621" s="215">
        <f t="shared" si="2106"/>
        <v>0</v>
      </c>
      <c r="V1621" s="215">
        <f t="shared" si="2037"/>
        <v>400000</v>
      </c>
      <c r="W1621" s="215">
        <f t="shared" si="2038"/>
        <v>0</v>
      </c>
      <c r="X1621" s="215">
        <f t="shared" si="2039"/>
        <v>0</v>
      </c>
    </row>
    <row r="1622" spans="1:24" s="206" customFormat="1" ht="39.6" hidden="1">
      <c r="A1622" s="212" t="s">
        <v>289</v>
      </c>
      <c r="B1622" s="204" t="s">
        <v>330</v>
      </c>
      <c r="C1622" s="204" t="s">
        <v>16</v>
      </c>
      <c r="D1622" s="204" t="s">
        <v>14</v>
      </c>
      <c r="E1622" s="204" t="s">
        <v>80</v>
      </c>
      <c r="F1622" s="204" t="s">
        <v>68</v>
      </c>
      <c r="G1622" s="204" t="s">
        <v>140</v>
      </c>
      <c r="H1622" s="204" t="s">
        <v>165</v>
      </c>
      <c r="I1622" s="214"/>
      <c r="J1622" s="215">
        <f>J1623</f>
        <v>400000</v>
      </c>
      <c r="K1622" s="215">
        <f t="shared" si="2105"/>
        <v>0</v>
      </c>
      <c r="L1622" s="215">
        <f t="shared" si="2105"/>
        <v>0</v>
      </c>
      <c r="M1622" s="215">
        <f t="shared" si="2105"/>
        <v>0</v>
      </c>
      <c r="N1622" s="215">
        <f t="shared" si="2105"/>
        <v>0</v>
      </c>
      <c r="O1622" s="215">
        <f t="shared" si="2105"/>
        <v>0</v>
      </c>
      <c r="P1622" s="215">
        <f t="shared" si="2056"/>
        <v>400000</v>
      </c>
      <c r="Q1622" s="215">
        <f t="shared" si="2057"/>
        <v>0</v>
      </c>
      <c r="R1622" s="215">
        <f t="shared" si="2058"/>
        <v>0</v>
      </c>
      <c r="S1622" s="215">
        <f t="shared" si="2106"/>
        <v>0</v>
      </c>
      <c r="T1622" s="215">
        <f t="shared" si="2106"/>
        <v>0</v>
      </c>
      <c r="U1622" s="215">
        <f t="shared" si="2106"/>
        <v>0</v>
      </c>
      <c r="V1622" s="215">
        <f t="shared" si="2037"/>
        <v>400000</v>
      </c>
      <c r="W1622" s="215">
        <f t="shared" si="2038"/>
        <v>0</v>
      </c>
      <c r="X1622" s="215">
        <f t="shared" si="2039"/>
        <v>0</v>
      </c>
    </row>
    <row r="1623" spans="1:24" s="206" customFormat="1" ht="26.4" hidden="1">
      <c r="A1623" s="217" t="s">
        <v>229</v>
      </c>
      <c r="B1623" s="204" t="s">
        <v>330</v>
      </c>
      <c r="C1623" s="204" t="s">
        <v>16</v>
      </c>
      <c r="D1623" s="204" t="s">
        <v>14</v>
      </c>
      <c r="E1623" s="204" t="s">
        <v>80</v>
      </c>
      <c r="F1623" s="204" t="s">
        <v>68</v>
      </c>
      <c r="G1623" s="204" t="s">
        <v>140</v>
      </c>
      <c r="H1623" s="204" t="s">
        <v>165</v>
      </c>
      <c r="I1623" s="214" t="s">
        <v>92</v>
      </c>
      <c r="J1623" s="215">
        <f>J1624</f>
        <v>400000</v>
      </c>
      <c r="K1623" s="215">
        <f t="shared" si="2105"/>
        <v>0</v>
      </c>
      <c r="L1623" s="215">
        <f t="shared" si="2105"/>
        <v>0</v>
      </c>
      <c r="M1623" s="215">
        <f t="shared" si="2105"/>
        <v>0</v>
      </c>
      <c r="N1623" s="215">
        <f t="shared" si="2105"/>
        <v>0</v>
      </c>
      <c r="O1623" s="215">
        <f t="shared" si="2105"/>
        <v>0</v>
      </c>
      <c r="P1623" s="215">
        <f t="shared" si="2056"/>
        <v>400000</v>
      </c>
      <c r="Q1623" s="215">
        <f t="shared" si="2057"/>
        <v>0</v>
      </c>
      <c r="R1623" s="215">
        <f t="shared" si="2058"/>
        <v>0</v>
      </c>
      <c r="S1623" s="215">
        <f t="shared" si="2106"/>
        <v>0</v>
      </c>
      <c r="T1623" s="215">
        <f t="shared" si="2106"/>
        <v>0</v>
      </c>
      <c r="U1623" s="215">
        <f t="shared" si="2106"/>
        <v>0</v>
      </c>
      <c r="V1623" s="215">
        <f t="shared" si="2037"/>
        <v>400000</v>
      </c>
      <c r="W1623" s="215">
        <f t="shared" si="2038"/>
        <v>0</v>
      </c>
      <c r="X1623" s="215">
        <f t="shared" si="2039"/>
        <v>0</v>
      </c>
    </row>
    <row r="1624" spans="1:24" s="206" customFormat="1" ht="26.4" hidden="1">
      <c r="A1624" s="216" t="s">
        <v>96</v>
      </c>
      <c r="B1624" s="204" t="s">
        <v>330</v>
      </c>
      <c r="C1624" s="204" t="s">
        <v>16</v>
      </c>
      <c r="D1624" s="204" t="s">
        <v>14</v>
      </c>
      <c r="E1624" s="204" t="s">
        <v>80</v>
      </c>
      <c r="F1624" s="204" t="s">
        <v>68</v>
      </c>
      <c r="G1624" s="204" t="s">
        <v>140</v>
      </c>
      <c r="H1624" s="204" t="s">
        <v>165</v>
      </c>
      <c r="I1624" s="214" t="s">
        <v>93</v>
      </c>
      <c r="J1624" s="215">
        <v>400000</v>
      </c>
      <c r="K1624" s="215"/>
      <c r="L1624" s="215"/>
      <c r="M1624" s="215"/>
      <c r="N1624" s="215"/>
      <c r="O1624" s="215"/>
      <c r="P1624" s="215">
        <f t="shared" si="2056"/>
        <v>400000</v>
      </c>
      <c r="Q1624" s="215">
        <f t="shared" si="2057"/>
        <v>0</v>
      </c>
      <c r="R1624" s="215">
        <f t="shared" si="2058"/>
        <v>0</v>
      </c>
      <c r="S1624" s="215"/>
      <c r="T1624" s="215"/>
      <c r="U1624" s="215"/>
      <c r="V1624" s="215">
        <f t="shared" si="2037"/>
        <v>400000</v>
      </c>
      <c r="W1624" s="215">
        <f t="shared" si="2038"/>
        <v>0</v>
      </c>
      <c r="X1624" s="215">
        <f t="shared" si="2039"/>
        <v>0</v>
      </c>
    </row>
    <row r="1625" spans="1:24" s="206" customFormat="1" ht="15.6" hidden="1">
      <c r="A1625" s="250" t="s">
        <v>45</v>
      </c>
      <c r="B1625" s="251" t="s">
        <v>330</v>
      </c>
      <c r="C1625" s="251" t="s">
        <v>18</v>
      </c>
      <c r="D1625" s="251"/>
      <c r="E1625" s="251"/>
      <c r="F1625" s="251"/>
      <c r="G1625" s="251"/>
      <c r="H1625" s="251"/>
      <c r="I1625" s="252"/>
      <c r="J1625" s="205">
        <f>J1626</f>
        <v>1335957</v>
      </c>
      <c r="K1625" s="205">
        <f t="shared" ref="K1625:O1625" si="2107">K1626</f>
        <v>538486.28</v>
      </c>
      <c r="L1625" s="205">
        <f t="shared" si="2107"/>
        <v>553437.44999999995</v>
      </c>
      <c r="M1625" s="205">
        <f t="shared" si="2107"/>
        <v>0</v>
      </c>
      <c r="N1625" s="205">
        <f t="shared" si="2107"/>
        <v>0</v>
      </c>
      <c r="O1625" s="205">
        <f t="shared" si="2107"/>
        <v>0</v>
      </c>
      <c r="P1625" s="205">
        <f t="shared" si="2056"/>
        <v>1335957</v>
      </c>
      <c r="Q1625" s="205">
        <f t="shared" si="2057"/>
        <v>538486.28</v>
      </c>
      <c r="R1625" s="205">
        <f t="shared" si="2058"/>
        <v>553437.44999999995</v>
      </c>
      <c r="S1625" s="205">
        <f t="shared" ref="S1625:U1625" si="2108">S1626</f>
        <v>274020</v>
      </c>
      <c r="T1625" s="205">
        <f t="shared" si="2108"/>
        <v>0</v>
      </c>
      <c r="U1625" s="205">
        <f t="shared" si="2108"/>
        <v>0</v>
      </c>
      <c r="V1625" s="205">
        <f t="shared" si="2037"/>
        <v>1609977</v>
      </c>
      <c r="W1625" s="205">
        <f t="shared" si="2038"/>
        <v>538486.28</v>
      </c>
      <c r="X1625" s="205">
        <f t="shared" si="2039"/>
        <v>553437.44999999995</v>
      </c>
    </row>
    <row r="1626" spans="1:24" s="232" customFormat="1" hidden="1">
      <c r="A1626" s="255" t="s">
        <v>66</v>
      </c>
      <c r="B1626" s="208" t="s">
        <v>330</v>
      </c>
      <c r="C1626" s="208" t="s">
        <v>18</v>
      </c>
      <c r="D1626" s="208" t="s">
        <v>13</v>
      </c>
      <c r="E1626" s="208"/>
      <c r="F1626" s="208"/>
      <c r="G1626" s="208"/>
      <c r="H1626" s="208"/>
      <c r="I1626" s="219"/>
      <c r="J1626" s="211">
        <f>J1627+J1631</f>
        <v>1335957</v>
      </c>
      <c r="K1626" s="211">
        <f t="shared" ref="K1626:L1626" si="2109">K1627+K1631</f>
        <v>538486.28</v>
      </c>
      <c r="L1626" s="211">
        <f t="shared" si="2109"/>
        <v>553437.44999999995</v>
      </c>
      <c r="M1626" s="211">
        <f t="shared" ref="M1626:O1626" si="2110">M1627+M1631</f>
        <v>0</v>
      </c>
      <c r="N1626" s="211">
        <f t="shared" si="2110"/>
        <v>0</v>
      </c>
      <c r="O1626" s="211">
        <f t="shared" si="2110"/>
        <v>0</v>
      </c>
      <c r="P1626" s="211">
        <f t="shared" si="2056"/>
        <v>1335957</v>
      </c>
      <c r="Q1626" s="211">
        <f t="shared" si="2057"/>
        <v>538486.28</v>
      </c>
      <c r="R1626" s="211">
        <f t="shared" si="2058"/>
        <v>553437.44999999995</v>
      </c>
      <c r="S1626" s="211">
        <f t="shared" ref="S1626:U1626" si="2111">S1627+S1631</f>
        <v>274020</v>
      </c>
      <c r="T1626" s="211">
        <f t="shared" si="2111"/>
        <v>0</v>
      </c>
      <c r="U1626" s="211">
        <f t="shared" si="2111"/>
        <v>0</v>
      </c>
      <c r="V1626" s="211">
        <f t="shared" si="2037"/>
        <v>1609977</v>
      </c>
      <c r="W1626" s="211">
        <f t="shared" si="2038"/>
        <v>538486.28</v>
      </c>
      <c r="X1626" s="211">
        <f t="shared" si="2039"/>
        <v>553437.44999999995</v>
      </c>
    </row>
    <row r="1627" spans="1:24" s="206" customFormat="1" ht="26.4" hidden="1">
      <c r="A1627" s="267" t="s">
        <v>389</v>
      </c>
      <c r="B1627" s="204" t="s">
        <v>330</v>
      </c>
      <c r="C1627" s="204" t="s">
        <v>18</v>
      </c>
      <c r="D1627" s="204" t="s">
        <v>13</v>
      </c>
      <c r="E1627" s="204" t="s">
        <v>3</v>
      </c>
      <c r="F1627" s="204" t="s">
        <v>68</v>
      </c>
      <c r="G1627" s="204" t="s">
        <v>140</v>
      </c>
      <c r="H1627" s="204" t="s">
        <v>141</v>
      </c>
      <c r="I1627" s="214"/>
      <c r="J1627" s="215">
        <f>J1628</f>
        <v>803000</v>
      </c>
      <c r="K1627" s="215">
        <f t="shared" ref="K1627:O1629" si="2112">K1628</f>
        <v>0</v>
      </c>
      <c r="L1627" s="215">
        <f t="shared" si="2112"/>
        <v>0</v>
      </c>
      <c r="M1627" s="215">
        <f t="shared" si="2112"/>
        <v>0</v>
      </c>
      <c r="N1627" s="215">
        <f t="shared" si="2112"/>
        <v>0</v>
      </c>
      <c r="O1627" s="215">
        <f t="shared" si="2112"/>
        <v>0</v>
      </c>
      <c r="P1627" s="215">
        <f t="shared" si="2056"/>
        <v>803000</v>
      </c>
      <c r="Q1627" s="215">
        <f t="shared" si="2057"/>
        <v>0</v>
      </c>
      <c r="R1627" s="215">
        <f t="shared" si="2058"/>
        <v>0</v>
      </c>
      <c r="S1627" s="215">
        <f t="shared" ref="S1627:U1629" si="2113">S1628</f>
        <v>274020</v>
      </c>
      <c r="T1627" s="215">
        <f t="shared" si="2113"/>
        <v>0</v>
      </c>
      <c r="U1627" s="215">
        <f t="shared" si="2113"/>
        <v>0</v>
      </c>
      <c r="V1627" s="215">
        <f t="shared" si="2037"/>
        <v>1077020</v>
      </c>
      <c r="W1627" s="215">
        <f t="shared" si="2038"/>
        <v>0</v>
      </c>
      <c r="X1627" s="215">
        <f t="shared" si="2039"/>
        <v>0</v>
      </c>
    </row>
    <row r="1628" spans="1:24" s="206" customFormat="1" ht="26.4" hidden="1">
      <c r="A1628" s="245" t="s">
        <v>254</v>
      </c>
      <c r="B1628" s="204" t="s">
        <v>330</v>
      </c>
      <c r="C1628" s="204" t="s">
        <v>18</v>
      </c>
      <c r="D1628" s="204" t="s">
        <v>13</v>
      </c>
      <c r="E1628" s="204" t="s">
        <v>3</v>
      </c>
      <c r="F1628" s="204" t="s">
        <v>68</v>
      </c>
      <c r="G1628" s="204" t="s">
        <v>140</v>
      </c>
      <c r="H1628" s="204" t="s">
        <v>376</v>
      </c>
      <c r="I1628" s="214"/>
      <c r="J1628" s="215">
        <f>J1629</f>
        <v>803000</v>
      </c>
      <c r="K1628" s="215">
        <f t="shared" si="2112"/>
        <v>0</v>
      </c>
      <c r="L1628" s="215">
        <f t="shared" si="2112"/>
        <v>0</v>
      </c>
      <c r="M1628" s="215">
        <f t="shared" si="2112"/>
        <v>0</v>
      </c>
      <c r="N1628" s="215">
        <f t="shared" si="2112"/>
        <v>0</v>
      </c>
      <c r="O1628" s="215">
        <f t="shared" si="2112"/>
        <v>0</v>
      </c>
      <c r="P1628" s="215">
        <f t="shared" si="2056"/>
        <v>803000</v>
      </c>
      <c r="Q1628" s="215">
        <f t="shared" si="2057"/>
        <v>0</v>
      </c>
      <c r="R1628" s="215">
        <f t="shared" si="2058"/>
        <v>0</v>
      </c>
      <c r="S1628" s="215">
        <f t="shared" si="2113"/>
        <v>274020</v>
      </c>
      <c r="T1628" s="215">
        <f t="shared" si="2113"/>
        <v>0</v>
      </c>
      <c r="U1628" s="215">
        <f t="shared" si="2113"/>
        <v>0</v>
      </c>
      <c r="V1628" s="215">
        <f t="shared" si="2037"/>
        <v>1077020</v>
      </c>
      <c r="W1628" s="215">
        <f t="shared" si="2038"/>
        <v>0</v>
      </c>
      <c r="X1628" s="215">
        <f t="shared" si="2039"/>
        <v>0</v>
      </c>
    </row>
    <row r="1629" spans="1:24" s="206" customFormat="1" ht="26.4" hidden="1">
      <c r="A1629" s="217" t="s">
        <v>229</v>
      </c>
      <c r="B1629" s="204" t="s">
        <v>330</v>
      </c>
      <c r="C1629" s="204" t="s">
        <v>18</v>
      </c>
      <c r="D1629" s="204" t="s">
        <v>13</v>
      </c>
      <c r="E1629" s="204" t="s">
        <v>3</v>
      </c>
      <c r="F1629" s="204" t="s">
        <v>68</v>
      </c>
      <c r="G1629" s="204" t="s">
        <v>140</v>
      </c>
      <c r="H1629" s="204" t="s">
        <v>376</v>
      </c>
      <c r="I1629" s="214" t="s">
        <v>92</v>
      </c>
      <c r="J1629" s="215">
        <f>J1630</f>
        <v>803000</v>
      </c>
      <c r="K1629" s="215">
        <f t="shared" si="2112"/>
        <v>0</v>
      </c>
      <c r="L1629" s="215">
        <f t="shared" si="2112"/>
        <v>0</v>
      </c>
      <c r="M1629" s="215">
        <f t="shared" si="2112"/>
        <v>0</v>
      </c>
      <c r="N1629" s="215">
        <f t="shared" si="2112"/>
        <v>0</v>
      </c>
      <c r="O1629" s="215">
        <f t="shared" si="2112"/>
        <v>0</v>
      </c>
      <c r="P1629" s="215">
        <f t="shared" si="2056"/>
        <v>803000</v>
      </c>
      <c r="Q1629" s="215">
        <f t="shared" si="2057"/>
        <v>0</v>
      </c>
      <c r="R1629" s="215">
        <f t="shared" si="2058"/>
        <v>0</v>
      </c>
      <c r="S1629" s="215">
        <f t="shared" si="2113"/>
        <v>274020</v>
      </c>
      <c r="T1629" s="215">
        <f t="shared" si="2113"/>
        <v>0</v>
      </c>
      <c r="U1629" s="215">
        <f t="shared" si="2113"/>
        <v>0</v>
      </c>
      <c r="V1629" s="215">
        <f t="shared" si="2037"/>
        <v>1077020</v>
      </c>
      <c r="W1629" s="215">
        <f t="shared" si="2038"/>
        <v>0</v>
      </c>
      <c r="X1629" s="215">
        <f t="shared" si="2039"/>
        <v>0</v>
      </c>
    </row>
    <row r="1630" spans="1:24" s="206" customFormat="1" ht="26.4" hidden="1">
      <c r="A1630" s="216" t="s">
        <v>96</v>
      </c>
      <c r="B1630" s="204" t="s">
        <v>330</v>
      </c>
      <c r="C1630" s="204" t="s">
        <v>18</v>
      </c>
      <c r="D1630" s="204" t="s">
        <v>13</v>
      </c>
      <c r="E1630" s="204" t="s">
        <v>3</v>
      </c>
      <c r="F1630" s="204" t="s">
        <v>68</v>
      </c>
      <c r="G1630" s="204" t="s">
        <v>140</v>
      </c>
      <c r="H1630" s="204" t="s">
        <v>376</v>
      </c>
      <c r="I1630" s="214" t="s">
        <v>93</v>
      </c>
      <c r="J1630" s="215">
        <v>803000</v>
      </c>
      <c r="K1630" s="215"/>
      <c r="L1630" s="215"/>
      <c r="M1630" s="215"/>
      <c r="N1630" s="215"/>
      <c r="O1630" s="215"/>
      <c r="P1630" s="215">
        <f t="shared" si="2056"/>
        <v>803000</v>
      </c>
      <c r="Q1630" s="215">
        <f t="shared" si="2057"/>
        <v>0</v>
      </c>
      <c r="R1630" s="215">
        <f t="shared" si="2058"/>
        <v>0</v>
      </c>
      <c r="S1630" s="351">
        <f>-803000+1077020</f>
        <v>274020</v>
      </c>
      <c r="T1630" s="215"/>
      <c r="U1630" s="215"/>
      <c r="V1630" s="215">
        <f t="shared" si="2037"/>
        <v>1077020</v>
      </c>
      <c r="W1630" s="215">
        <f t="shared" si="2038"/>
        <v>0</v>
      </c>
      <c r="X1630" s="215">
        <f t="shared" si="2039"/>
        <v>0</v>
      </c>
    </row>
    <row r="1631" spans="1:24" s="206" customFormat="1" hidden="1">
      <c r="A1631" s="212" t="s">
        <v>81</v>
      </c>
      <c r="B1631" s="204" t="s">
        <v>330</v>
      </c>
      <c r="C1631" s="204" t="s">
        <v>18</v>
      </c>
      <c r="D1631" s="204" t="s">
        <v>13</v>
      </c>
      <c r="E1631" s="204" t="s">
        <v>80</v>
      </c>
      <c r="F1631" s="204" t="s">
        <v>68</v>
      </c>
      <c r="G1631" s="204" t="s">
        <v>140</v>
      </c>
      <c r="H1631" s="204" t="s">
        <v>141</v>
      </c>
      <c r="I1631" s="214"/>
      <c r="J1631" s="215">
        <f>J1632+J1635</f>
        <v>532957</v>
      </c>
      <c r="K1631" s="215">
        <f t="shared" ref="K1631:L1631" si="2114">K1632+K1635</f>
        <v>538486.28</v>
      </c>
      <c r="L1631" s="215">
        <f t="shared" si="2114"/>
        <v>553437.44999999995</v>
      </c>
      <c r="M1631" s="215">
        <f t="shared" ref="M1631:O1631" si="2115">M1632+M1635</f>
        <v>0</v>
      </c>
      <c r="N1631" s="215">
        <f t="shared" si="2115"/>
        <v>0</v>
      </c>
      <c r="O1631" s="215">
        <f t="shared" si="2115"/>
        <v>0</v>
      </c>
      <c r="P1631" s="215">
        <f t="shared" si="2056"/>
        <v>532957</v>
      </c>
      <c r="Q1631" s="215">
        <f t="shared" si="2057"/>
        <v>538486.28</v>
      </c>
      <c r="R1631" s="215">
        <f t="shared" si="2058"/>
        <v>553437.44999999995</v>
      </c>
      <c r="S1631" s="215">
        <f t="shared" ref="S1631:U1631" si="2116">S1632+S1635</f>
        <v>0</v>
      </c>
      <c r="T1631" s="215">
        <f t="shared" si="2116"/>
        <v>0</v>
      </c>
      <c r="U1631" s="215">
        <f t="shared" si="2116"/>
        <v>0</v>
      </c>
      <c r="V1631" s="215">
        <f t="shared" si="2037"/>
        <v>532957</v>
      </c>
      <c r="W1631" s="215">
        <f t="shared" si="2038"/>
        <v>538486.28</v>
      </c>
      <c r="X1631" s="215">
        <f t="shared" si="2039"/>
        <v>553437.44999999995</v>
      </c>
    </row>
    <row r="1632" spans="1:24" s="206" customFormat="1" ht="13.8" hidden="1">
      <c r="A1632" s="256" t="s">
        <v>297</v>
      </c>
      <c r="B1632" s="204" t="s">
        <v>330</v>
      </c>
      <c r="C1632" s="204" t="s">
        <v>18</v>
      </c>
      <c r="D1632" s="204" t="s">
        <v>13</v>
      </c>
      <c r="E1632" s="204" t="s">
        <v>80</v>
      </c>
      <c r="F1632" s="204" t="s">
        <v>68</v>
      </c>
      <c r="G1632" s="204" t="s">
        <v>140</v>
      </c>
      <c r="H1632" s="204" t="s">
        <v>296</v>
      </c>
      <c r="I1632" s="214"/>
      <c r="J1632" s="215">
        <f>J1633</f>
        <v>40725</v>
      </c>
      <c r="K1632" s="215">
        <f t="shared" ref="K1632:O1633" si="2117">K1633</f>
        <v>40725</v>
      </c>
      <c r="L1632" s="215">
        <f t="shared" si="2117"/>
        <v>40725</v>
      </c>
      <c r="M1632" s="215">
        <f t="shared" si="2117"/>
        <v>0</v>
      </c>
      <c r="N1632" s="215">
        <f t="shared" si="2117"/>
        <v>0</v>
      </c>
      <c r="O1632" s="215">
        <f t="shared" si="2117"/>
        <v>0</v>
      </c>
      <c r="P1632" s="215">
        <f t="shared" si="2056"/>
        <v>40725</v>
      </c>
      <c r="Q1632" s="215">
        <f t="shared" si="2057"/>
        <v>40725</v>
      </c>
      <c r="R1632" s="215">
        <f t="shared" si="2058"/>
        <v>40725</v>
      </c>
      <c r="S1632" s="215">
        <f t="shared" ref="S1632:U1633" si="2118">S1633</f>
        <v>0</v>
      </c>
      <c r="T1632" s="215">
        <f t="shared" si="2118"/>
        <v>0</v>
      </c>
      <c r="U1632" s="215">
        <f t="shared" si="2118"/>
        <v>0</v>
      </c>
      <c r="V1632" s="215">
        <f t="shared" si="2037"/>
        <v>40725</v>
      </c>
      <c r="W1632" s="215">
        <f t="shared" si="2038"/>
        <v>40725</v>
      </c>
      <c r="X1632" s="215">
        <f t="shared" si="2039"/>
        <v>40725</v>
      </c>
    </row>
    <row r="1633" spans="1:24" s="206" customFormat="1" ht="26.4" hidden="1">
      <c r="A1633" s="217" t="s">
        <v>229</v>
      </c>
      <c r="B1633" s="204" t="s">
        <v>330</v>
      </c>
      <c r="C1633" s="204" t="s">
        <v>18</v>
      </c>
      <c r="D1633" s="204" t="s">
        <v>13</v>
      </c>
      <c r="E1633" s="204" t="s">
        <v>80</v>
      </c>
      <c r="F1633" s="204" t="s">
        <v>68</v>
      </c>
      <c r="G1633" s="204" t="s">
        <v>140</v>
      </c>
      <c r="H1633" s="204" t="s">
        <v>296</v>
      </c>
      <c r="I1633" s="214" t="s">
        <v>92</v>
      </c>
      <c r="J1633" s="215">
        <f>J1634</f>
        <v>40725</v>
      </c>
      <c r="K1633" s="215">
        <f t="shared" si="2117"/>
        <v>40725</v>
      </c>
      <c r="L1633" s="215">
        <f t="shared" si="2117"/>
        <v>40725</v>
      </c>
      <c r="M1633" s="215">
        <f t="shared" si="2117"/>
        <v>0</v>
      </c>
      <c r="N1633" s="215">
        <f t="shared" si="2117"/>
        <v>0</v>
      </c>
      <c r="O1633" s="215">
        <f t="shared" si="2117"/>
        <v>0</v>
      </c>
      <c r="P1633" s="215">
        <f t="shared" si="2056"/>
        <v>40725</v>
      </c>
      <c r="Q1633" s="215">
        <f t="shared" si="2057"/>
        <v>40725</v>
      </c>
      <c r="R1633" s="215">
        <f t="shared" si="2058"/>
        <v>40725</v>
      </c>
      <c r="S1633" s="215">
        <f t="shared" si="2118"/>
        <v>0</v>
      </c>
      <c r="T1633" s="215">
        <f t="shared" si="2118"/>
        <v>0</v>
      </c>
      <c r="U1633" s="215">
        <f t="shared" si="2118"/>
        <v>0</v>
      </c>
      <c r="V1633" s="215">
        <f t="shared" si="2037"/>
        <v>40725</v>
      </c>
      <c r="W1633" s="215">
        <f t="shared" si="2038"/>
        <v>40725</v>
      </c>
      <c r="X1633" s="215">
        <f t="shared" si="2039"/>
        <v>40725</v>
      </c>
    </row>
    <row r="1634" spans="1:24" s="206" customFormat="1" ht="26.4" hidden="1">
      <c r="A1634" s="216" t="s">
        <v>96</v>
      </c>
      <c r="B1634" s="204" t="s">
        <v>330</v>
      </c>
      <c r="C1634" s="204" t="s">
        <v>18</v>
      </c>
      <c r="D1634" s="204" t="s">
        <v>13</v>
      </c>
      <c r="E1634" s="204" t="s">
        <v>80</v>
      </c>
      <c r="F1634" s="204" t="s">
        <v>68</v>
      </c>
      <c r="G1634" s="204" t="s">
        <v>140</v>
      </c>
      <c r="H1634" s="204" t="s">
        <v>296</v>
      </c>
      <c r="I1634" s="214" t="s">
        <v>93</v>
      </c>
      <c r="J1634" s="215">
        <v>40725</v>
      </c>
      <c r="K1634" s="215">
        <v>40725</v>
      </c>
      <c r="L1634" s="215">
        <v>40725</v>
      </c>
      <c r="M1634" s="215"/>
      <c r="N1634" s="215"/>
      <c r="O1634" s="215"/>
      <c r="P1634" s="215">
        <f t="shared" si="2056"/>
        <v>40725</v>
      </c>
      <c r="Q1634" s="215">
        <f t="shared" si="2057"/>
        <v>40725</v>
      </c>
      <c r="R1634" s="215">
        <f t="shared" si="2058"/>
        <v>40725</v>
      </c>
      <c r="S1634" s="215"/>
      <c r="T1634" s="215"/>
      <c r="U1634" s="215"/>
      <c r="V1634" s="215">
        <f t="shared" si="2037"/>
        <v>40725</v>
      </c>
      <c r="W1634" s="215">
        <f t="shared" si="2038"/>
        <v>40725</v>
      </c>
      <c r="X1634" s="215">
        <f t="shared" si="2039"/>
        <v>40725</v>
      </c>
    </row>
    <row r="1635" spans="1:24" s="206" customFormat="1" hidden="1">
      <c r="A1635" s="216" t="s">
        <v>299</v>
      </c>
      <c r="B1635" s="204" t="s">
        <v>330</v>
      </c>
      <c r="C1635" s="204" t="s">
        <v>18</v>
      </c>
      <c r="D1635" s="204" t="s">
        <v>13</v>
      </c>
      <c r="E1635" s="204" t="s">
        <v>80</v>
      </c>
      <c r="F1635" s="204" t="s">
        <v>68</v>
      </c>
      <c r="G1635" s="204" t="s">
        <v>140</v>
      </c>
      <c r="H1635" s="204" t="s">
        <v>295</v>
      </c>
      <c r="I1635" s="214"/>
      <c r="J1635" s="215">
        <f>J1636</f>
        <v>492232</v>
      </c>
      <c r="K1635" s="215">
        <f t="shared" ref="K1635:O1636" si="2119">K1636</f>
        <v>497761.28000000003</v>
      </c>
      <c r="L1635" s="215">
        <f t="shared" si="2119"/>
        <v>512712.45</v>
      </c>
      <c r="M1635" s="215">
        <f t="shared" si="2119"/>
        <v>0</v>
      </c>
      <c r="N1635" s="215">
        <f t="shared" si="2119"/>
        <v>0</v>
      </c>
      <c r="O1635" s="215">
        <f t="shared" si="2119"/>
        <v>0</v>
      </c>
      <c r="P1635" s="215">
        <f t="shared" si="2056"/>
        <v>492232</v>
      </c>
      <c r="Q1635" s="215">
        <f t="shared" si="2057"/>
        <v>497761.28000000003</v>
      </c>
      <c r="R1635" s="215">
        <f t="shared" si="2058"/>
        <v>512712.45</v>
      </c>
      <c r="S1635" s="215">
        <f t="shared" ref="S1635:U1636" si="2120">S1636</f>
        <v>0</v>
      </c>
      <c r="T1635" s="215">
        <f t="shared" si="2120"/>
        <v>0</v>
      </c>
      <c r="U1635" s="215">
        <f t="shared" si="2120"/>
        <v>0</v>
      </c>
      <c r="V1635" s="215">
        <f t="shared" ref="V1635:V1703" si="2121">P1635+S1635</f>
        <v>492232</v>
      </c>
      <c r="W1635" s="215">
        <f t="shared" ref="W1635:W1703" si="2122">Q1635+T1635</f>
        <v>497761.28000000003</v>
      </c>
      <c r="X1635" s="215">
        <f t="shared" ref="X1635:X1703" si="2123">R1635+U1635</f>
        <v>512712.45</v>
      </c>
    </row>
    <row r="1636" spans="1:24" s="206" customFormat="1" ht="26.4" hidden="1">
      <c r="A1636" s="217" t="s">
        <v>229</v>
      </c>
      <c r="B1636" s="204" t="s">
        <v>330</v>
      </c>
      <c r="C1636" s="204" t="s">
        <v>18</v>
      </c>
      <c r="D1636" s="204" t="s">
        <v>13</v>
      </c>
      <c r="E1636" s="204" t="s">
        <v>80</v>
      </c>
      <c r="F1636" s="204" t="s">
        <v>68</v>
      </c>
      <c r="G1636" s="204" t="s">
        <v>140</v>
      </c>
      <c r="H1636" s="204" t="s">
        <v>295</v>
      </c>
      <c r="I1636" s="214" t="s">
        <v>92</v>
      </c>
      <c r="J1636" s="215">
        <f>J1637</f>
        <v>492232</v>
      </c>
      <c r="K1636" s="215">
        <f t="shared" si="2119"/>
        <v>497761.28000000003</v>
      </c>
      <c r="L1636" s="215">
        <f t="shared" si="2119"/>
        <v>512712.45</v>
      </c>
      <c r="M1636" s="215">
        <f t="shared" si="2119"/>
        <v>0</v>
      </c>
      <c r="N1636" s="215">
        <f t="shared" si="2119"/>
        <v>0</v>
      </c>
      <c r="O1636" s="215">
        <f t="shared" si="2119"/>
        <v>0</v>
      </c>
      <c r="P1636" s="215">
        <f t="shared" si="2056"/>
        <v>492232</v>
      </c>
      <c r="Q1636" s="215">
        <f t="shared" si="2057"/>
        <v>497761.28000000003</v>
      </c>
      <c r="R1636" s="215">
        <f t="shared" si="2058"/>
        <v>512712.45</v>
      </c>
      <c r="S1636" s="215">
        <f t="shared" si="2120"/>
        <v>0</v>
      </c>
      <c r="T1636" s="215">
        <f t="shared" si="2120"/>
        <v>0</v>
      </c>
      <c r="U1636" s="215">
        <f t="shared" si="2120"/>
        <v>0</v>
      </c>
      <c r="V1636" s="215">
        <f t="shared" si="2121"/>
        <v>492232</v>
      </c>
      <c r="W1636" s="215">
        <f t="shared" si="2122"/>
        <v>497761.28000000003</v>
      </c>
      <c r="X1636" s="215">
        <f t="shared" si="2123"/>
        <v>512712.45</v>
      </c>
    </row>
    <row r="1637" spans="1:24" s="206" customFormat="1" ht="26.4" hidden="1">
      <c r="A1637" s="216" t="s">
        <v>96</v>
      </c>
      <c r="B1637" s="204" t="s">
        <v>330</v>
      </c>
      <c r="C1637" s="204" t="s">
        <v>18</v>
      </c>
      <c r="D1637" s="204" t="s">
        <v>13</v>
      </c>
      <c r="E1637" s="204" t="s">
        <v>80</v>
      </c>
      <c r="F1637" s="204" t="s">
        <v>68</v>
      </c>
      <c r="G1637" s="204" t="s">
        <v>140</v>
      </c>
      <c r="H1637" s="204" t="s">
        <v>295</v>
      </c>
      <c r="I1637" s="214" t="s">
        <v>93</v>
      </c>
      <c r="J1637" s="215">
        <v>492232</v>
      </c>
      <c r="K1637" s="215">
        <v>497761.28000000003</v>
      </c>
      <c r="L1637" s="215">
        <v>512712.45</v>
      </c>
      <c r="M1637" s="215"/>
      <c r="N1637" s="215"/>
      <c r="O1637" s="215"/>
      <c r="P1637" s="215">
        <f t="shared" si="2056"/>
        <v>492232</v>
      </c>
      <c r="Q1637" s="215">
        <f t="shared" si="2057"/>
        <v>497761.28000000003</v>
      </c>
      <c r="R1637" s="215">
        <f t="shared" si="2058"/>
        <v>512712.45</v>
      </c>
      <c r="S1637" s="215"/>
      <c r="T1637" s="215"/>
      <c r="U1637" s="215"/>
      <c r="V1637" s="215">
        <f t="shared" si="2121"/>
        <v>492232</v>
      </c>
      <c r="W1637" s="215">
        <f t="shared" si="2122"/>
        <v>497761.28000000003</v>
      </c>
      <c r="X1637" s="215">
        <f t="shared" si="2123"/>
        <v>512712.45</v>
      </c>
    </row>
    <row r="1638" spans="1:24" s="206" customFormat="1" ht="15.6" hidden="1">
      <c r="A1638" s="276" t="s">
        <v>4</v>
      </c>
      <c r="B1638" s="203" t="s">
        <v>330</v>
      </c>
      <c r="C1638" s="251" t="s">
        <v>19</v>
      </c>
      <c r="D1638" s="204"/>
      <c r="E1638" s="204"/>
      <c r="F1638" s="204"/>
      <c r="G1638" s="204"/>
      <c r="H1638" s="204"/>
      <c r="I1638" s="214"/>
      <c r="J1638" s="205">
        <f>J1639</f>
        <v>176200</v>
      </c>
      <c r="K1638" s="205">
        <f t="shared" ref="K1638:O1641" si="2124">K1639</f>
        <v>0</v>
      </c>
      <c r="L1638" s="205">
        <f t="shared" si="2124"/>
        <v>0</v>
      </c>
      <c r="M1638" s="205">
        <f t="shared" si="2124"/>
        <v>0</v>
      </c>
      <c r="N1638" s="205">
        <f t="shared" si="2124"/>
        <v>0</v>
      </c>
      <c r="O1638" s="205">
        <f t="shared" si="2124"/>
        <v>0</v>
      </c>
      <c r="P1638" s="205">
        <f t="shared" si="2056"/>
        <v>176200</v>
      </c>
      <c r="Q1638" s="205">
        <f t="shared" si="2057"/>
        <v>0</v>
      </c>
      <c r="R1638" s="205">
        <f t="shared" si="2058"/>
        <v>0</v>
      </c>
      <c r="S1638" s="205">
        <f t="shared" ref="S1638:U1642" si="2125">S1639</f>
        <v>-176200</v>
      </c>
      <c r="T1638" s="205">
        <f t="shared" si="2125"/>
        <v>0</v>
      </c>
      <c r="U1638" s="205">
        <f t="shared" si="2125"/>
        <v>0</v>
      </c>
      <c r="V1638" s="205">
        <f t="shared" si="2121"/>
        <v>0</v>
      </c>
      <c r="W1638" s="205">
        <f t="shared" si="2122"/>
        <v>0</v>
      </c>
      <c r="X1638" s="205">
        <f t="shared" si="2123"/>
        <v>0</v>
      </c>
    </row>
    <row r="1639" spans="1:24" s="206" customFormat="1" hidden="1">
      <c r="A1639" s="207" t="s">
        <v>50</v>
      </c>
      <c r="B1639" s="208" t="s">
        <v>330</v>
      </c>
      <c r="C1639" s="208" t="s">
        <v>19</v>
      </c>
      <c r="D1639" s="208" t="s">
        <v>20</v>
      </c>
      <c r="E1639" s="208"/>
      <c r="F1639" s="208"/>
      <c r="G1639" s="208"/>
      <c r="H1639" s="208"/>
      <c r="I1639" s="219"/>
      <c r="J1639" s="211">
        <f>J1640</f>
        <v>176200</v>
      </c>
      <c r="K1639" s="211">
        <f t="shared" si="2124"/>
        <v>0</v>
      </c>
      <c r="L1639" s="211">
        <f t="shared" si="2124"/>
        <v>0</v>
      </c>
      <c r="M1639" s="211">
        <f t="shared" si="2124"/>
        <v>0</v>
      </c>
      <c r="N1639" s="211">
        <f t="shared" si="2124"/>
        <v>0</v>
      </c>
      <c r="O1639" s="211">
        <f t="shared" si="2124"/>
        <v>0</v>
      </c>
      <c r="P1639" s="211">
        <f t="shared" si="2056"/>
        <v>176200</v>
      </c>
      <c r="Q1639" s="211">
        <f t="shared" si="2057"/>
        <v>0</v>
      </c>
      <c r="R1639" s="211">
        <f t="shared" si="2058"/>
        <v>0</v>
      </c>
      <c r="S1639" s="211">
        <f t="shared" si="2125"/>
        <v>-176200</v>
      </c>
      <c r="T1639" s="211">
        <f t="shared" si="2125"/>
        <v>0</v>
      </c>
      <c r="U1639" s="211">
        <f t="shared" si="2125"/>
        <v>0</v>
      </c>
      <c r="V1639" s="211">
        <f t="shared" si="2121"/>
        <v>0</v>
      </c>
      <c r="W1639" s="211">
        <f t="shared" si="2122"/>
        <v>0</v>
      </c>
      <c r="X1639" s="211">
        <f t="shared" si="2123"/>
        <v>0</v>
      </c>
    </row>
    <row r="1640" spans="1:24" s="206" customFormat="1" ht="26.4" hidden="1">
      <c r="A1640" s="277" t="s">
        <v>387</v>
      </c>
      <c r="B1640" s="204" t="s">
        <v>330</v>
      </c>
      <c r="C1640" s="204" t="s">
        <v>19</v>
      </c>
      <c r="D1640" s="204" t="s">
        <v>20</v>
      </c>
      <c r="E1640" s="204" t="s">
        <v>2</v>
      </c>
      <c r="F1640" s="204" t="s">
        <v>68</v>
      </c>
      <c r="G1640" s="204" t="s">
        <v>140</v>
      </c>
      <c r="H1640" s="204" t="s">
        <v>141</v>
      </c>
      <c r="I1640" s="214"/>
      <c r="J1640" s="215">
        <f>J1641</f>
        <v>176200</v>
      </c>
      <c r="K1640" s="215">
        <f t="shared" si="2124"/>
        <v>0</v>
      </c>
      <c r="L1640" s="215">
        <f t="shared" si="2124"/>
        <v>0</v>
      </c>
      <c r="M1640" s="215">
        <f t="shared" si="2124"/>
        <v>0</v>
      </c>
      <c r="N1640" s="215">
        <f t="shared" si="2124"/>
        <v>0</v>
      </c>
      <c r="O1640" s="215">
        <f t="shared" si="2124"/>
        <v>0</v>
      </c>
      <c r="P1640" s="215">
        <f t="shared" si="2056"/>
        <v>176200</v>
      </c>
      <c r="Q1640" s="215">
        <f t="shared" si="2057"/>
        <v>0</v>
      </c>
      <c r="R1640" s="215">
        <f t="shared" si="2058"/>
        <v>0</v>
      </c>
      <c r="S1640" s="215">
        <f t="shared" si="2125"/>
        <v>-176200</v>
      </c>
      <c r="T1640" s="215">
        <f t="shared" si="2125"/>
        <v>0</v>
      </c>
      <c r="U1640" s="215">
        <f t="shared" si="2125"/>
        <v>0</v>
      </c>
      <c r="V1640" s="215">
        <f t="shared" si="2121"/>
        <v>0</v>
      </c>
      <c r="W1640" s="215">
        <f t="shared" si="2122"/>
        <v>0</v>
      </c>
      <c r="X1640" s="215">
        <f t="shared" si="2123"/>
        <v>0</v>
      </c>
    </row>
    <row r="1641" spans="1:24" s="206" customFormat="1" ht="26.4" hidden="1">
      <c r="A1641" s="245" t="s">
        <v>254</v>
      </c>
      <c r="B1641" s="204" t="s">
        <v>330</v>
      </c>
      <c r="C1641" s="204" t="s">
        <v>19</v>
      </c>
      <c r="D1641" s="204" t="s">
        <v>20</v>
      </c>
      <c r="E1641" s="204" t="s">
        <v>2</v>
      </c>
      <c r="F1641" s="204" t="s">
        <v>68</v>
      </c>
      <c r="G1641" s="204" t="s">
        <v>140</v>
      </c>
      <c r="H1641" s="204" t="s">
        <v>376</v>
      </c>
      <c r="I1641" s="214"/>
      <c r="J1641" s="215">
        <f>J1642</f>
        <v>176200</v>
      </c>
      <c r="K1641" s="215">
        <f t="shared" si="2124"/>
        <v>0</v>
      </c>
      <c r="L1641" s="215">
        <f t="shared" si="2124"/>
        <v>0</v>
      </c>
      <c r="M1641" s="215">
        <f t="shared" si="2124"/>
        <v>0</v>
      </c>
      <c r="N1641" s="215">
        <f t="shared" si="2124"/>
        <v>0</v>
      </c>
      <c r="O1641" s="215">
        <f t="shared" si="2124"/>
        <v>0</v>
      </c>
      <c r="P1641" s="215">
        <f t="shared" si="2056"/>
        <v>176200</v>
      </c>
      <c r="Q1641" s="215">
        <f t="shared" si="2057"/>
        <v>0</v>
      </c>
      <c r="R1641" s="215">
        <f t="shared" si="2058"/>
        <v>0</v>
      </c>
      <c r="S1641" s="215">
        <f t="shared" si="2125"/>
        <v>-176200</v>
      </c>
      <c r="T1641" s="215">
        <f t="shared" si="2125"/>
        <v>0</v>
      </c>
      <c r="U1641" s="215">
        <f t="shared" si="2125"/>
        <v>0</v>
      </c>
      <c r="V1641" s="215">
        <f t="shared" si="2121"/>
        <v>0</v>
      </c>
      <c r="W1641" s="215">
        <f t="shared" si="2122"/>
        <v>0</v>
      </c>
      <c r="X1641" s="215">
        <f t="shared" si="2123"/>
        <v>0</v>
      </c>
    </row>
    <row r="1642" spans="1:24" s="206" customFormat="1" ht="26.4" hidden="1">
      <c r="A1642" s="278" t="s">
        <v>229</v>
      </c>
      <c r="B1642" s="204" t="s">
        <v>330</v>
      </c>
      <c r="C1642" s="204" t="s">
        <v>19</v>
      </c>
      <c r="D1642" s="204" t="s">
        <v>20</v>
      </c>
      <c r="E1642" s="204" t="s">
        <v>2</v>
      </c>
      <c r="F1642" s="204" t="s">
        <v>68</v>
      </c>
      <c r="G1642" s="204" t="s">
        <v>140</v>
      </c>
      <c r="H1642" s="204" t="s">
        <v>376</v>
      </c>
      <c r="I1642" s="214" t="s">
        <v>92</v>
      </c>
      <c r="J1642" s="215">
        <f>J1643</f>
        <v>176200</v>
      </c>
      <c r="K1642" s="215">
        <f t="shared" ref="K1642:O1642" si="2126">K1643</f>
        <v>0</v>
      </c>
      <c r="L1642" s="215">
        <f t="shared" si="2126"/>
        <v>0</v>
      </c>
      <c r="M1642" s="215">
        <f t="shared" si="2126"/>
        <v>0</v>
      </c>
      <c r="N1642" s="215">
        <f t="shared" si="2126"/>
        <v>0</v>
      </c>
      <c r="O1642" s="215">
        <f t="shared" si="2126"/>
        <v>0</v>
      </c>
      <c r="P1642" s="215">
        <f t="shared" si="2056"/>
        <v>176200</v>
      </c>
      <c r="Q1642" s="215">
        <f t="shared" si="2057"/>
        <v>0</v>
      </c>
      <c r="R1642" s="215">
        <f t="shared" si="2058"/>
        <v>0</v>
      </c>
      <c r="S1642" s="215">
        <f t="shared" si="2125"/>
        <v>-176200</v>
      </c>
      <c r="T1642" s="215">
        <f t="shared" si="2125"/>
        <v>0</v>
      </c>
      <c r="U1642" s="215">
        <f t="shared" si="2125"/>
        <v>0</v>
      </c>
      <c r="V1642" s="215">
        <f t="shared" si="2121"/>
        <v>0</v>
      </c>
      <c r="W1642" s="215">
        <f t="shared" si="2122"/>
        <v>0</v>
      </c>
      <c r="X1642" s="215">
        <f t="shared" si="2123"/>
        <v>0</v>
      </c>
    </row>
    <row r="1643" spans="1:24" s="206" customFormat="1" ht="26.4" hidden="1">
      <c r="A1643" s="279" t="s">
        <v>96</v>
      </c>
      <c r="B1643" s="204" t="s">
        <v>330</v>
      </c>
      <c r="C1643" s="204" t="s">
        <v>19</v>
      </c>
      <c r="D1643" s="204" t="s">
        <v>20</v>
      </c>
      <c r="E1643" s="204" t="s">
        <v>2</v>
      </c>
      <c r="F1643" s="204" t="s">
        <v>68</v>
      </c>
      <c r="G1643" s="204" t="s">
        <v>140</v>
      </c>
      <c r="H1643" s="204" t="s">
        <v>376</v>
      </c>
      <c r="I1643" s="214" t="s">
        <v>93</v>
      </c>
      <c r="J1643" s="215">
        <v>176200</v>
      </c>
      <c r="K1643" s="215"/>
      <c r="L1643" s="215"/>
      <c r="M1643" s="215"/>
      <c r="N1643" s="215"/>
      <c r="O1643" s="215"/>
      <c r="P1643" s="215">
        <f t="shared" si="2056"/>
        <v>176200</v>
      </c>
      <c r="Q1643" s="215">
        <f t="shared" si="2057"/>
        <v>0</v>
      </c>
      <c r="R1643" s="215">
        <f t="shared" si="2058"/>
        <v>0</v>
      </c>
      <c r="S1643" s="351">
        <v>-176200</v>
      </c>
      <c r="T1643" s="215"/>
      <c r="U1643" s="215"/>
      <c r="V1643" s="215">
        <f t="shared" si="2121"/>
        <v>0</v>
      </c>
      <c r="W1643" s="215">
        <f t="shared" si="2122"/>
        <v>0</v>
      </c>
      <c r="X1643" s="215">
        <f t="shared" si="2123"/>
        <v>0</v>
      </c>
    </row>
    <row r="1644" spans="1:24" s="199" customFormat="1" ht="15.6" hidden="1">
      <c r="A1644" s="198" t="s">
        <v>350</v>
      </c>
      <c r="J1644" s="200">
        <f>J1645+J1663+J1671+J1680+J1686</f>
        <v>9947348.2100000009</v>
      </c>
      <c r="K1644" s="200">
        <f t="shared" ref="K1644:L1644" si="2127">K1645+K1663+K1671+K1680+K1686</f>
        <v>4975140.5199999996</v>
      </c>
      <c r="L1644" s="200">
        <f t="shared" si="2127"/>
        <v>4943810.5</v>
      </c>
      <c r="M1644" s="200">
        <f t="shared" ref="M1644:O1644" si="2128">M1645+M1663+M1671+M1680+M1686</f>
        <v>-3720000</v>
      </c>
      <c r="N1644" s="200">
        <f t="shared" si="2128"/>
        <v>0</v>
      </c>
      <c r="O1644" s="200">
        <f t="shared" si="2128"/>
        <v>0</v>
      </c>
      <c r="P1644" s="200">
        <f t="shared" si="2056"/>
        <v>6227348.2100000009</v>
      </c>
      <c r="Q1644" s="200">
        <f t="shared" si="2057"/>
        <v>4975140.5199999996</v>
      </c>
      <c r="R1644" s="200">
        <f t="shared" si="2058"/>
        <v>4943810.5</v>
      </c>
      <c r="S1644" s="200">
        <f t="shared" ref="S1644:U1644" si="2129">S1645+S1663+S1671+S1680+S1686</f>
        <v>101608</v>
      </c>
      <c r="T1644" s="200">
        <f t="shared" si="2129"/>
        <v>0</v>
      </c>
      <c r="U1644" s="200">
        <f t="shared" si="2129"/>
        <v>0</v>
      </c>
      <c r="V1644" s="200">
        <f t="shared" si="2121"/>
        <v>6328956.2100000009</v>
      </c>
      <c r="W1644" s="200">
        <f t="shared" si="2122"/>
        <v>4975140.5199999996</v>
      </c>
      <c r="X1644" s="200">
        <f t="shared" si="2123"/>
        <v>4943810.5</v>
      </c>
    </row>
    <row r="1645" spans="1:24" s="206" customFormat="1" ht="15.6" hidden="1">
      <c r="A1645" s="202" t="s">
        <v>32</v>
      </c>
      <c r="B1645" s="203" t="s">
        <v>330</v>
      </c>
      <c r="C1645" s="203" t="s">
        <v>20</v>
      </c>
      <c r="D1645" s="204"/>
      <c r="E1645" s="204"/>
      <c r="F1645" s="204"/>
      <c r="G1645" s="204"/>
      <c r="H1645" s="204"/>
      <c r="I1645" s="204"/>
      <c r="J1645" s="205">
        <f>J1646</f>
        <v>4646150</v>
      </c>
      <c r="K1645" s="205">
        <f t="shared" ref="K1645:O1646" si="2130">K1646</f>
        <v>4610239.5999999996</v>
      </c>
      <c r="L1645" s="205">
        <f t="shared" si="2130"/>
        <v>4574492.78</v>
      </c>
      <c r="M1645" s="205">
        <f t="shared" si="2130"/>
        <v>0</v>
      </c>
      <c r="N1645" s="205">
        <f t="shared" si="2130"/>
        <v>0</v>
      </c>
      <c r="O1645" s="205">
        <f t="shared" si="2130"/>
        <v>0</v>
      </c>
      <c r="P1645" s="205">
        <f t="shared" si="2056"/>
        <v>4646150</v>
      </c>
      <c r="Q1645" s="205">
        <f t="shared" si="2057"/>
        <v>4610239.5999999996</v>
      </c>
      <c r="R1645" s="205">
        <f t="shared" si="2058"/>
        <v>4574492.78</v>
      </c>
      <c r="S1645" s="205">
        <f>S1646+S1658</f>
        <v>101608</v>
      </c>
      <c r="T1645" s="205">
        <f t="shared" ref="T1645:U1645" si="2131">T1646+T1658</f>
        <v>0</v>
      </c>
      <c r="U1645" s="205">
        <f t="shared" si="2131"/>
        <v>0</v>
      </c>
      <c r="V1645" s="205">
        <f t="shared" si="2121"/>
        <v>4747758</v>
      </c>
      <c r="W1645" s="205">
        <f t="shared" si="2122"/>
        <v>4610239.5999999996</v>
      </c>
      <c r="X1645" s="205">
        <f t="shared" si="2123"/>
        <v>4574492.78</v>
      </c>
    </row>
    <row r="1646" spans="1:24" s="206" customFormat="1" ht="39.6" hidden="1">
      <c r="A1646" s="207" t="s">
        <v>0</v>
      </c>
      <c r="B1646" s="208" t="s">
        <v>330</v>
      </c>
      <c r="C1646" s="208" t="s">
        <v>20</v>
      </c>
      <c r="D1646" s="208" t="s">
        <v>16</v>
      </c>
      <c r="E1646" s="208"/>
      <c r="F1646" s="208"/>
      <c r="G1646" s="208"/>
      <c r="H1646" s="204"/>
      <c r="I1646" s="214"/>
      <c r="J1646" s="211">
        <f>J1647</f>
        <v>4646150</v>
      </c>
      <c r="K1646" s="211">
        <f t="shared" si="2130"/>
        <v>4610239.5999999996</v>
      </c>
      <c r="L1646" s="211">
        <f t="shared" si="2130"/>
        <v>4574492.78</v>
      </c>
      <c r="M1646" s="211">
        <f t="shared" si="2130"/>
        <v>0</v>
      </c>
      <c r="N1646" s="211">
        <f t="shared" si="2130"/>
        <v>0</v>
      </c>
      <c r="O1646" s="211">
        <f t="shared" si="2130"/>
        <v>0</v>
      </c>
      <c r="P1646" s="211">
        <f t="shared" si="2056"/>
        <v>4646150</v>
      </c>
      <c r="Q1646" s="211">
        <f t="shared" si="2057"/>
        <v>4610239.5999999996</v>
      </c>
      <c r="R1646" s="211">
        <f t="shared" si="2058"/>
        <v>4574492.78</v>
      </c>
      <c r="S1646" s="211">
        <f t="shared" ref="S1646:U1646" si="2132">S1647</f>
        <v>0</v>
      </c>
      <c r="T1646" s="211">
        <f t="shared" si="2132"/>
        <v>0</v>
      </c>
      <c r="U1646" s="211">
        <f t="shared" si="2132"/>
        <v>0</v>
      </c>
      <c r="V1646" s="211">
        <f t="shared" si="2121"/>
        <v>4646150</v>
      </c>
      <c r="W1646" s="211">
        <f t="shared" si="2122"/>
        <v>4610239.5999999996</v>
      </c>
      <c r="X1646" s="211">
        <f t="shared" si="2123"/>
        <v>4574492.78</v>
      </c>
    </row>
    <row r="1647" spans="1:24" s="206" customFormat="1" hidden="1">
      <c r="A1647" s="212" t="s">
        <v>81</v>
      </c>
      <c r="B1647" s="204" t="s">
        <v>330</v>
      </c>
      <c r="C1647" s="204" t="s">
        <v>20</v>
      </c>
      <c r="D1647" s="204" t="s">
        <v>16</v>
      </c>
      <c r="E1647" s="204" t="s">
        <v>80</v>
      </c>
      <c r="F1647" s="204" t="s">
        <v>68</v>
      </c>
      <c r="G1647" s="204" t="s">
        <v>140</v>
      </c>
      <c r="H1647" s="204" t="s">
        <v>141</v>
      </c>
      <c r="I1647" s="214"/>
      <c r="J1647" s="215">
        <f>J1648+J1655</f>
        <v>4646150</v>
      </c>
      <c r="K1647" s="215">
        <f t="shared" ref="K1647:L1647" si="2133">K1648+K1655</f>
        <v>4610239.5999999996</v>
      </c>
      <c r="L1647" s="215">
        <f t="shared" si="2133"/>
        <v>4574492.78</v>
      </c>
      <c r="M1647" s="215">
        <f t="shared" ref="M1647:O1647" si="2134">M1648+M1655</f>
        <v>0</v>
      </c>
      <c r="N1647" s="215">
        <f t="shared" si="2134"/>
        <v>0</v>
      </c>
      <c r="O1647" s="215">
        <f t="shared" si="2134"/>
        <v>0</v>
      </c>
      <c r="P1647" s="215">
        <f t="shared" si="2056"/>
        <v>4646150</v>
      </c>
      <c r="Q1647" s="215">
        <f t="shared" si="2057"/>
        <v>4610239.5999999996</v>
      </c>
      <c r="R1647" s="215">
        <f t="shared" si="2058"/>
        <v>4574492.78</v>
      </c>
      <c r="S1647" s="215">
        <f t="shared" ref="S1647:U1647" si="2135">S1648+S1655</f>
        <v>0</v>
      </c>
      <c r="T1647" s="215">
        <f t="shared" si="2135"/>
        <v>0</v>
      </c>
      <c r="U1647" s="215">
        <f t="shared" si="2135"/>
        <v>0</v>
      </c>
      <c r="V1647" s="215">
        <f t="shared" si="2121"/>
        <v>4646150</v>
      </c>
      <c r="W1647" s="215">
        <f t="shared" si="2122"/>
        <v>4610239.5999999996</v>
      </c>
      <c r="X1647" s="215">
        <f t="shared" si="2123"/>
        <v>4574492.78</v>
      </c>
    </row>
    <row r="1648" spans="1:24" s="206" customFormat="1" ht="26.4" hidden="1">
      <c r="A1648" s="212" t="s">
        <v>85</v>
      </c>
      <c r="B1648" s="204" t="s">
        <v>330</v>
      </c>
      <c r="C1648" s="204" t="s">
        <v>20</v>
      </c>
      <c r="D1648" s="204" t="s">
        <v>16</v>
      </c>
      <c r="E1648" s="204" t="s">
        <v>80</v>
      </c>
      <c r="F1648" s="204" t="s">
        <v>68</v>
      </c>
      <c r="G1648" s="204" t="s">
        <v>140</v>
      </c>
      <c r="H1648" s="204" t="s">
        <v>150</v>
      </c>
      <c r="I1648" s="214"/>
      <c r="J1648" s="215">
        <f>J1649+J1651+J1653</f>
        <v>4643150</v>
      </c>
      <c r="K1648" s="215">
        <f t="shared" ref="K1648:L1648" si="2136">K1649+K1651+K1653</f>
        <v>4607239.5999999996</v>
      </c>
      <c r="L1648" s="215">
        <f t="shared" si="2136"/>
        <v>4571492.78</v>
      </c>
      <c r="M1648" s="215">
        <f t="shared" ref="M1648:O1648" si="2137">M1649+M1651+M1653</f>
        <v>0</v>
      </c>
      <c r="N1648" s="215">
        <f t="shared" si="2137"/>
        <v>0</v>
      </c>
      <c r="O1648" s="215">
        <f t="shared" si="2137"/>
        <v>0</v>
      </c>
      <c r="P1648" s="215">
        <f t="shared" si="2056"/>
        <v>4643150</v>
      </c>
      <c r="Q1648" s="215">
        <f t="shared" si="2057"/>
        <v>4607239.5999999996</v>
      </c>
      <c r="R1648" s="215">
        <f t="shared" si="2058"/>
        <v>4571492.78</v>
      </c>
      <c r="S1648" s="215">
        <f t="shared" ref="S1648:U1648" si="2138">S1649+S1651+S1653</f>
        <v>0</v>
      </c>
      <c r="T1648" s="215">
        <f t="shared" si="2138"/>
        <v>0</v>
      </c>
      <c r="U1648" s="215">
        <f t="shared" si="2138"/>
        <v>0</v>
      </c>
      <c r="V1648" s="215">
        <f t="shared" si="2121"/>
        <v>4643150</v>
      </c>
      <c r="W1648" s="215">
        <f t="shared" si="2122"/>
        <v>4607239.5999999996</v>
      </c>
      <c r="X1648" s="215">
        <f t="shared" si="2123"/>
        <v>4571492.78</v>
      </c>
    </row>
    <row r="1649" spans="1:24" s="206" customFormat="1" ht="39.6" hidden="1">
      <c r="A1649" s="216" t="s">
        <v>94</v>
      </c>
      <c r="B1649" s="204" t="s">
        <v>330</v>
      </c>
      <c r="C1649" s="204" t="s">
        <v>20</v>
      </c>
      <c r="D1649" s="204" t="s">
        <v>16</v>
      </c>
      <c r="E1649" s="204" t="s">
        <v>80</v>
      </c>
      <c r="F1649" s="204" t="s">
        <v>68</v>
      </c>
      <c r="G1649" s="204" t="s">
        <v>140</v>
      </c>
      <c r="H1649" s="204" t="s">
        <v>150</v>
      </c>
      <c r="I1649" s="214" t="s">
        <v>90</v>
      </c>
      <c r="J1649" s="215">
        <f>J1650</f>
        <v>4393910</v>
      </c>
      <c r="K1649" s="215">
        <f t="shared" ref="K1649:O1649" si="2139">K1650</f>
        <v>4353910</v>
      </c>
      <c r="L1649" s="215">
        <f t="shared" si="2139"/>
        <v>4313910</v>
      </c>
      <c r="M1649" s="215">
        <f t="shared" si="2139"/>
        <v>0</v>
      </c>
      <c r="N1649" s="215">
        <f t="shared" si="2139"/>
        <v>0</v>
      </c>
      <c r="O1649" s="215">
        <f t="shared" si="2139"/>
        <v>0</v>
      </c>
      <c r="P1649" s="215">
        <f t="shared" si="2056"/>
        <v>4393910</v>
      </c>
      <c r="Q1649" s="215">
        <f t="shared" si="2057"/>
        <v>4353910</v>
      </c>
      <c r="R1649" s="215">
        <f t="shared" si="2058"/>
        <v>4313910</v>
      </c>
      <c r="S1649" s="215">
        <f t="shared" ref="S1649:U1649" si="2140">S1650</f>
        <v>0</v>
      </c>
      <c r="T1649" s="215">
        <f t="shared" si="2140"/>
        <v>0</v>
      </c>
      <c r="U1649" s="215">
        <f t="shared" si="2140"/>
        <v>0</v>
      </c>
      <c r="V1649" s="215">
        <f t="shared" si="2121"/>
        <v>4393910</v>
      </c>
      <c r="W1649" s="215">
        <f t="shared" si="2122"/>
        <v>4353910</v>
      </c>
      <c r="X1649" s="215">
        <f t="shared" si="2123"/>
        <v>4313910</v>
      </c>
    </row>
    <row r="1650" spans="1:24" s="206" customFormat="1" hidden="1">
      <c r="A1650" s="216" t="s">
        <v>101</v>
      </c>
      <c r="B1650" s="204" t="s">
        <v>330</v>
      </c>
      <c r="C1650" s="204" t="s">
        <v>20</v>
      </c>
      <c r="D1650" s="204" t="s">
        <v>16</v>
      </c>
      <c r="E1650" s="204" t="s">
        <v>80</v>
      </c>
      <c r="F1650" s="204" t="s">
        <v>68</v>
      </c>
      <c r="G1650" s="204" t="s">
        <v>140</v>
      </c>
      <c r="H1650" s="204" t="s">
        <v>150</v>
      </c>
      <c r="I1650" s="214" t="s">
        <v>100</v>
      </c>
      <c r="J1650" s="215">
        <v>4393910</v>
      </c>
      <c r="K1650" s="215">
        <f>4393910-40000</f>
        <v>4353910</v>
      </c>
      <c r="L1650" s="215">
        <f>4353910-40000</f>
        <v>4313910</v>
      </c>
      <c r="M1650" s="215"/>
      <c r="N1650" s="215"/>
      <c r="O1650" s="215"/>
      <c r="P1650" s="215">
        <f t="shared" si="2056"/>
        <v>4393910</v>
      </c>
      <c r="Q1650" s="215">
        <f t="shared" si="2057"/>
        <v>4353910</v>
      </c>
      <c r="R1650" s="215">
        <f t="shared" si="2058"/>
        <v>4313910</v>
      </c>
      <c r="S1650" s="215"/>
      <c r="T1650" s="215"/>
      <c r="U1650" s="215"/>
      <c r="V1650" s="215">
        <f t="shared" si="2121"/>
        <v>4393910</v>
      </c>
      <c r="W1650" s="215">
        <f t="shared" si="2122"/>
        <v>4353910</v>
      </c>
      <c r="X1650" s="215">
        <f t="shared" si="2123"/>
        <v>4313910</v>
      </c>
    </row>
    <row r="1651" spans="1:24" s="206" customFormat="1" ht="26.4" hidden="1">
      <c r="A1651" s="217" t="s">
        <v>229</v>
      </c>
      <c r="B1651" s="204" t="s">
        <v>330</v>
      </c>
      <c r="C1651" s="204" t="s">
        <v>20</v>
      </c>
      <c r="D1651" s="204" t="s">
        <v>16</v>
      </c>
      <c r="E1651" s="204" t="s">
        <v>80</v>
      </c>
      <c r="F1651" s="204" t="s">
        <v>68</v>
      </c>
      <c r="G1651" s="204" t="s">
        <v>140</v>
      </c>
      <c r="H1651" s="204" t="s">
        <v>150</v>
      </c>
      <c r="I1651" s="214" t="s">
        <v>92</v>
      </c>
      <c r="J1651" s="215">
        <f>J1652</f>
        <v>249240</v>
      </c>
      <c r="K1651" s="215">
        <f t="shared" ref="K1651:O1651" si="2141">K1652</f>
        <v>253329.6</v>
      </c>
      <c r="L1651" s="215">
        <f t="shared" si="2141"/>
        <v>257582.78</v>
      </c>
      <c r="M1651" s="215">
        <f t="shared" si="2141"/>
        <v>0</v>
      </c>
      <c r="N1651" s="215">
        <f t="shared" si="2141"/>
        <v>0</v>
      </c>
      <c r="O1651" s="215">
        <f t="shared" si="2141"/>
        <v>0</v>
      </c>
      <c r="P1651" s="215">
        <f t="shared" ref="P1651:P1721" si="2142">J1651+M1651</f>
        <v>249240</v>
      </c>
      <c r="Q1651" s="215">
        <f t="shared" ref="Q1651:Q1721" si="2143">K1651+N1651</f>
        <v>253329.6</v>
      </c>
      <c r="R1651" s="215">
        <f t="shared" ref="R1651:R1721" si="2144">L1651+O1651</f>
        <v>257582.78</v>
      </c>
      <c r="S1651" s="215">
        <f t="shared" ref="S1651:U1651" si="2145">S1652</f>
        <v>0</v>
      </c>
      <c r="T1651" s="215">
        <f t="shared" si="2145"/>
        <v>0</v>
      </c>
      <c r="U1651" s="215">
        <f t="shared" si="2145"/>
        <v>0</v>
      </c>
      <c r="V1651" s="215">
        <f t="shared" si="2121"/>
        <v>249240</v>
      </c>
      <c r="W1651" s="215">
        <f t="shared" si="2122"/>
        <v>253329.6</v>
      </c>
      <c r="X1651" s="215">
        <f t="shared" si="2123"/>
        <v>257582.78</v>
      </c>
    </row>
    <row r="1652" spans="1:24" s="206" customFormat="1" ht="26.4" hidden="1">
      <c r="A1652" s="216" t="s">
        <v>96</v>
      </c>
      <c r="B1652" s="204" t="s">
        <v>330</v>
      </c>
      <c r="C1652" s="204" t="s">
        <v>20</v>
      </c>
      <c r="D1652" s="204" t="s">
        <v>16</v>
      </c>
      <c r="E1652" s="204" t="s">
        <v>80</v>
      </c>
      <c r="F1652" s="204" t="s">
        <v>68</v>
      </c>
      <c r="G1652" s="204" t="s">
        <v>140</v>
      </c>
      <c r="H1652" s="204" t="s">
        <v>150</v>
      </c>
      <c r="I1652" s="214" t="s">
        <v>93</v>
      </c>
      <c r="J1652" s="215">
        <v>249240</v>
      </c>
      <c r="K1652" s="215">
        <v>253329.6</v>
      </c>
      <c r="L1652" s="215">
        <v>257582.78</v>
      </c>
      <c r="M1652" s="215"/>
      <c r="N1652" s="215"/>
      <c r="O1652" s="215"/>
      <c r="P1652" s="215">
        <f t="shared" si="2142"/>
        <v>249240</v>
      </c>
      <c r="Q1652" s="215">
        <f t="shared" si="2143"/>
        <v>253329.6</v>
      </c>
      <c r="R1652" s="215">
        <f t="shared" si="2144"/>
        <v>257582.78</v>
      </c>
      <c r="S1652" s="215"/>
      <c r="T1652" s="215"/>
      <c r="U1652" s="215"/>
      <c r="V1652" s="215">
        <f t="shared" si="2121"/>
        <v>249240</v>
      </c>
      <c r="W1652" s="215">
        <f t="shared" si="2122"/>
        <v>253329.6</v>
      </c>
      <c r="X1652" s="215">
        <f t="shared" si="2123"/>
        <v>257582.78</v>
      </c>
    </row>
    <row r="1653" spans="1:24" s="206" customFormat="1" hidden="1">
      <c r="A1653" s="216" t="s">
        <v>78</v>
      </c>
      <c r="B1653" s="204" t="s">
        <v>330</v>
      </c>
      <c r="C1653" s="204" t="s">
        <v>20</v>
      </c>
      <c r="D1653" s="204" t="s">
        <v>16</v>
      </c>
      <c r="E1653" s="204" t="s">
        <v>80</v>
      </c>
      <c r="F1653" s="204" t="s">
        <v>68</v>
      </c>
      <c r="G1653" s="204" t="s">
        <v>140</v>
      </c>
      <c r="H1653" s="204" t="s">
        <v>150</v>
      </c>
      <c r="I1653" s="214" t="s">
        <v>75</v>
      </c>
      <c r="J1653" s="215">
        <f>J1654</f>
        <v>0</v>
      </c>
      <c r="K1653" s="215">
        <f t="shared" ref="K1653:O1653" si="2146">K1654</f>
        <v>0</v>
      </c>
      <c r="L1653" s="215">
        <f t="shared" si="2146"/>
        <v>0</v>
      </c>
      <c r="M1653" s="215">
        <f t="shared" si="2146"/>
        <v>0</v>
      </c>
      <c r="N1653" s="215">
        <f t="shared" si="2146"/>
        <v>0</v>
      </c>
      <c r="O1653" s="215">
        <f t="shared" si="2146"/>
        <v>0</v>
      </c>
      <c r="P1653" s="215">
        <f t="shared" si="2142"/>
        <v>0</v>
      </c>
      <c r="Q1653" s="215">
        <f t="shared" si="2143"/>
        <v>0</v>
      </c>
      <c r="R1653" s="215">
        <f t="shared" si="2144"/>
        <v>0</v>
      </c>
      <c r="S1653" s="215">
        <f t="shared" ref="S1653:U1653" si="2147">S1654</f>
        <v>0</v>
      </c>
      <c r="T1653" s="215">
        <f t="shared" si="2147"/>
        <v>0</v>
      </c>
      <c r="U1653" s="215">
        <f t="shared" si="2147"/>
        <v>0</v>
      </c>
      <c r="V1653" s="215">
        <f t="shared" si="2121"/>
        <v>0</v>
      </c>
      <c r="W1653" s="215">
        <f t="shared" si="2122"/>
        <v>0</v>
      </c>
      <c r="X1653" s="215">
        <f t="shared" si="2123"/>
        <v>0</v>
      </c>
    </row>
    <row r="1654" spans="1:24" s="206" customFormat="1" hidden="1">
      <c r="A1654" s="218" t="s">
        <v>118</v>
      </c>
      <c r="B1654" s="204" t="s">
        <v>330</v>
      </c>
      <c r="C1654" s="204" t="s">
        <v>20</v>
      </c>
      <c r="D1654" s="204" t="s">
        <v>16</v>
      </c>
      <c r="E1654" s="204" t="s">
        <v>80</v>
      </c>
      <c r="F1654" s="204" t="s">
        <v>68</v>
      </c>
      <c r="G1654" s="204" t="s">
        <v>140</v>
      </c>
      <c r="H1654" s="204" t="s">
        <v>150</v>
      </c>
      <c r="I1654" s="214" t="s">
        <v>117</v>
      </c>
      <c r="J1654" s="215"/>
      <c r="K1654" s="215"/>
      <c r="L1654" s="215"/>
      <c r="M1654" s="215"/>
      <c r="N1654" s="215"/>
      <c r="O1654" s="215"/>
      <c r="P1654" s="215">
        <f t="shared" si="2142"/>
        <v>0</v>
      </c>
      <c r="Q1654" s="215">
        <f t="shared" si="2143"/>
        <v>0</v>
      </c>
      <c r="R1654" s="215">
        <f t="shared" si="2144"/>
        <v>0</v>
      </c>
      <c r="S1654" s="215"/>
      <c r="T1654" s="215"/>
      <c r="U1654" s="215"/>
      <c r="V1654" s="215">
        <f t="shared" si="2121"/>
        <v>0</v>
      </c>
      <c r="W1654" s="215">
        <f t="shared" si="2122"/>
        <v>0</v>
      </c>
      <c r="X1654" s="215">
        <f t="shared" si="2123"/>
        <v>0</v>
      </c>
    </row>
    <row r="1655" spans="1:24" s="206" customFormat="1" hidden="1">
      <c r="A1655" s="216" t="s">
        <v>88</v>
      </c>
      <c r="B1655" s="204" t="s">
        <v>330</v>
      </c>
      <c r="C1655" s="204" t="s">
        <v>20</v>
      </c>
      <c r="D1655" s="204" t="s">
        <v>16</v>
      </c>
      <c r="E1655" s="204" t="s">
        <v>80</v>
      </c>
      <c r="F1655" s="204" t="s">
        <v>68</v>
      </c>
      <c r="G1655" s="204" t="s">
        <v>140</v>
      </c>
      <c r="H1655" s="204" t="s">
        <v>162</v>
      </c>
      <c r="I1655" s="214"/>
      <c r="J1655" s="215">
        <f>J1656</f>
        <v>3000</v>
      </c>
      <c r="K1655" s="215">
        <f t="shared" ref="K1655:O1656" si="2148">K1656</f>
        <v>3000</v>
      </c>
      <c r="L1655" s="215">
        <f t="shared" si="2148"/>
        <v>3000</v>
      </c>
      <c r="M1655" s="215">
        <f t="shared" si="2148"/>
        <v>0</v>
      </c>
      <c r="N1655" s="215">
        <f t="shared" si="2148"/>
        <v>0</v>
      </c>
      <c r="O1655" s="215">
        <f t="shared" si="2148"/>
        <v>0</v>
      </c>
      <c r="P1655" s="215">
        <f t="shared" si="2142"/>
        <v>3000</v>
      </c>
      <c r="Q1655" s="215">
        <f t="shared" si="2143"/>
        <v>3000</v>
      </c>
      <c r="R1655" s="215">
        <f t="shared" si="2144"/>
        <v>3000</v>
      </c>
      <c r="S1655" s="215">
        <f t="shared" ref="S1655:U1656" si="2149">S1656</f>
        <v>0</v>
      </c>
      <c r="T1655" s="215">
        <f t="shared" si="2149"/>
        <v>0</v>
      </c>
      <c r="U1655" s="215">
        <f t="shared" si="2149"/>
        <v>0</v>
      </c>
      <c r="V1655" s="215">
        <f t="shared" si="2121"/>
        <v>3000</v>
      </c>
      <c r="W1655" s="215">
        <f t="shared" si="2122"/>
        <v>3000</v>
      </c>
      <c r="X1655" s="215">
        <f t="shared" si="2123"/>
        <v>3000</v>
      </c>
    </row>
    <row r="1656" spans="1:24" s="206" customFormat="1" ht="26.4" hidden="1">
      <c r="A1656" s="217" t="s">
        <v>229</v>
      </c>
      <c r="B1656" s="204" t="s">
        <v>330</v>
      </c>
      <c r="C1656" s="204" t="s">
        <v>20</v>
      </c>
      <c r="D1656" s="204" t="s">
        <v>16</v>
      </c>
      <c r="E1656" s="204" t="s">
        <v>80</v>
      </c>
      <c r="F1656" s="204" t="s">
        <v>68</v>
      </c>
      <c r="G1656" s="204" t="s">
        <v>140</v>
      </c>
      <c r="H1656" s="204" t="s">
        <v>162</v>
      </c>
      <c r="I1656" s="214" t="s">
        <v>92</v>
      </c>
      <c r="J1656" s="215">
        <f>J1657</f>
        <v>3000</v>
      </c>
      <c r="K1656" s="215">
        <f t="shared" si="2148"/>
        <v>3000</v>
      </c>
      <c r="L1656" s="215">
        <f t="shared" si="2148"/>
        <v>3000</v>
      </c>
      <c r="M1656" s="215">
        <f t="shared" si="2148"/>
        <v>0</v>
      </c>
      <c r="N1656" s="215">
        <f t="shared" si="2148"/>
        <v>0</v>
      </c>
      <c r="O1656" s="215">
        <f t="shared" si="2148"/>
        <v>0</v>
      </c>
      <c r="P1656" s="215">
        <f t="shared" si="2142"/>
        <v>3000</v>
      </c>
      <c r="Q1656" s="215">
        <f t="shared" si="2143"/>
        <v>3000</v>
      </c>
      <c r="R1656" s="215">
        <f t="shared" si="2144"/>
        <v>3000</v>
      </c>
      <c r="S1656" s="215">
        <f t="shared" si="2149"/>
        <v>0</v>
      </c>
      <c r="T1656" s="215">
        <f t="shared" si="2149"/>
        <v>0</v>
      </c>
      <c r="U1656" s="215">
        <f t="shared" si="2149"/>
        <v>0</v>
      </c>
      <c r="V1656" s="215">
        <f t="shared" si="2121"/>
        <v>3000</v>
      </c>
      <c r="W1656" s="215">
        <f t="shared" si="2122"/>
        <v>3000</v>
      </c>
      <c r="X1656" s="215">
        <f t="shared" si="2123"/>
        <v>3000</v>
      </c>
    </row>
    <row r="1657" spans="1:24" s="206" customFormat="1" ht="26.4" hidden="1">
      <c r="A1657" s="216" t="s">
        <v>96</v>
      </c>
      <c r="B1657" s="204" t="s">
        <v>330</v>
      </c>
      <c r="C1657" s="204" t="s">
        <v>20</v>
      </c>
      <c r="D1657" s="204" t="s">
        <v>16</v>
      </c>
      <c r="E1657" s="204" t="s">
        <v>80</v>
      </c>
      <c r="F1657" s="204" t="s">
        <v>68</v>
      </c>
      <c r="G1657" s="204" t="s">
        <v>140</v>
      </c>
      <c r="H1657" s="204" t="s">
        <v>162</v>
      </c>
      <c r="I1657" s="214" t="s">
        <v>93</v>
      </c>
      <c r="J1657" s="215">
        <v>3000</v>
      </c>
      <c r="K1657" s="215">
        <v>3000</v>
      </c>
      <c r="L1657" s="215">
        <v>3000</v>
      </c>
      <c r="M1657" s="215"/>
      <c r="N1657" s="215"/>
      <c r="O1657" s="215"/>
      <c r="P1657" s="215">
        <f t="shared" si="2142"/>
        <v>3000</v>
      </c>
      <c r="Q1657" s="215">
        <f t="shared" si="2143"/>
        <v>3000</v>
      </c>
      <c r="R1657" s="215">
        <f t="shared" si="2144"/>
        <v>3000</v>
      </c>
      <c r="S1657" s="215"/>
      <c r="T1657" s="215"/>
      <c r="U1657" s="215"/>
      <c r="V1657" s="215">
        <f t="shared" si="2121"/>
        <v>3000</v>
      </c>
      <c r="W1657" s="215">
        <f t="shared" si="2122"/>
        <v>3000</v>
      </c>
      <c r="X1657" s="215">
        <f t="shared" si="2123"/>
        <v>3000</v>
      </c>
    </row>
    <row r="1658" spans="1:24" s="206" customFormat="1" hidden="1">
      <c r="A1658" s="207" t="s">
        <v>1</v>
      </c>
      <c r="B1658" s="208" t="s">
        <v>330</v>
      </c>
      <c r="C1658" s="208" t="s">
        <v>20</v>
      </c>
      <c r="D1658" s="208" t="s">
        <v>48</v>
      </c>
      <c r="E1658" s="208"/>
      <c r="F1658" s="208"/>
      <c r="G1658" s="208"/>
      <c r="H1658" s="204"/>
      <c r="I1658" s="214"/>
      <c r="J1658" s="211"/>
      <c r="K1658" s="211"/>
      <c r="L1658" s="211"/>
      <c r="M1658" s="211"/>
      <c r="N1658" s="211"/>
      <c r="O1658" s="211"/>
      <c r="P1658" s="211"/>
      <c r="Q1658" s="211"/>
      <c r="R1658" s="211"/>
      <c r="S1658" s="211">
        <f>S1659</f>
        <v>101608</v>
      </c>
      <c r="T1658" s="211">
        <f t="shared" ref="T1658:U1659" si="2150">T1659</f>
        <v>0</v>
      </c>
      <c r="U1658" s="211">
        <f t="shared" si="2150"/>
        <v>0</v>
      </c>
      <c r="V1658" s="211">
        <f t="shared" si="2121"/>
        <v>101608</v>
      </c>
      <c r="W1658" s="211">
        <f t="shared" si="2122"/>
        <v>0</v>
      </c>
      <c r="X1658" s="211">
        <f t="shared" si="2123"/>
        <v>0</v>
      </c>
    </row>
    <row r="1659" spans="1:24" s="333" customFormat="1" hidden="1">
      <c r="A1659" s="212" t="s">
        <v>82</v>
      </c>
      <c r="B1659" s="316" t="s">
        <v>330</v>
      </c>
      <c r="C1659" s="316" t="s">
        <v>20</v>
      </c>
      <c r="D1659" s="316" t="s">
        <v>48</v>
      </c>
      <c r="E1659" s="316" t="s">
        <v>80</v>
      </c>
      <c r="F1659" s="316" t="s">
        <v>68</v>
      </c>
      <c r="G1659" s="316" t="s">
        <v>140</v>
      </c>
      <c r="H1659" s="316"/>
      <c r="I1659" s="331"/>
      <c r="J1659" s="332"/>
      <c r="K1659" s="332"/>
      <c r="L1659" s="332"/>
      <c r="M1659" s="332"/>
      <c r="N1659" s="332"/>
      <c r="O1659" s="332"/>
      <c r="P1659" s="332"/>
      <c r="Q1659" s="332"/>
      <c r="R1659" s="332"/>
      <c r="S1659" s="332">
        <f>S1660</f>
        <v>101608</v>
      </c>
      <c r="T1659" s="332">
        <f t="shared" si="2150"/>
        <v>0</v>
      </c>
      <c r="U1659" s="332">
        <f t="shared" si="2150"/>
        <v>0</v>
      </c>
      <c r="V1659" s="215">
        <f t="shared" si="2121"/>
        <v>101608</v>
      </c>
      <c r="W1659" s="215">
        <f t="shared" si="2122"/>
        <v>0</v>
      </c>
      <c r="X1659" s="215">
        <f t="shared" si="2123"/>
        <v>0</v>
      </c>
    </row>
    <row r="1660" spans="1:24" s="206" customFormat="1" hidden="1">
      <c r="A1660" s="245" t="s">
        <v>272</v>
      </c>
      <c r="B1660" s="204" t="s">
        <v>330</v>
      </c>
      <c r="C1660" s="316" t="s">
        <v>20</v>
      </c>
      <c r="D1660" s="316" t="s">
        <v>48</v>
      </c>
      <c r="E1660" s="316" t="s">
        <v>80</v>
      </c>
      <c r="F1660" s="316" t="s">
        <v>68</v>
      </c>
      <c r="G1660" s="204" t="s">
        <v>140</v>
      </c>
      <c r="H1660" s="244" t="s">
        <v>171</v>
      </c>
      <c r="I1660" s="249"/>
      <c r="J1660" s="215"/>
      <c r="K1660" s="215"/>
      <c r="L1660" s="215"/>
      <c r="M1660" s="215"/>
      <c r="N1660" s="215"/>
      <c r="O1660" s="215"/>
      <c r="P1660" s="215"/>
      <c r="Q1660" s="215"/>
      <c r="R1660" s="215"/>
      <c r="S1660" s="215">
        <f t="shared" ref="S1660:U1661" si="2151">S1661</f>
        <v>101608</v>
      </c>
      <c r="T1660" s="215">
        <f t="shared" si="2151"/>
        <v>0</v>
      </c>
      <c r="U1660" s="215">
        <f t="shared" si="2151"/>
        <v>0</v>
      </c>
      <c r="V1660" s="215">
        <f t="shared" si="2121"/>
        <v>101608</v>
      </c>
      <c r="W1660" s="215">
        <f t="shared" si="2122"/>
        <v>0</v>
      </c>
      <c r="X1660" s="215">
        <f t="shared" si="2123"/>
        <v>0</v>
      </c>
    </row>
    <row r="1661" spans="1:24" s="206" customFormat="1" ht="26.4" hidden="1">
      <c r="A1661" s="217" t="s">
        <v>229</v>
      </c>
      <c r="B1661" s="204" t="s">
        <v>330</v>
      </c>
      <c r="C1661" s="316" t="s">
        <v>20</v>
      </c>
      <c r="D1661" s="316" t="s">
        <v>48</v>
      </c>
      <c r="E1661" s="316" t="s">
        <v>80</v>
      </c>
      <c r="F1661" s="316" t="s">
        <v>68</v>
      </c>
      <c r="G1661" s="204" t="s">
        <v>140</v>
      </c>
      <c r="H1661" s="244" t="s">
        <v>171</v>
      </c>
      <c r="I1661" s="249" t="s">
        <v>92</v>
      </c>
      <c r="J1661" s="215"/>
      <c r="K1661" s="215"/>
      <c r="L1661" s="215"/>
      <c r="M1661" s="215"/>
      <c r="N1661" s="215"/>
      <c r="O1661" s="215"/>
      <c r="P1661" s="215"/>
      <c r="Q1661" s="215"/>
      <c r="R1661" s="215"/>
      <c r="S1661" s="215">
        <f t="shared" si="2151"/>
        <v>101608</v>
      </c>
      <c r="T1661" s="215">
        <f t="shared" si="2151"/>
        <v>0</v>
      </c>
      <c r="U1661" s="215">
        <f t="shared" si="2151"/>
        <v>0</v>
      </c>
      <c r="V1661" s="215">
        <f t="shared" si="2121"/>
        <v>101608</v>
      </c>
      <c r="W1661" s="215">
        <f t="shared" si="2122"/>
        <v>0</v>
      </c>
      <c r="X1661" s="215">
        <f t="shared" si="2123"/>
        <v>0</v>
      </c>
    </row>
    <row r="1662" spans="1:24" s="206" customFormat="1" ht="26.4" hidden="1">
      <c r="A1662" s="216" t="s">
        <v>96</v>
      </c>
      <c r="B1662" s="204" t="s">
        <v>330</v>
      </c>
      <c r="C1662" s="316" t="s">
        <v>20</v>
      </c>
      <c r="D1662" s="316" t="s">
        <v>48</v>
      </c>
      <c r="E1662" s="316" t="s">
        <v>80</v>
      </c>
      <c r="F1662" s="316" t="s">
        <v>68</v>
      </c>
      <c r="G1662" s="204" t="s">
        <v>140</v>
      </c>
      <c r="H1662" s="244" t="s">
        <v>171</v>
      </c>
      <c r="I1662" s="249" t="s">
        <v>93</v>
      </c>
      <c r="J1662" s="215"/>
      <c r="K1662" s="215"/>
      <c r="L1662" s="215"/>
      <c r="M1662" s="351"/>
      <c r="N1662" s="215"/>
      <c r="O1662" s="215"/>
      <c r="P1662" s="215"/>
      <c r="Q1662" s="215"/>
      <c r="R1662" s="215"/>
      <c r="S1662" s="215">
        <v>101608</v>
      </c>
      <c r="T1662" s="215"/>
      <c r="U1662" s="215"/>
      <c r="V1662" s="215">
        <f t="shared" si="2121"/>
        <v>101608</v>
      </c>
      <c r="W1662" s="215">
        <f t="shared" si="2122"/>
        <v>0</v>
      </c>
      <c r="X1662" s="215">
        <f t="shared" si="2123"/>
        <v>0</v>
      </c>
    </row>
    <row r="1663" spans="1:24" s="206" customFormat="1" ht="15.6" hidden="1">
      <c r="A1663" s="226" t="s">
        <v>53</v>
      </c>
      <c r="B1663" s="203" t="s">
        <v>330</v>
      </c>
      <c r="C1663" s="203" t="s">
        <v>17</v>
      </c>
      <c r="D1663" s="204"/>
      <c r="E1663" s="204"/>
      <c r="F1663" s="204"/>
      <c r="G1663" s="204"/>
      <c r="H1663" s="204"/>
      <c r="I1663" s="214"/>
      <c r="J1663" s="205">
        <f>J1664</f>
        <v>70544.209999999992</v>
      </c>
      <c r="K1663" s="205">
        <f t="shared" ref="K1663:O1665" si="2152">K1664</f>
        <v>0</v>
      </c>
      <c r="L1663" s="205">
        <f t="shared" si="2152"/>
        <v>0</v>
      </c>
      <c r="M1663" s="205">
        <f t="shared" si="2152"/>
        <v>0</v>
      </c>
      <c r="N1663" s="205">
        <f t="shared" si="2152"/>
        <v>0</v>
      </c>
      <c r="O1663" s="205">
        <f t="shared" si="2152"/>
        <v>0</v>
      </c>
      <c r="P1663" s="205">
        <f t="shared" si="2142"/>
        <v>70544.209999999992</v>
      </c>
      <c r="Q1663" s="205">
        <f t="shared" si="2143"/>
        <v>0</v>
      </c>
      <c r="R1663" s="205">
        <f t="shared" si="2144"/>
        <v>0</v>
      </c>
      <c r="S1663" s="205">
        <f t="shared" ref="S1663:U1665" si="2153">S1664</f>
        <v>0</v>
      </c>
      <c r="T1663" s="205">
        <f t="shared" si="2153"/>
        <v>0</v>
      </c>
      <c r="U1663" s="205">
        <f t="shared" si="2153"/>
        <v>0</v>
      </c>
      <c r="V1663" s="205">
        <f t="shared" si="2121"/>
        <v>70544.209999999992</v>
      </c>
      <c r="W1663" s="205">
        <f t="shared" si="2122"/>
        <v>0</v>
      </c>
      <c r="X1663" s="205">
        <f t="shared" si="2123"/>
        <v>0</v>
      </c>
    </row>
    <row r="1664" spans="1:24" s="206" customFormat="1" hidden="1">
      <c r="A1664" s="227" t="s">
        <v>54</v>
      </c>
      <c r="B1664" s="209" t="s">
        <v>330</v>
      </c>
      <c r="C1664" s="209" t="s">
        <v>17</v>
      </c>
      <c r="D1664" s="209" t="s">
        <v>13</v>
      </c>
      <c r="E1664" s="209"/>
      <c r="F1664" s="209"/>
      <c r="G1664" s="209"/>
      <c r="H1664" s="209"/>
      <c r="I1664" s="210"/>
      <c r="J1664" s="211">
        <f>J1665</f>
        <v>70544.209999999992</v>
      </c>
      <c r="K1664" s="211">
        <f t="shared" si="2152"/>
        <v>0</v>
      </c>
      <c r="L1664" s="211">
        <f t="shared" si="2152"/>
        <v>0</v>
      </c>
      <c r="M1664" s="211">
        <f t="shared" si="2152"/>
        <v>0</v>
      </c>
      <c r="N1664" s="211">
        <f t="shared" si="2152"/>
        <v>0</v>
      </c>
      <c r="O1664" s="211">
        <f t="shared" si="2152"/>
        <v>0</v>
      </c>
      <c r="P1664" s="211">
        <f t="shared" si="2142"/>
        <v>70544.209999999992</v>
      </c>
      <c r="Q1664" s="211">
        <f t="shared" si="2143"/>
        <v>0</v>
      </c>
      <c r="R1664" s="211">
        <f t="shared" si="2144"/>
        <v>0</v>
      </c>
      <c r="S1664" s="211">
        <f t="shared" si="2153"/>
        <v>0</v>
      </c>
      <c r="T1664" s="211">
        <f t="shared" si="2153"/>
        <v>0</v>
      </c>
      <c r="U1664" s="211">
        <f t="shared" si="2153"/>
        <v>0</v>
      </c>
      <c r="V1664" s="211">
        <f t="shared" si="2121"/>
        <v>70544.209999999992</v>
      </c>
      <c r="W1664" s="211">
        <f t="shared" si="2122"/>
        <v>0</v>
      </c>
      <c r="X1664" s="211">
        <f t="shared" si="2123"/>
        <v>0</v>
      </c>
    </row>
    <row r="1665" spans="1:24" s="206" customFormat="1" hidden="1">
      <c r="A1665" s="212" t="s">
        <v>81</v>
      </c>
      <c r="B1665" s="224" t="s">
        <v>330</v>
      </c>
      <c r="C1665" s="204" t="s">
        <v>17</v>
      </c>
      <c r="D1665" s="204" t="s">
        <v>13</v>
      </c>
      <c r="E1665" s="204" t="s">
        <v>80</v>
      </c>
      <c r="F1665" s="204" t="s">
        <v>68</v>
      </c>
      <c r="G1665" s="204" t="s">
        <v>140</v>
      </c>
      <c r="H1665" s="204" t="s">
        <v>141</v>
      </c>
      <c r="I1665" s="214"/>
      <c r="J1665" s="221">
        <f>J1666</f>
        <v>70544.209999999992</v>
      </c>
      <c r="K1665" s="221">
        <f t="shared" si="2152"/>
        <v>0</v>
      </c>
      <c r="L1665" s="221">
        <f t="shared" si="2152"/>
        <v>0</v>
      </c>
      <c r="M1665" s="221">
        <f t="shared" si="2152"/>
        <v>0</v>
      </c>
      <c r="N1665" s="221">
        <f t="shared" si="2152"/>
        <v>0</v>
      </c>
      <c r="O1665" s="221">
        <f t="shared" si="2152"/>
        <v>0</v>
      </c>
      <c r="P1665" s="221">
        <f t="shared" si="2142"/>
        <v>70544.209999999992</v>
      </c>
      <c r="Q1665" s="221">
        <f t="shared" si="2143"/>
        <v>0</v>
      </c>
      <c r="R1665" s="221">
        <f t="shared" si="2144"/>
        <v>0</v>
      </c>
      <c r="S1665" s="221">
        <f t="shared" si="2153"/>
        <v>0</v>
      </c>
      <c r="T1665" s="221">
        <f t="shared" si="2153"/>
        <v>0</v>
      </c>
      <c r="U1665" s="221">
        <f t="shared" si="2153"/>
        <v>0</v>
      </c>
      <c r="V1665" s="221">
        <f t="shared" si="2121"/>
        <v>70544.209999999992</v>
      </c>
      <c r="W1665" s="221">
        <f t="shared" si="2122"/>
        <v>0</v>
      </c>
      <c r="X1665" s="221">
        <f t="shared" si="2123"/>
        <v>0</v>
      </c>
    </row>
    <row r="1666" spans="1:24" s="206" customFormat="1" ht="26.4" hidden="1">
      <c r="A1666" s="212" t="s">
        <v>251</v>
      </c>
      <c r="B1666" s="224" t="s">
        <v>330</v>
      </c>
      <c r="C1666" s="204" t="s">
        <v>17</v>
      </c>
      <c r="D1666" s="204" t="s">
        <v>13</v>
      </c>
      <c r="E1666" s="204" t="s">
        <v>80</v>
      </c>
      <c r="F1666" s="204" t="s">
        <v>68</v>
      </c>
      <c r="G1666" s="204" t="s">
        <v>140</v>
      </c>
      <c r="H1666" s="204" t="s">
        <v>367</v>
      </c>
      <c r="I1666" s="214"/>
      <c r="J1666" s="221">
        <f>J1667+J1669</f>
        <v>70544.209999999992</v>
      </c>
      <c r="K1666" s="221">
        <f t="shared" ref="K1666:L1666" si="2154">K1667+K1669</f>
        <v>0</v>
      </c>
      <c r="L1666" s="221">
        <f t="shared" si="2154"/>
        <v>0</v>
      </c>
      <c r="M1666" s="221">
        <f t="shared" ref="M1666:O1666" si="2155">M1667+M1669</f>
        <v>0</v>
      </c>
      <c r="N1666" s="221">
        <f t="shared" si="2155"/>
        <v>0</v>
      </c>
      <c r="O1666" s="221">
        <f t="shared" si="2155"/>
        <v>0</v>
      </c>
      <c r="P1666" s="221">
        <f t="shared" si="2142"/>
        <v>70544.209999999992</v>
      </c>
      <c r="Q1666" s="221">
        <f t="shared" si="2143"/>
        <v>0</v>
      </c>
      <c r="R1666" s="221">
        <f t="shared" si="2144"/>
        <v>0</v>
      </c>
      <c r="S1666" s="221">
        <f t="shared" ref="S1666:U1666" si="2156">S1667+S1669</f>
        <v>0</v>
      </c>
      <c r="T1666" s="221">
        <f t="shared" si="2156"/>
        <v>0</v>
      </c>
      <c r="U1666" s="221">
        <f t="shared" si="2156"/>
        <v>0</v>
      </c>
      <c r="V1666" s="221">
        <f t="shared" si="2121"/>
        <v>70544.209999999992</v>
      </c>
      <c r="W1666" s="221">
        <f t="shared" si="2122"/>
        <v>0</v>
      </c>
      <c r="X1666" s="221">
        <f t="shared" si="2123"/>
        <v>0</v>
      </c>
    </row>
    <row r="1667" spans="1:24" s="206" customFormat="1" ht="39.6" hidden="1">
      <c r="A1667" s="216" t="s">
        <v>94</v>
      </c>
      <c r="B1667" s="224" t="s">
        <v>330</v>
      </c>
      <c r="C1667" s="204" t="s">
        <v>17</v>
      </c>
      <c r="D1667" s="204" t="s">
        <v>13</v>
      </c>
      <c r="E1667" s="204" t="s">
        <v>80</v>
      </c>
      <c r="F1667" s="204" t="s">
        <v>68</v>
      </c>
      <c r="G1667" s="204" t="s">
        <v>140</v>
      </c>
      <c r="H1667" s="204" t="s">
        <v>367</v>
      </c>
      <c r="I1667" s="214" t="s">
        <v>90</v>
      </c>
      <c r="J1667" s="221">
        <f>J1668</f>
        <v>32810.400000000001</v>
      </c>
      <c r="K1667" s="221">
        <f t="shared" ref="K1667:O1667" si="2157">K1668</f>
        <v>0</v>
      </c>
      <c r="L1667" s="221">
        <f t="shared" si="2157"/>
        <v>0</v>
      </c>
      <c r="M1667" s="221">
        <f t="shared" si="2157"/>
        <v>0</v>
      </c>
      <c r="N1667" s="221">
        <f t="shared" si="2157"/>
        <v>0</v>
      </c>
      <c r="O1667" s="221">
        <f t="shared" si="2157"/>
        <v>0</v>
      </c>
      <c r="P1667" s="221">
        <f t="shared" si="2142"/>
        <v>32810.400000000001</v>
      </c>
      <c r="Q1667" s="221">
        <f t="shared" si="2143"/>
        <v>0</v>
      </c>
      <c r="R1667" s="221">
        <f t="shared" si="2144"/>
        <v>0</v>
      </c>
      <c r="S1667" s="221">
        <f t="shared" ref="S1667:U1667" si="2158">S1668</f>
        <v>0</v>
      </c>
      <c r="T1667" s="221">
        <f t="shared" si="2158"/>
        <v>0</v>
      </c>
      <c r="U1667" s="221">
        <f t="shared" si="2158"/>
        <v>0</v>
      </c>
      <c r="V1667" s="221">
        <f t="shared" si="2121"/>
        <v>32810.400000000001</v>
      </c>
      <c r="W1667" s="221">
        <f t="shared" si="2122"/>
        <v>0</v>
      </c>
      <c r="X1667" s="221">
        <f t="shared" si="2123"/>
        <v>0</v>
      </c>
    </row>
    <row r="1668" spans="1:24" s="206" customFormat="1" hidden="1">
      <c r="A1668" s="216" t="s">
        <v>101</v>
      </c>
      <c r="B1668" s="224" t="s">
        <v>330</v>
      </c>
      <c r="C1668" s="204" t="s">
        <v>17</v>
      </c>
      <c r="D1668" s="204" t="s">
        <v>13</v>
      </c>
      <c r="E1668" s="204" t="s">
        <v>80</v>
      </c>
      <c r="F1668" s="204" t="s">
        <v>68</v>
      </c>
      <c r="G1668" s="204" t="s">
        <v>140</v>
      </c>
      <c r="H1668" s="204" t="s">
        <v>367</v>
      </c>
      <c r="I1668" s="214" t="s">
        <v>100</v>
      </c>
      <c r="J1668" s="221">
        <v>32810.400000000001</v>
      </c>
      <c r="K1668" s="221"/>
      <c r="L1668" s="221"/>
      <c r="M1668" s="221"/>
      <c r="N1668" s="221"/>
      <c r="O1668" s="221"/>
      <c r="P1668" s="221">
        <f t="shared" si="2142"/>
        <v>32810.400000000001</v>
      </c>
      <c r="Q1668" s="221">
        <f t="shared" si="2143"/>
        <v>0</v>
      </c>
      <c r="R1668" s="221">
        <f t="shared" si="2144"/>
        <v>0</v>
      </c>
      <c r="S1668" s="221"/>
      <c r="T1668" s="221"/>
      <c r="U1668" s="221"/>
      <c r="V1668" s="221">
        <f t="shared" si="2121"/>
        <v>32810.400000000001</v>
      </c>
      <c r="W1668" s="221">
        <f t="shared" si="2122"/>
        <v>0</v>
      </c>
      <c r="X1668" s="221">
        <f t="shared" si="2123"/>
        <v>0</v>
      </c>
    </row>
    <row r="1669" spans="1:24" s="206" customFormat="1" ht="26.4" hidden="1">
      <c r="A1669" s="217" t="s">
        <v>229</v>
      </c>
      <c r="B1669" s="224" t="s">
        <v>330</v>
      </c>
      <c r="C1669" s="204" t="s">
        <v>17</v>
      </c>
      <c r="D1669" s="204" t="s">
        <v>13</v>
      </c>
      <c r="E1669" s="204" t="s">
        <v>80</v>
      </c>
      <c r="F1669" s="204" t="s">
        <v>68</v>
      </c>
      <c r="G1669" s="204" t="s">
        <v>140</v>
      </c>
      <c r="H1669" s="204" t="s">
        <v>367</v>
      </c>
      <c r="I1669" s="214" t="s">
        <v>92</v>
      </c>
      <c r="J1669" s="221">
        <f>J1670</f>
        <v>37733.81</v>
      </c>
      <c r="K1669" s="221">
        <f t="shared" ref="K1669:O1669" si="2159">K1670</f>
        <v>0</v>
      </c>
      <c r="L1669" s="221">
        <f t="shared" si="2159"/>
        <v>0</v>
      </c>
      <c r="M1669" s="221">
        <f t="shared" si="2159"/>
        <v>0</v>
      </c>
      <c r="N1669" s="221">
        <f t="shared" si="2159"/>
        <v>0</v>
      </c>
      <c r="O1669" s="221">
        <f t="shared" si="2159"/>
        <v>0</v>
      </c>
      <c r="P1669" s="221">
        <f t="shared" si="2142"/>
        <v>37733.81</v>
      </c>
      <c r="Q1669" s="221">
        <f t="shared" si="2143"/>
        <v>0</v>
      </c>
      <c r="R1669" s="221">
        <f t="shared" si="2144"/>
        <v>0</v>
      </c>
      <c r="S1669" s="221">
        <f t="shared" ref="S1669:U1669" si="2160">S1670</f>
        <v>0</v>
      </c>
      <c r="T1669" s="221">
        <f t="shared" si="2160"/>
        <v>0</v>
      </c>
      <c r="U1669" s="221">
        <f t="shared" si="2160"/>
        <v>0</v>
      </c>
      <c r="V1669" s="221">
        <f t="shared" si="2121"/>
        <v>37733.81</v>
      </c>
      <c r="W1669" s="221">
        <f t="shared" si="2122"/>
        <v>0</v>
      </c>
      <c r="X1669" s="221">
        <f t="shared" si="2123"/>
        <v>0</v>
      </c>
    </row>
    <row r="1670" spans="1:24" s="206" customFormat="1" ht="26.4" hidden="1">
      <c r="A1670" s="216" t="s">
        <v>96</v>
      </c>
      <c r="B1670" s="224" t="s">
        <v>330</v>
      </c>
      <c r="C1670" s="204" t="s">
        <v>17</v>
      </c>
      <c r="D1670" s="204" t="s">
        <v>13</v>
      </c>
      <c r="E1670" s="204" t="s">
        <v>80</v>
      </c>
      <c r="F1670" s="204" t="s">
        <v>68</v>
      </c>
      <c r="G1670" s="204" t="s">
        <v>140</v>
      </c>
      <c r="H1670" s="204" t="s">
        <v>367</v>
      </c>
      <c r="I1670" s="214" t="s">
        <v>93</v>
      </c>
      <c r="J1670" s="221">
        <v>37733.81</v>
      </c>
      <c r="K1670" s="221"/>
      <c r="L1670" s="221"/>
      <c r="M1670" s="221"/>
      <c r="N1670" s="221"/>
      <c r="O1670" s="221"/>
      <c r="P1670" s="221">
        <f t="shared" si="2142"/>
        <v>37733.81</v>
      </c>
      <c r="Q1670" s="221">
        <f t="shared" si="2143"/>
        <v>0</v>
      </c>
      <c r="R1670" s="221">
        <f t="shared" si="2144"/>
        <v>0</v>
      </c>
      <c r="S1670" s="221"/>
      <c r="T1670" s="221"/>
      <c r="U1670" s="221"/>
      <c r="V1670" s="221">
        <f t="shared" si="2121"/>
        <v>37733.81</v>
      </c>
      <c r="W1670" s="221">
        <f t="shared" si="2122"/>
        <v>0</v>
      </c>
      <c r="X1670" s="221">
        <f t="shared" si="2123"/>
        <v>0</v>
      </c>
    </row>
    <row r="1671" spans="1:24" s="232" customFormat="1" ht="31.2" hidden="1">
      <c r="A1671" s="226" t="s">
        <v>26</v>
      </c>
      <c r="B1671" s="228" t="s">
        <v>330</v>
      </c>
      <c r="C1671" s="228" t="s">
        <v>13</v>
      </c>
      <c r="D1671" s="229"/>
      <c r="E1671" s="229"/>
      <c r="F1671" s="229"/>
      <c r="G1671" s="229"/>
      <c r="H1671" s="229"/>
      <c r="I1671" s="230"/>
      <c r="J1671" s="231">
        <f>J1672</f>
        <v>1220000</v>
      </c>
      <c r="K1671" s="231">
        <f t="shared" ref="K1671:O1672" si="2161">K1672</f>
        <v>0</v>
      </c>
      <c r="L1671" s="231">
        <f t="shared" si="2161"/>
        <v>0</v>
      </c>
      <c r="M1671" s="231">
        <f t="shared" si="2161"/>
        <v>-720000</v>
      </c>
      <c r="N1671" s="231">
        <f t="shared" si="2161"/>
        <v>0</v>
      </c>
      <c r="O1671" s="231">
        <f t="shared" si="2161"/>
        <v>0</v>
      </c>
      <c r="P1671" s="231">
        <f t="shared" si="2142"/>
        <v>500000</v>
      </c>
      <c r="Q1671" s="231">
        <f t="shared" si="2143"/>
        <v>0</v>
      </c>
      <c r="R1671" s="231">
        <f t="shared" si="2144"/>
        <v>0</v>
      </c>
      <c r="S1671" s="231">
        <f t="shared" ref="S1671:U1672" si="2162">S1672</f>
        <v>0</v>
      </c>
      <c r="T1671" s="231">
        <f t="shared" si="2162"/>
        <v>0</v>
      </c>
      <c r="U1671" s="231">
        <f t="shared" si="2162"/>
        <v>0</v>
      </c>
      <c r="V1671" s="231">
        <f t="shared" si="2121"/>
        <v>500000</v>
      </c>
      <c r="W1671" s="231">
        <f t="shared" si="2122"/>
        <v>0</v>
      </c>
      <c r="X1671" s="231">
        <f t="shared" si="2123"/>
        <v>0</v>
      </c>
    </row>
    <row r="1672" spans="1:24" s="206" customFormat="1" ht="26.4" hidden="1">
      <c r="A1672" s="233" t="s">
        <v>207</v>
      </c>
      <c r="B1672" s="234" t="s">
        <v>330</v>
      </c>
      <c r="C1672" s="234" t="s">
        <v>13</v>
      </c>
      <c r="D1672" s="234" t="s">
        <v>30</v>
      </c>
      <c r="E1672" s="234"/>
      <c r="F1672" s="234"/>
      <c r="G1672" s="234"/>
      <c r="H1672" s="234"/>
      <c r="I1672" s="235"/>
      <c r="J1672" s="236">
        <f>J1673</f>
        <v>1220000</v>
      </c>
      <c r="K1672" s="236">
        <f t="shared" si="2161"/>
        <v>0</v>
      </c>
      <c r="L1672" s="236">
        <f t="shared" si="2161"/>
        <v>0</v>
      </c>
      <c r="M1672" s="236">
        <f t="shared" si="2161"/>
        <v>-720000</v>
      </c>
      <c r="N1672" s="236">
        <f t="shared" si="2161"/>
        <v>0</v>
      </c>
      <c r="O1672" s="236">
        <f t="shared" si="2161"/>
        <v>0</v>
      </c>
      <c r="P1672" s="236">
        <f t="shared" si="2142"/>
        <v>500000</v>
      </c>
      <c r="Q1672" s="236">
        <f t="shared" si="2143"/>
        <v>0</v>
      </c>
      <c r="R1672" s="236">
        <f t="shared" si="2144"/>
        <v>0</v>
      </c>
      <c r="S1672" s="236">
        <f t="shared" si="2162"/>
        <v>0</v>
      </c>
      <c r="T1672" s="236">
        <f t="shared" si="2162"/>
        <v>0</v>
      </c>
      <c r="U1672" s="236">
        <f t="shared" si="2162"/>
        <v>0</v>
      </c>
      <c r="V1672" s="236">
        <f t="shared" si="2121"/>
        <v>500000</v>
      </c>
      <c r="W1672" s="236">
        <f t="shared" si="2122"/>
        <v>0</v>
      </c>
      <c r="X1672" s="236">
        <f t="shared" si="2123"/>
        <v>0</v>
      </c>
    </row>
    <row r="1673" spans="1:24" s="206" customFormat="1" ht="52.8" hidden="1">
      <c r="A1673" s="306" t="s">
        <v>395</v>
      </c>
      <c r="B1673" s="238" t="s">
        <v>330</v>
      </c>
      <c r="C1673" s="238" t="s">
        <v>13</v>
      </c>
      <c r="D1673" s="238" t="s">
        <v>30</v>
      </c>
      <c r="E1673" s="238" t="s">
        <v>197</v>
      </c>
      <c r="F1673" s="238" t="s">
        <v>68</v>
      </c>
      <c r="G1673" s="238" t="s">
        <v>140</v>
      </c>
      <c r="H1673" s="238" t="s">
        <v>141</v>
      </c>
      <c r="I1673" s="239"/>
      <c r="J1673" s="240">
        <f>J1674+J1677</f>
        <v>1220000</v>
      </c>
      <c r="K1673" s="240">
        <f t="shared" ref="K1673:L1673" si="2163">K1674+K1677</f>
        <v>0</v>
      </c>
      <c r="L1673" s="240">
        <f t="shared" si="2163"/>
        <v>0</v>
      </c>
      <c r="M1673" s="240">
        <f t="shared" ref="M1673:O1673" si="2164">M1674+M1677</f>
        <v>-720000</v>
      </c>
      <c r="N1673" s="240">
        <f t="shared" si="2164"/>
        <v>0</v>
      </c>
      <c r="O1673" s="240">
        <f t="shared" si="2164"/>
        <v>0</v>
      </c>
      <c r="P1673" s="240">
        <f t="shared" si="2142"/>
        <v>500000</v>
      </c>
      <c r="Q1673" s="240">
        <f t="shared" si="2143"/>
        <v>0</v>
      </c>
      <c r="R1673" s="240">
        <f t="shared" si="2144"/>
        <v>0</v>
      </c>
      <c r="S1673" s="240">
        <f t="shared" ref="S1673:U1673" si="2165">S1674+S1677</f>
        <v>0</v>
      </c>
      <c r="T1673" s="240">
        <f t="shared" si="2165"/>
        <v>0</v>
      </c>
      <c r="U1673" s="240">
        <f t="shared" si="2165"/>
        <v>0</v>
      </c>
      <c r="V1673" s="240">
        <f t="shared" si="2121"/>
        <v>500000</v>
      </c>
      <c r="W1673" s="240">
        <f t="shared" si="2122"/>
        <v>0</v>
      </c>
      <c r="X1673" s="240">
        <f t="shared" si="2123"/>
        <v>0</v>
      </c>
    </row>
    <row r="1674" spans="1:24" s="206" customFormat="1" hidden="1">
      <c r="A1674" s="218" t="s">
        <v>276</v>
      </c>
      <c r="B1674" s="238" t="s">
        <v>330</v>
      </c>
      <c r="C1674" s="238" t="s">
        <v>13</v>
      </c>
      <c r="D1674" s="238" t="s">
        <v>30</v>
      </c>
      <c r="E1674" s="238" t="s">
        <v>197</v>
      </c>
      <c r="F1674" s="238" t="s">
        <v>68</v>
      </c>
      <c r="G1674" s="238" t="s">
        <v>140</v>
      </c>
      <c r="H1674" s="238" t="s">
        <v>275</v>
      </c>
      <c r="I1674" s="239"/>
      <c r="J1674" s="240">
        <f>J1675</f>
        <v>40000</v>
      </c>
      <c r="K1674" s="240">
        <f t="shared" ref="K1674:O1675" si="2166">K1675</f>
        <v>0</v>
      </c>
      <c r="L1674" s="240">
        <f t="shared" si="2166"/>
        <v>0</v>
      </c>
      <c r="M1674" s="240">
        <f t="shared" si="2166"/>
        <v>0</v>
      </c>
      <c r="N1674" s="240">
        <f t="shared" si="2166"/>
        <v>0</v>
      </c>
      <c r="O1674" s="240">
        <f t="shared" si="2166"/>
        <v>0</v>
      </c>
      <c r="P1674" s="240">
        <f t="shared" si="2142"/>
        <v>40000</v>
      </c>
      <c r="Q1674" s="240">
        <f t="shared" si="2143"/>
        <v>0</v>
      </c>
      <c r="R1674" s="240">
        <f t="shared" si="2144"/>
        <v>0</v>
      </c>
      <c r="S1674" s="240">
        <f t="shared" ref="S1674:U1675" si="2167">S1675</f>
        <v>0</v>
      </c>
      <c r="T1674" s="240">
        <f t="shared" si="2167"/>
        <v>0</v>
      </c>
      <c r="U1674" s="240">
        <f t="shared" si="2167"/>
        <v>0</v>
      </c>
      <c r="V1674" s="240">
        <f t="shared" si="2121"/>
        <v>40000</v>
      </c>
      <c r="W1674" s="240">
        <f t="shared" si="2122"/>
        <v>0</v>
      </c>
      <c r="X1674" s="240">
        <f t="shared" si="2123"/>
        <v>0</v>
      </c>
    </row>
    <row r="1675" spans="1:24" s="206" customFormat="1" ht="26.4" hidden="1">
      <c r="A1675" s="217" t="s">
        <v>229</v>
      </c>
      <c r="B1675" s="238" t="s">
        <v>330</v>
      </c>
      <c r="C1675" s="238" t="s">
        <v>13</v>
      </c>
      <c r="D1675" s="238" t="s">
        <v>30</v>
      </c>
      <c r="E1675" s="238" t="s">
        <v>197</v>
      </c>
      <c r="F1675" s="238" t="s">
        <v>68</v>
      </c>
      <c r="G1675" s="238" t="s">
        <v>140</v>
      </c>
      <c r="H1675" s="238" t="s">
        <v>275</v>
      </c>
      <c r="I1675" s="239" t="s">
        <v>92</v>
      </c>
      <c r="J1675" s="240">
        <f>J1676</f>
        <v>40000</v>
      </c>
      <c r="K1675" s="240">
        <f t="shared" si="2166"/>
        <v>0</v>
      </c>
      <c r="L1675" s="240">
        <f t="shared" si="2166"/>
        <v>0</v>
      </c>
      <c r="M1675" s="240">
        <f t="shared" si="2166"/>
        <v>0</v>
      </c>
      <c r="N1675" s="240">
        <f t="shared" si="2166"/>
        <v>0</v>
      </c>
      <c r="O1675" s="240">
        <f t="shared" si="2166"/>
        <v>0</v>
      </c>
      <c r="P1675" s="240">
        <f t="shared" si="2142"/>
        <v>40000</v>
      </c>
      <c r="Q1675" s="240">
        <f t="shared" si="2143"/>
        <v>0</v>
      </c>
      <c r="R1675" s="240">
        <f t="shared" si="2144"/>
        <v>0</v>
      </c>
      <c r="S1675" s="240">
        <f t="shared" si="2167"/>
        <v>0</v>
      </c>
      <c r="T1675" s="240">
        <f t="shared" si="2167"/>
        <v>0</v>
      </c>
      <c r="U1675" s="240">
        <f t="shared" si="2167"/>
        <v>0</v>
      </c>
      <c r="V1675" s="240">
        <f t="shared" si="2121"/>
        <v>40000</v>
      </c>
      <c r="W1675" s="240">
        <f t="shared" si="2122"/>
        <v>0</v>
      </c>
      <c r="X1675" s="240">
        <f t="shared" si="2123"/>
        <v>0</v>
      </c>
    </row>
    <row r="1676" spans="1:24" s="206" customFormat="1" ht="26.4" hidden="1">
      <c r="A1676" s="216" t="s">
        <v>96</v>
      </c>
      <c r="B1676" s="238" t="s">
        <v>330</v>
      </c>
      <c r="C1676" s="238" t="s">
        <v>13</v>
      </c>
      <c r="D1676" s="238" t="s">
        <v>30</v>
      </c>
      <c r="E1676" s="238" t="s">
        <v>197</v>
      </c>
      <c r="F1676" s="238" t="s">
        <v>68</v>
      </c>
      <c r="G1676" s="238" t="s">
        <v>140</v>
      </c>
      <c r="H1676" s="238" t="s">
        <v>275</v>
      </c>
      <c r="I1676" s="239" t="s">
        <v>93</v>
      </c>
      <c r="J1676" s="240">
        <v>40000</v>
      </c>
      <c r="K1676" s="240"/>
      <c r="L1676" s="240"/>
      <c r="M1676" s="240"/>
      <c r="N1676" s="240"/>
      <c r="O1676" s="240"/>
      <c r="P1676" s="240">
        <f t="shared" si="2142"/>
        <v>40000</v>
      </c>
      <c r="Q1676" s="240">
        <f t="shared" si="2143"/>
        <v>0</v>
      </c>
      <c r="R1676" s="240">
        <f t="shared" si="2144"/>
        <v>0</v>
      </c>
      <c r="S1676" s="240"/>
      <c r="T1676" s="240"/>
      <c r="U1676" s="240"/>
      <c r="V1676" s="240">
        <f t="shared" si="2121"/>
        <v>40000</v>
      </c>
      <c r="W1676" s="240">
        <f t="shared" si="2122"/>
        <v>0</v>
      </c>
      <c r="X1676" s="240">
        <f t="shared" si="2123"/>
        <v>0</v>
      </c>
    </row>
    <row r="1677" spans="1:24" s="206" customFormat="1" ht="26.4" hidden="1">
      <c r="A1677" s="245" t="s">
        <v>254</v>
      </c>
      <c r="B1677" s="238" t="s">
        <v>330</v>
      </c>
      <c r="C1677" s="238" t="s">
        <v>13</v>
      </c>
      <c r="D1677" s="238" t="s">
        <v>30</v>
      </c>
      <c r="E1677" s="238" t="s">
        <v>197</v>
      </c>
      <c r="F1677" s="238" t="s">
        <v>68</v>
      </c>
      <c r="G1677" s="238" t="s">
        <v>140</v>
      </c>
      <c r="H1677" s="238" t="s">
        <v>376</v>
      </c>
      <c r="I1677" s="239"/>
      <c r="J1677" s="240">
        <f>J1678</f>
        <v>1180000</v>
      </c>
      <c r="K1677" s="240">
        <f t="shared" ref="K1677:O1678" si="2168">K1678</f>
        <v>0</v>
      </c>
      <c r="L1677" s="240">
        <f t="shared" si="2168"/>
        <v>0</v>
      </c>
      <c r="M1677" s="240">
        <f t="shared" si="2168"/>
        <v>-720000</v>
      </c>
      <c r="N1677" s="240">
        <f t="shared" si="2168"/>
        <v>0</v>
      </c>
      <c r="O1677" s="240">
        <f t="shared" si="2168"/>
        <v>0</v>
      </c>
      <c r="P1677" s="240">
        <f t="shared" si="2142"/>
        <v>460000</v>
      </c>
      <c r="Q1677" s="240">
        <f t="shared" si="2143"/>
        <v>0</v>
      </c>
      <c r="R1677" s="240">
        <f t="shared" si="2144"/>
        <v>0</v>
      </c>
      <c r="S1677" s="240">
        <f t="shared" ref="S1677:U1678" si="2169">S1678</f>
        <v>0</v>
      </c>
      <c r="T1677" s="240">
        <f t="shared" si="2169"/>
        <v>0</v>
      </c>
      <c r="U1677" s="240">
        <f t="shared" si="2169"/>
        <v>0</v>
      </c>
      <c r="V1677" s="240">
        <f t="shared" si="2121"/>
        <v>460000</v>
      </c>
      <c r="W1677" s="240">
        <f t="shared" si="2122"/>
        <v>0</v>
      </c>
      <c r="X1677" s="240">
        <f t="shared" si="2123"/>
        <v>0</v>
      </c>
    </row>
    <row r="1678" spans="1:24" s="206" customFormat="1" ht="26.4" hidden="1">
      <c r="A1678" s="217" t="s">
        <v>229</v>
      </c>
      <c r="B1678" s="238" t="s">
        <v>330</v>
      </c>
      <c r="C1678" s="238" t="s">
        <v>13</v>
      </c>
      <c r="D1678" s="238" t="s">
        <v>30</v>
      </c>
      <c r="E1678" s="238" t="s">
        <v>197</v>
      </c>
      <c r="F1678" s="238" t="s">
        <v>68</v>
      </c>
      <c r="G1678" s="238" t="s">
        <v>140</v>
      </c>
      <c r="H1678" s="238" t="s">
        <v>376</v>
      </c>
      <c r="I1678" s="239" t="s">
        <v>92</v>
      </c>
      <c r="J1678" s="240">
        <f>J1679</f>
        <v>1180000</v>
      </c>
      <c r="K1678" s="240">
        <f t="shared" si="2168"/>
        <v>0</v>
      </c>
      <c r="L1678" s="240">
        <f t="shared" si="2168"/>
        <v>0</v>
      </c>
      <c r="M1678" s="240">
        <f t="shared" si="2168"/>
        <v>-720000</v>
      </c>
      <c r="N1678" s="240">
        <f t="shared" si="2168"/>
        <v>0</v>
      </c>
      <c r="O1678" s="240">
        <f t="shared" si="2168"/>
        <v>0</v>
      </c>
      <c r="P1678" s="240">
        <f t="shared" si="2142"/>
        <v>460000</v>
      </c>
      <c r="Q1678" s="240">
        <f t="shared" si="2143"/>
        <v>0</v>
      </c>
      <c r="R1678" s="240">
        <f t="shared" si="2144"/>
        <v>0</v>
      </c>
      <c r="S1678" s="240">
        <f t="shared" si="2169"/>
        <v>0</v>
      </c>
      <c r="T1678" s="240">
        <f t="shared" si="2169"/>
        <v>0</v>
      </c>
      <c r="U1678" s="240">
        <f t="shared" si="2169"/>
        <v>0</v>
      </c>
      <c r="V1678" s="240">
        <f t="shared" si="2121"/>
        <v>460000</v>
      </c>
      <c r="W1678" s="240">
        <f t="shared" si="2122"/>
        <v>0</v>
      </c>
      <c r="X1678" s="240">
        <f t="shared" si="2123"/>
        <v>0</v>
      </c>
    </row>
    <row r="1679" spans="1:24" s="206" customFormat="1" ht="26.4" hidden="1">
      <c r="A1679" s="216" t="s">
        <v>96</v>
      </c>
      <c r="B1679" s="238" t="s">
        <v>330</v>
      </c>
      <c r="C1679" s="238" t="s">
        <v>13</v>
      </c>
      <c r="D1679" s="238" t="s">
        <v>30</v>
      </c>
      <c r="E1679" s="238" t="s">
        <v>197</v>
      </c>
      <c r="F1679" s="238" t="s">
        <v>68</v>
      </c>
      <c r="G1679" s="238" t="s">
        <v>140</v>
      </c>
      <c r="H1679" s="238" t="s">
        <v>376</v>
      </c>
      <c r="I1679" s="239" t="s">
        <v>93</v>
      </c>
      <c r="J1679" s="240">
        <f>157000+216000+720000+87000</f>
        <v>1180000</v>
      </c>
      <c r="K1679" s="240"/>
      <c r="L1679" s="240"/>
      <c r="M1679" s="354">
        <v>-720000</v>
      </c>
      <c r="N1679" s="240"/>
      <c r="O1679" s="240"/>
      <c r="P1679" s="240">
        <f t="shared" si="2142"/>
        <v>460000</v>
      </c>
      <c r="Q1679" s="240">
        <f t="shared" si="2143"/>
        <v>0</v>
      </c>
      <c r="R1679" s="240">
        <f t="shared" si="2144"/>
        <v>0</v>
      </c>
      <c r="S1679" s="240"/>
      <c r="T1679" s="240"/>
      <c r="U1679" s="240"/>
      <c r="V1679" s="240">
        <f t="shared" si="2121"/>
        <v>460000</v>
      </c>
      <c r="W1679" s="240">
        <f t="shared" si="2122"/>
        <v>0</v>
      </c>
      <c r="X1679" s="240">
        <f t="shared" si="2123"/>
        <v>0</v>
      </c>
    </row>
    <row r="1680" spans="1:24" s="206" customFormat="1" ht="15.6" hidden="1">
      <c r="A1680" s="202" t="s">
        <v>15</v>
      </c>
      <c r="B1680" s="243" t="s">
        <v>330</v>
      </c>
      <c r="C1680" s="243" t="s">
        <v>16</v>
      </c>
      <c r="D1680" s="224"/>
      <c r="E1680" s="224"/>
      <c r="F1680" s="224"/>
      <c r="G1680" s="224"/>
      <c r="H1680" s="224"/>
      <c r="I1680" s="225"/>
      <c r="J1680" s="205">
        <f>J1681</f>
        <v>300000</v>
      </c>
      <c r="K1680" s="205">
        <f t="shared" ref="K1680:O1684" si="2170">K1681</f>
        <v>0</v>
      </c>
      <c r="L1680" s="205">
        <f t="shared" si="2170"/>
        <v>0</v>
      </c>
      <c r="M1680" s="205">
        <f t="shared" si="2170"/>
        <v>0</v>
      </c>
      <c r="N1680" s="205">
        <f t="shared" si="2170"/>
        <v>0</v>
      </c>
      <c r="O1680" s="205">
        <f t="shared" si="2170"/>
        <v>0</v>
      </c>
      <c r="P1680" s="205">
        <f t="shared" si="2142"/>
        <v>300000</v>
      </c>
      <c r="Q1680" s="205">
        <f t="shared" si="2143"/>
        <v>0</v>
      </c>
      <c r="R1680" s="205">
        <f t="shared" si="2144"/>
        <v>0</v>
      </c>
      <c r="S1680" s="205">
        <f t="shared" ref="S1680:U1684" si="2171">S1681</f>
        <v>0</v>
      </c>
      <c r="T1680" s="205">
        <f t="shared" si="2171"/>
        <v>0</v>
      </c>
      <c r="U1680" s="205">
        <f t="shared" si="2171"/>
        <v>0</v>
      </c>
      <c r="V1680" s="205">
        <f t="shared" si="2121"/>
        <v>300000</v>
      </c>
      <c r="W1680" s="205">
        <f t="shared" si="2122"/>
        <v>0</v>
      </c>
      <c r="X1680" s="205">
        <f t="shared" si="2123"/>
        <v>0</v>
      </c>
    </row>
    <row r="1681" spans="1:24" s="206" customFormat="1" hidden="1">
      <c r="A1681" s="207" t="s">
        <v>59</v>
      </c>
      <c r="B1681" s="208" t="s">
        <v>330</v>
      </c>
      <c r="C1681" s="208" t="s">
        <v>16</v>
      </c>
      <c r="D1681" s="208" t="s">
        <v>14</v>
      </c>
      <c r="E1681" s="208"/>
      <c r="F1681" s="208"/>
      <c r="G1681" s="208"/>
      <c r="H1681" s="204"/>
      <c r="I1681" s="214"/>
      <c r="J1681" s="211">
        <f>J1682</f>
        <v>300000</v>
      </c>
      <c r="K1681" s="211">
        <f t="shared" si="2170"/>
        <v>0</v>
      </c>
      <c r="L1681" s="211">
        <f t="shared" si="2170"/>
        <v>0</v>
      </c>
      <c r="M1681" s="211">
        <f t="shared" si="2170"/>
        <v>0</v>
      </c>
      <c r="N1681" s="211">
        <f t="shared" si="2170"/>
        <v>0</v>
      </c>
      <c r="O1681" s="211">
        <f t="shared" si="2170"/>
        <v>0</v>
      </c>
      <c r="P1681" s="211">
        <f t="shared" si="2142"/>
        <v>300000</v>
      </c>
      <c r="Q1681" s="211">
        <f t="shared" si="2143"/>
        <v>0</v>
      </c>
      <c r="R1681" s="211">
        <f t="shared" si="2144"/>
        <v>0</v>
      </c>
      <c r="S1681" s="211">
        <f t="shared" si="2171"/>
        <v>0</v>
      </c>
      <c r="T1681" s="211">
        <f t="shared" si="2171"/>
        <v>0</v>
      </c>
      <c r="U1681" s="211">
        <f t="shared" si="2171"/>
        <v>0</v>
      </c>
      <c r="V1681" s="211">
        <f t="shared" si="2121"/>
        <v>300000</v>
      </c>
      <c r="W1681" s="211">
        <f t="shared" si="2122"/>
        <v>0</v>
      </c>
      <c r="X1681" s="211">
        <f t="shared" si="2123"/>
        <v>0</v>
      </c>
    </row>
    <row r="1682" spans="1:24" s="206" customFormat="1" hidden="1">
      <c r="A1682" s="212" t="s">
        <v>82</v>
      </c>
      <c r="B1682" s="204" t="s">
        <v>330</v>
      </c>
      <c r="C1682" s="204" t="s">
        <v>16</v>
      </c>
      <c r="D1682" s="204" t="s">
        <v>14</v>
      </c>
      <c r="E1682" s="204" t="s">
        <v>80</v>
      </c>
      <c r="F1682" s="204" t="s">
        <v>68</v>
      </c>
      <c r="G1682" s="204" t="s">
        <v>140</v>
      </c>
      <c r="H1682" s="204" t="s">
        <v>141</v>
      </c>
      <c r="I1682" s="214"/>
      <c r="J1682" s="215">
        <f>J1683</f>
        <v>300000</v>
      </c>
      <c r="K1682" s="215">
        <f t="shared" si="2170"/>
        <v>0</v>
      </c>
      <c r="L1682" s="215">
        <f t="shared" si="2170"/>
        <v>0</v>
      </c>
      <c r="M1682" s="215">
        <f t="shared" si="2170"/>
        <v>0</v>
      </c>
      <c r="N1682" s="215">
        <f t="shared" si="2170"/>
        <v>0</v>
      </c>
      <c r="O1682" s="215">
        <f t="shared" si="2170"/>
        <v>0</v>
      </c>
      <c r="P1682" s="215">
        <f t="shared" si="2142"/>
        <v>300000</v>
      </c>
      <c r="Q1682" s="215">
        <f t="shared" si="2143"/>
        <v>0</v>
      </c>
      <c r="R1682" s="215">
        <f t="shared" si="2144"/>
        <v>0</v>
      </c>
      <c r="S1682" s="215">
        <f t="shared" si="2171"/>
        <v>0</v>
      </c>
      <c r="T1682" s="215">
        <f t="shared" si="2171"/>
        <v>0</v>
      </c>
      <c r="U1682" s="215">
        <f t="shared" si="2171"/>
        <v>0</v>
      </c>
      <c r="V1682" s="215">
        <f t="shared" si="2121"/>
        <v>300000</v>
      </c>
      <c r="W1682" s="215">
        <f t="shared" si="2122"/>
        <v>0</v>
      </c>
      <c r="X1682" s="215">
        <f t="shared" si="2123"/>
        <v>0</v>
      </c>
    </row>
    <row r="1683" spans="1:24" s="206" customFormat="1" ht="39.6" hidden="1">
      <c r="A1683" s="212" t="s">
        <v>289</v>
      </c>
      <c r="B1683" s="204" t="s">
        <v>330</v>
      </c>
      <c r="C1683" s="204" t="s">
        <v>16</v>
      </c>
      <c r="D1683" s="204" t="s">
        <v>14</v>
      </c>
      <c r="E1683" s="204" t="s">
        <v>80</v>
      </c>
      <c r="F1683" s="204" t="s">
        <v>68</v>
      </c>
      <c r="G1683" s="204" t="s">
        <v>140</v>
      </c>
      <c r="H1683" s="204" t="s">
        <v>165</v>
      </c>
      <c r="I1683" s="214"/>
      <c r="J1683" s="215">
        <f>J1684</f>
        <v>300000</v>
      </c>
      <c r="K1683" s="215">
        <f t="shared" si="2170"/>
        <v>0</v>
      </c>
      <c r="L1683" s="215">
        <f t="shared" si="2170"/>
        <v>0</v>
      </c>
      <c r="M1683" s="215">
        <f t="shared" si="2170"/>
        <v>0</v>
      </c>
      <c r="N1683" s="215">
        <f t="shared" si="2170"/>
        <v>0</v>
      </c>
      <c r="O1683" s="215">
        <f t="shared" si="2170"/>
        <v>0</v>
      </c>
      <c r="P1683" s="215">
        <f t="shared" si="2142"/>
        <v>300000</v>
      </c>
      <c r="Q1683" s="215">
        <f t="shared" si="2143"/>
        <v>0</v>
      </c>
      <c r="R1683" s="215">
        <f t="shared" si="2144"/>
        <v>0</v>
      </c>
      <c r="S1683" s="215">
        <f t="shared" si="2171"/>
        <v>0</v>
      </c>
      <c r="T1683" s="215">
        <f t="shared" si="2171"/>
        <v>0</v>
      </c>
      <c r="U1683" s="215">
        <f t="shared" si="2171"/>
        <v>0</v>
      </c>
      <c r="V1683" s="215">
        <f t="shared" si="2121"/>
        <v>300000</v>
      </c>
      <c r="W1683" s="215">
        <f t="shared" si="2122"/>
        <v>0</v>
      </c>
      <c r="X1683" s="215">
        <f t="shared" si="2123"/>
        <v>0</v>
      </c>
    </row>
    <row r="1684" spans="1:24" s="206" customFormat="1" ht="26.4" hidden="1">
      <c r="A1684" s="217" t="s">
        <v>229</v>
      </c>
      <c r="B1684" s="204" t="s">
        <v>330</v>
      </c>
      <c r="C1684" s="204" t="s">
        <v>16</v>
      </c>
      <c r="D1684" s="204" t="s">
        <v>14</v>
      </c>
      <c r="E1684" s="204" t="s">
        <v>80</v>
      </c>
      <c r="F1684" s="204" t="s">
        <v>68</v>
      </c>
      <c r="G1684" s="204" t="s">
        <v>140</v>
      </c>
      <c r="H1684" s="204" t="s">
        <v>165</v>
      </c>
      <c r="I1684" s="214" t="s">
        <v>92</v>
      </c>
      <c r="J1684" s="215">
        <f>J1685</f>
        <v>300000</v>
      </c>
      <c r="K1684" s="215">
        <f t="shared" si="2170"/>
        <v>0</v>
      </c>
      <c r="L1684" s="215">
        <f t="shared" si="2170"/>
        <v>0</v>
      </c>
      <c r="M1684" s="215">
        <f t="shared" si="2170"/>
        <v>0</v>
      </c>
      <c r="N1684" s="215">
        <f t="shared" si="2170"/>
        <v>0</v>
      </c>
      <c r="O1684" s="215">
        <f t="shared" si="2170"/>
        <v>0</v>
      </c>
      <c r="P1684" s="215">
        <f t="shared" si="2142"/>
        <v>300000</v>
      </c>
      <c r="Q1684" s="215">
        <f t="shared" si="2143"/>
        <v>0</v>
      </c>
      <c r="R1684" s="215">
        <f t="shared" si="2144"/>
        <v>0</v>
      </c>
      <c r="S1684" s="215">
        <f t="shared" si="2171"/>
        <v>0</v>
      </c>
      <c r="T1684" s="215">
        <f t="shared" si="2171"/>
        <v>0</v>
      </c>
      <c r="U1684" s="215">
        <f t="shared" si="2171"/>
        <v>0</v>
      </c>
      <c r="V1684" s="215">
        <f t="shared" si="2121"/>
        <v>300000</v>
      </c>
      <c r="W1684" s="215">
        <f t="shared" si="2122"/>
        <v>0</v>
      </c>
      <c r="X1684" s="215">
        <f t="shared" si="2123"/>
        <v>0</v>
      </c>
    </row>
    <row r="1685" spans="1:24" s="206" customFormat="1" ht="26.4" hidden="1">
      <c r="A1685" s="216" t="s">
        <v>96</v>
      </c>
      <c r="B1685" s="204" t="s">
        <v>330</v>
      </c>
      <c r="C1685" s="204" t="s">
        <v>16</v>
      </c>
      <c r="D1685" s="204" t="s">
        <v>14</v>
      </c>
      <c r="E1685" s="204" t="s">
        <v>80</v>
      </c>
      <c r="F1685" s="204" t="s">
        <v>68</v>
      </c>
      <c r="G1685" s="204" t="s">
        <v>140</v>
      </c>
      <c r="H1685" s="204" t="s">
        <v>165</v>
      </c>
      <c r="I1685" s="214" t="s">
        <v>93</v>
      </c>
      <c r="J1685" s="215">
        <v>300000</v>
      </c>
      <c r="K1685" s="215"/>
      <c r="L1685" s="215"/>
      <c r="M1685" s="215"/>
      <c r="N1685" s="215"/>
      <c r="O1685" s="215"/>
      <c r="P1685" s="215">
        <f t="shared" si="2142"/>
        <v>300000</v>
      </c>
      <c r="Q1685" s="215">
        <f t="shared" si="2143"/>
        <v>0</v>
      </c>
      <c r="R1685" s="215">
        <f t="shared" si="2144"/>
        <v>0</v>
      </c>
      <c r="S1685" s="215"/>
      <c r="T1685" s="215"/>
      <c r="U1685" s="215"/>
      <c r="V1685" s="215">
        <f t="shared" si="2121"/>
        <v>300000</v>
      </c>
      <c r="W1685" s="215">
        <f t="shared" si="2122"/>
        <v>0</v>
      </c>
      <c r="X1685" s="215">
        <f t="shared" si="2123"/>
        <v>0</v>
      </c>
    </row>
    <row r="1686" spans="1:24" s="206" customFormat="1" ht="15.6" hidden="1">
      <c r="A1686" s="250" t="s">
        <v>45</v>
      </c>
      <c r="B1686" s="251" t="s">
        <v>330</v>
      </c>
      <c r="C1686" s="251" t="s">
        <v>18</v>
      </c>
      <c r="D1686" s="251"/>
      <c r="E1686" s="251"/>
      <c r="F1686" s="251"/>
      <c r="G1686" s="251"/>
      <c r="H1686" s="251"/>
      <c r="I1686" s="252"/>
      <c r="J1686" s="205">
        <f>J1687+J1696</f>
        <v>3710654</v>
      </c>
      <c r="K1686" s="205">
        <f>K1687+K1696</f>
        <v>364900.92</v>
      </c>
      <c r="L1686" s="205">
        <f>L1687+L1696</f>
        <v>369317.72</v>
      </c>
      <c r="M1686" s="205">
        <f t="shared" ref="M1686:O1686" si="2172">M1687+M1696</f>
        <v>-3000000</v>
      </c>
      <c r="N1686" s="205">
        <f t="shared" si="2172"/>
        <v>0</v>
      </c>
      <c r="O1686" s="205">
        <f t="shared" si="2172"/>
        <v>0</v>
      </c>
      <c r="P1686" s="205">
        <f t="shared" si="2142"/>
        <v>710654</v>
      </c>
      <c r="Q1686" s="205">
        <f t="shared" si="2143"/>
        <v>364900.92</v>
      </c>
      <c r="R1686" s="205">
        <f t="shared" si="2144"/>
        <v>369317.72</v>
      </c>
      <c r="S1686" s="205">
        <f t="shared" ref="S1686:U1686" si="2173">S1687+S1696</f>
        <v>0</v>
      </c>
      <c r="T1686" s="205">
        <f t="shared" si="2173"/>
        <v>0</v>
      </c>
      <c r="U1686" s="205">
        <f t="shared" si="2173"/>
        <v>0</v>
      </c>
      <c r="V1686" s="205">
        <f t="shared" si="2121"/>
        <v>710654</v>
      </c>
      <c r="W1686" s="205">
        <f t="shared" si="2122"/>
        <v>364900.92</v>
      </c>
      <c r="X1686" s="205">
        <f t="shared" si="2123"/>
        <v>369317.72</v>
      </c>
    </row>
    <row r="1687" spans="1:24" s="206" customFormat="1" hidden="1">
      <c r="A1687" s="255" t="s">
        <v>46</v>
      </c>
      <c r="B1687" s="209" t="s">
        <v>330</v>
      </c>
      <c r="C1687" s="209" t="s">
        <v>18</v>
      </c>
      <c r="D1687" s="209" t="s">
        <v>17</v>
      </c>
      <c r="E1687" s="209"/>
      <c r="F1687" s="209"/>
      <c r="G1687" s="209"/>
      <c r="H1687" s="209"/>
      <c r="I1687" s="210"/>
      <c r="J1687" s="211">
        <f>J1692+J1688</f>
        <v>1400000</v>
      </c>
      <c r="K1687" s="211">
        <f t="shared" ref="K1687:L1687" si="2174">K1692+K1688</f>
        <v>0</v>
      </c>
      <c r="L1687" s="211">
        <f t="shared" si="2174"/>
        <v>0</v>
      </c>
      <c r="M1687" s="211">
        <f t="shared" ref="M1687:O1687" si="2175">M1692+M1688</f>
        <v>-1400000</v>
      </c>
      <c r="N1687" s="211">
        <f t="shared" si="2175"/>
        <v>0</v>
      </c>
      <c r="O1687" s="211">
        <f t="shared" si="2175"/>
        <v>0</v>
      </c>
      <c r="P1687" s="211">
        <f t="shared" si="2142"/>
        <v>0</v>
      </c>
      <c r="Q1687" s="211">
        <f t="shared" si="2143"/>
        <v>0</v>
      </c>
      <c r="R1687" s="211">
        <f t="shared" si="2144"/>
        <v>0</v>
      </c>
      <c r="S1687" s="211">
        <f t="shared" ref="S1687:U1687" si="2176">S1692+S1688</f>
        <v>0</v>
      </c>
      <c r="T1687" s="211">
        <f t="shared" si="2176"/>
        <v>0</v>
      </c>
      <c r="U1687" s="211">
        <f t="shared" si="2176"/>
        <v>0</v>
      </c>
      <c r="V1687" s="211">
        <f t="shared" si="2121"/>
        <v>0</v>
      </c>
      <c r="W1687" s="211">
        <f t="shared" si="2122"/>
        <v>0</v>
      </c>
      <c r="X1687" s="211">
        <f t="shared" si="2123"/>
        <v>0</v>
      </c>
    </row>
    <row r="1688" spans="1:24" s="206" customFormat="1" ht="26.4" hidden="1">
      <c r="A1688" s="267" t="s">
        <v>389</v>
      </c>
      <c r="B1688" s="213" t="s">
        <v>330</v>
      </c>
      <c r="C1688" s="213" t="s">
        <v>18</v>
      </c>
      <c r="D1688" s="213" t="s">
        <v>17</v>
      </c>
      <c r="E1688" s="213" t="s">
        <v>3</v>
      </c>
      <c r="F1688" s="213" t="s">
        <v>68</v>
      </c>
      <c r="G1688" s="213" t="s">
        <v>140</v>
      </c>
      <c r="H1688" s="213" t="s">
        <v>141</v>
      </c>
      <c r="I1688" s="254"/>
      <c r="J1688" s="215">
        <f>J1689</f>
        <v>1400000</v>
      </c>
      <c r="K1688" s="215">
        <f t="shared" ref="K1688:O1690" si="2177">K1689</f>
        <v>0</v>
      </c>
      <c r="L1688" s="215">
        <f t="shared" si="2177"/>
        <v>0</v>
      </c>
      <c r="M1688" s="215">
        <f t="shared" si="2177"/>
        <v>-1400000</v>
      </c>
      <c r="N1688" s="215">
        <f t="shared" si="2177"/>
        <v>0</v>
      </c>
      <c r="O1688" s="215">
        <f t="shared" si="2177"/>
        <v>0</v>
      </c>
      <c r="P1688" s="215">
        <f t="shared" si="2142"/>
        <v>0</v>
      </c>
      <c r="Q1688" s="215">
        <f t="shared" si="2143"/>
        <v>0</v>
      </c>
      <c r="R1688" s="215">
        <f t="shared" si="2144"/>
        <v>0</v>
      </c>
      <c r="S1688" s="215">
        <f t="shared" ref="S1688:U1690" si="2178">S1689</f>
        <v>0</v>
      </c>
      <c r="T1688" s="215">
        <f t="shared" si="2178"/>
        <v>0</v>
      </c>
      <c r="U1688" s="215">
        <f t="shared" si="2178"/>
        <v>0</v>
      </c>
      <c r="V1688" s="215">
        <f t="shared" si="2121"/>
        <v>0</v>
      </c>
      <c r="W1688" s="215">
        <f t="shared" si="2122"/>
        <v>0</v>
      </c>
      <c r="X1688" s="215">
        <f t="shared" si="2123"/>
        <v>0</v>
      </c>
    </row>
    <row r="1689" spans="1:24" s="206" customFormat="1" ht="26.4" hidden="1">
      <c r="A1689" s="245" t="s">
        <v>254</v>
      </c>
      <c r="B1689" s="213" t="s">
        <v>330</v>
      </c>
      <c r="C1689" s="213" t="s">
        <v>18</v>
      </c>
      <c r="D1689" s="213" t="s">
        <v>17</v>
      </c>
      <c r="E1689" s="213" t="s">
        <v>3</v>
      </c>
      <c r="F1689" s="213" t="s">
        <v>68</v>
      </c>
      <c r="G1689" s="213" t="s">
        <v>140</v>
      </c>
      <c r="H1689" s="213" t="s">
        <v>376</v>
      </c>
      <c r="I1689" s="254"/>
      <c r="J1689" s="215">
        <f>J1690</f>
        <v>1400000</v>
      </c>
      <c r="K1689" s="215">
        <f t="shared" si="2177"/>
        <v>0</v>
      </c>
      <c r="L1689" s="215">
        <f t="shared" si="2177"/>
        <v>0</v>
      </c>
      <c r="M1689" s="215">
        <f t="shared" si="2177"/>
        <v>-1400000</v>
      </c>
      <c r="N1689" s="215">
        <f t="shared" si="2177"/>
        <v>0</v>
      </c>
      <c r="O1689" s="215">
        <f t="shared" si="2177"/>
        <v>0</v>
      </c>
      <c r="P1689" s="215">
        <f t="shared" si="2142"/>
        <v>0</v>
      </c>
      <c r="Q1689" s="215">
        <f t="shared" si="2143"/>
        <v>0</v>
      </c>
      <c r="R1689" s="215">
        <f t="shared" si="2144"/>
        <v>0</v>
      </c>
      <c r="S1689" s="215">
        <f t="shared" si="2178"/>
        <v>0</v>
      </c>
      <c r="T1689" s="215">
        <f t="shared" si="2178"/>
        <v>0</v>
      </c>
      <c r="U1689" s="215">
        <f t="shared" si="2178"/>
        <v>0</v>
      </c>
      <c r="V1689" s="215">
        <f t="shared" si="2121"/>
        <v>0</v>
      </c>
      <c r="W1689" s="215">
        <f t="shared" si="2122"/>
        <v>0</v>
      </c>
      <c r="X1689" s="215">
        <f t="shared" si="2123"/>
        <v>0</v>
      </c>
    </row>
    <row r="1690" spans="1:24" s="206" customFormat="1" ht="26.4" hidden="1">
      <c r="A1690" s="217" t="s">
        <v>229</v>
      </c>
      <c r="B1690" s="213" t="s">
        <v>330</v>
      </c>
      <c r="C1690" s="213" t="s">
        <v>18</v>
      </c>
      <c r="D1690" s="213" t="s">
        <v>17</v>
      </c>
      <c r="E1690" s="213" t="s">
        <v>3</v>
      </c>
      <c r="F1690" s="213" t="s">
        <v>68</v>
      </c>
      <c r="G1690" s="213" t="s">
        <v>140</v>
      </c>
      <c r="H1690" s="213" t="s">
        <v>376</v>
      </c>
      <c r="I1690" s="254" t="s">
        <v>92</v>
      </c>
      <c r="J1690" s="215">
        <f>J1691</f>
        <v>1400000</v>
      </c>
      <c r="K1690" s="215">
        <f t="shared" si="2177"/>
        <v>0</v>
      </c>
      <c r="L1690" s="215">
        <f t="shared" si="2177"/>
        <v>0</v>
      </c>
      <c r="M1690" s="215">
        <f t="shared" si="2177"/>
        <v>-1400000</v>
      </c>
      <c r="N1690" s="215">
        <f t="shared" si="2177"/>
        <v>0</v>
      </c>
      <c r="O1690" s="215">
        <f t="shared" si="2177"/>
        <v>0</v>
      </c>
      <c r="P1690" s="215">
        <f t="shared" si="2142"/>
        <v>0</v>
      </c>
      <c r="Q1690" s="215">
        <f t="shared" si="2143"/>
        <v>0</v>
      </c>
      <c r="R1690" s="215">
        <f t="shared" si="2144"/>
        <v>0</v>
      </c>
      <c r="S1690" s="215">
        <f t="shared" si="2178"/>
        <v>0</v>
      </c>
      <c r="T1690" s="215">
        <f t="shared" si="2178"/>
        <v>0</v>
      </c>
      <c r="U1690" s="215">
        <f t="shared" si="2178"/>
        <v>0</v>
      </c>
      <c r="V1690" s="215">
        <f t="shared" si="2121"/>
        <v>0</v>
      </c>
      <c r="W1690" s="215">
        <f t="shared" si="2122"/>
        <v>0</v>
      </c>
      <c r="X1690" s="215">
        <f t="shared" si="2123"/>
        <v>0</v>
      </c>
    </row>
    <row r="1691" spans="1:24" s="206" customFormat="1" ht="26.4" hidden="1">
      <c r="A1691" s="216" t="s">
        <v>96</v>
      </c>
      <c r="B1691" s="213" t="s">
        <v>330</v>
      </c>
      <c r="C1691" s="213" t="s">
        <v>18</v>
      </c>
      <c r="D1691" s="213" t="s">
        <v>17</v>
      </c>
      <c r="E1691" s="213" t="s">
        <v>3</v>
      </c>
      <c r="F1691" s="213" t="s">
        <v>68</v>
      </c>
      <c r="G1691" s="213" t="s">
        <v>140</v>
      </c>
      <c r="H1691" s="213" t="s">
        <v>376</v>
      </c>
      <c r="I1691" s="254" t="s">
        <v>93</v>
      </c>
      <c r="J1691" s="215">
        <v>1400000</v>
      </c>
      <c r="K1691" s="215"/>
      <c r="L1691" s="215"/>
      <c r="M1691" s="351">
        <v>-1400000</v>
      </c>
      <c r="N1691" s="215"/>
      <c r="O1691" s="215"/>
      <c r="P1691" s="215">
        <f t="shared" si="2142"/>
        <v>0</v>
      </c>
      <c r="Q1691" s="215">
        <f t="shared" si="2143"/>
        <v>0</v>
      </c>
      <c r="R1691" s="215">
        <f t="shared" si="2144"/>
        <v>0</v>
      </c>
      <c r="S1691" s="215"/>
      <c r="T1691" s="215"/>
      <c r="U1691" s="215"/>
      <c r="V1691" s="215">
        <f t="shared" si="2121"/>
        <v>0</v>
      </c>
      <c r="W1691" s="215">
        <f t="shared" si="2122"/>
        <v>0</v>
      </c>
      <c r="X1691" s="215">
        <f t="shared" si="2123"/>
        <v>0</v>
      </c>
    </row>
    <row r="1692" spans="1:24" s="206" customFormat="1" hidden="1">
      <c r="A1692" s="212" t="s">
        <v>81</v>
      </c>
      <c r="B1692" s="204" t="s">
        <v>330</v>
      </c>
      <c r="C1692" s="204" t="s">
        <v>18</v>
      </c>
      <c r="D1692" s="204" t="s">
        <v>17</v>
      </c>
      <c r="E1692" s="204" t="s">
        <v>80</v>
      </c>
      <c r="F1692" s="204" t="s">
        <v>68</v>
      </c>
      <c r="G1692" s="204" t="s">
        <v>140</v>
      </c>
      <c r="H1692" s="204" t="s">
        <v>141</v>
      </c>
      <c r="I1692" s="214"/>
      <c r="J1692" s="215">
        <f>J1693</f>
        <v>0</v>
      </c>
      <c r="K1692" s="215">
        <f t="shared" ref="K1692:O1694" si="2179">K1693</f>
        <v>0</v>
      </c>
      <c r="L1692" s="215">
        <f t="shared" si="2179"/>
        <v>0</v>
      </c>
      <c r="M1692" s="215">
        <f t="shared" si="2179"/>
        <v>0</v>
      </c>
      <c r="N1692" s="215">
        <f t="shared" si="2179"/>
        <v>0</v>
      </c>
      <c r="O1692" s="215">
        <f t="shared" si="2179"/>
        <v>0</v>
      </c>
      <c r="P1692" s="215">
        <f t="shared" si="2142"/>
        <v>0</v>
      </c>
      <c r="Q1692" s="215">
        <f t="shared" si="2143"/>
        <v>0</v>
      </c>
      <c r="R1692" s="215">
        <f t="shared" si="2144"/>
        <v>0</v>
      </c>
      <c r="S1692" s="215">
        <f t="shared" ref="S1692:U1694" si="2180">S1693</f>
        <v>0</v>
      </c>
      <c r="T1692" s="215">
        <f t="shared" si="2180"/>
        <v>0</v>
      </c>
      <c r="U1692" s="215">
        <f t="shared" si="2180"/>
        <v>0</v>
      </c>
      <c r="V1692" s="215">
        <f t="shared" si="2121"/>
        <v>0</v>
      </c>
      <c r="W1692" s="215">
        <f t="shared" si="2122"/>
        <v>0</v>
      </c>
      <c r="X1692" s="215">
        <f t="shared" si="2123"/>
        <v>0</v>
      </c>
    </row>
    <row r="1693" spans="1:24" s="206" customFormat="1" hidden="1">
      <c r="A1693" s="245" t="s">
        <v>294</v>
      </c>
      <c r="B1693" s="204" t="s">
        <v>330</v>
      </c>
      <c r="C1693" s="204" t="s">
        <v>18</v>
      </c>
      <c r="D1693" s="204" t="s">
        <v>17</v>
      </c>
      <c r="E1693" s="204" t="s">
        <v>80</v>
      </c>
      <c r="F1693" s="204" t="s">
        <v>68</v>
      </c>
      <c r="G1693" s="204" t="s">
        <v>140</v>
      </c>
      <c r="H1693" s="204" t="s">
        <v>293</v>
      </c>
      <c r="I1693" s="214"/>
      <c r="J1693" s="215">
        <f>J1694</f>
        <v>0</v>
      </c>
      <c r="K1693" s="215">
        <f t="shared" si="2179"/>
        <v>0</v>
      </c>
      <c r="L1693" s="215">
        <f t="shared" si="2179"/>
        <v>0</v>
      </c>
      <c r="M1693" s="215">
        <f t="shared" si="2179"/>
        <v>0</v>
      </c>
      <c r="N1693" s="215">
        <f t="shared" si="2179"/>
        <v>0</v>
      </c>
      <c r="O1693" s="215">
        <f t="shared" si="2179"/>
        <v>0</v>
      </c>
      <c r="P1693" s="215">
        <f t="shared" si="2142"/>
        <v>0</v>
      </c>
      <c r="Q1693" s="215">
        <f t="shared" si="2143"/>
        <v>0</v>
      </c>
      <c r="R1693" s="215">
        <f t="shared" si="2144"/>
        <v>0</v>
      </c>
      <c r="S1693" s="215">
        <f t="shared" si="2180"/>
        <v>0</v>
      </c>
      <c r="T1693" s="215">
        <f t="shared" si="2180"/>
        <v>0</v>
      </c>
      <c r="U1693" s="215">
        <f t="shared" si="2180"/>
        <v>0</v>
      </c>
      <c r="V1693" s="215">
        <f t="shared" si="2121"/>
        <v>0</v>
      </c>
      <c r="W1693" s="215">
        <f t="shared" si="2122"/>
        <v>0</v>
      </c>
      <c r="X1693" s="215">
        <f t="shared" si="2123"/>
        <v>0</v>
      </c>
    </row>
    <row r="1694" spans="1:24" s="206" customFormat="1" ht="26.4" hidden="1">
      <c r="A1694" s="217" t="s">
        <v>229</v>
      </c>
      <c r="B1694" s="204" t="s">
        <v>330</v>
      </c>
      <c r="C1694" s="204" t="s">
        <v>18</v>
      </c>
      <c r="D1694" s="204" t="s">
        <v>17</v>
      </c>
      <c r="E1694" s="204" t="s">
        <v>80</v>
      </c>
      <c r="F1694" s="204" t="s">
        <v>68</v>
      </c>
      <c r="G1694" s="204" t="s">
        <v>140</v>
      </c>
      <c r="H1694" s="204" t="s">
        <v>293</v>
      </c>
      <c r="I1694" s="214" t="s">
        <v>92</v>
      </c>
      <c r="J1694" s="215">
        <f>J1695</f>
        <v>0</v>
      </c>
      <c r="K1694" s="215">
        <f t="shared" si="2179"/>
        <v>0</v>
      </c>
      <c r="L1694" s="215">
        <f t="shared" si="2179"/>
        <v>0</v>
      </c>
      <c r="M1694" s="215">
        <f t="shared" si="2179"/>
        <v>0</v>
      </c>
      <c r="N1694" s="215">
        <f t="shared" si="2179"/>
        <v>0</v>
      </c>
      <c r="O1694" s="215">
        <f t="shared" si="2179"/>
        <v>0</v>
      </c>
      <c r="P1694" s="215">
        <f t="shared" si="2142"/>
        <v>0</v>
      </c>
      <c r="Q1694" s="215">
        <f t="shared" si="2143"/>
        <v>0</v>
      </c>
      <c r="R1694" s="215">
        <f t="shared" si="2144"/>
        <v>0</v>
      </c>
      <c r="S1694" s="215">
        <f t="shared" si="2180"/>
        <v>0</v>
      </c>
      <c r="T1694" s="215">
        <f t="shared" si="2180"/>
        <v>0</v>
      </c>
      <c r="U1694" s="215">
        <f t="shared" si="2180"/>
        <v>0</v>
      </c>
      <c r="V1694" s="215">
        <f t="shared" si="2121"/>
        <v>0</v>
      </c>
      <c r="W1694" s="215">
        <f t="shared" si="2122"/>
        <v>0</v>
      </c>
      <c r="X1694" s="215">
        <f t="shared" si="2123"/>
        <v>0</v>
      </c>
    </row>
    <row r="1695" spans="1:24" s="206" customFormat="1" ht="26.4" hidden="1">
      <c r="A1695" s="216" t="s">
        <v>96</v>
      </c>
      <c r="B1695" s="204" t="s">
        <v>330</v>
      </c>
      <c r="C1695" s="204" t="s">
        <v>18</v>
      </c>
      <c r="D1695" s="204" t="s">
        <v>17</v>
      </c>
      <c r="E1695" s="204" t="s">
        <v>80</v>
      </c>
      <c r="F1695" s="204" t="s">
        <v>68</v>
      </c>
      <c r="G1695" s="204" t="s">
        <v>140</v>
      </c>
      <c r="H1695" s="204" t="s">
        <v>293</v>
      </c>
      <c r="I1695" s="214" t="s">
        <v>93</v>
      </c>
      <c r="J1695" s="215"/>
      <c r="K1695" s="215"/>
      <c r="L1695" s="215"/>
      <c r="M1695" s="215"/>
      <c r="N1695" s="215"/>
      <c r="O1695" s="215"/>
      <c r="P1695" s="215">
        <f t="shared" si="2142"/>
        <v>0</v>
      </c>
      <c r="Q1695" s="215">
        <f t="shared" si="2143"/>
        <v>0</v>
      </c>
      <c r="R1695" s="215">
        <f t="shared" si="2144"/>
        <v>0</v>
      </c>
      <c r="S1695" s="215"/>
      <c r="T1695" s="215"/>
      <c r="U1695" s="215"/>
      <c r="V1695" s="215">
        <f t="shared" si="2121"/>
        <v>0</v>
      </c>
      <c r="W1695" s="215">
        <f t="shared" si="2122"/>
        <v>0</v>
      </c>
      <c r="X1695" s="215">
        <f t="shared" si="2123"/>
        <v>0</v>
      </c>
    </row>
    <row r="1696" spans="1:24" s="232" customFormat="1" hidden="1">
      <c r="A1696" s="255" t="s">
        <v>66</v>
      </c>
      <c r="B1696" s="208" t="s">
        <v>330</v>
      </c>
      <c r="C1696" s="208" t="s">
        <v>18</v>
      </c>
      <c r="D1696" s="208" t="s">
        <v>13</v>
      </c>
      <c r="E1696" s="208"/>
      <c r="F1696" s="208"/>
      <c r="G1696" s="208"/>
      <c r="H1696" s="208"/>
      <c r="I1696" s="219"/>
      <c r="J1696" s="211">
        <f>J1697+J1701</f>
        <v>2310654</v>
      </c>
      <c r="K1696" s="211">
        <f t="shared" ref="K1696:L1696" si="2181">K1697+K1701</f>
        <v>364900.92</v>
      </c>
      <c r="L1696" s="211">
        <f t="shared" si="2181"/>
        <v>369317.72</v>
      </c>
      <c r="M1696" s="211">
        <f t="shared" ref="M1696:O1696" si="2182">M1697+M1701</f>
        <v>-1600000</v>
      </c>
      <c r="N1696" s="211">
        <f t="shared" si="2182"/>
        <v>0</v>
      </c>
      <c r="O1696" s="211">
        <f t="shared" si="2182"/>
        <v>0</v>
      </c>
      <c r="P1696" s="211">
        <f t="shared" si="2142"/>
        <v>710654</v>
      </c>
      <c r="Q1696" s="211">
        <f t="shared" si="2143"/>
        <v>364900.92</v>
      </c>
      <c r="R1696" s="211">
        <f t="shared" si="2144"/>
        <v>369317.72</v>
      </c>
      <c r="S1696" s="211">
        <f t="shared" ref="S1696:U1696" si="2183">S1697+S1701</f>
        <v>0</v>
      </c>
      <c r="T1696" s="211">
        <f t="shared" si="2183"/>
        <v>0</v>
      </c>
      <c r="U1696" s="211">
        <f t="shared" si="2183"/>
        <v>0</v>
      </c>
      <c r="V1696" s="211">
        <f t="shared" si="2121"/>
        <v>710654</v>
      </c>
      <c r="W1696" s="211">
        <f t="shared" si="2122"/>
        <v>364900.92</v>
      </c>
      <c r="X1696" s="211">
        <f t="shared" si="2123"/>
        <v>369317.72</v>
      </c>
    </row>
    <row r="1697" spans="1:24" s="206" customFormat="1" ht="26.4" hidden="1">
      <c r="A1697" s="267" t="s">
        <v>389</v>
      </c>
      <c r="B1697" s="204" t="s">
        <v>330</v>
      </c>
      <c r="C1697" s="204" t="s">
        <v>18</v>
      </c>
      <c r="D1697" s="204" t="s">
        <v>13</v>
      </c>
      <c r="E1697" s="204" t="s">
        <v>3</v>
      </c>
      <c r="F1697" s="204" t="s">
        <v>68</v>
      </c>
      <c r="G1697" s="204" t="s">
        <v>140</v>
      </c>
      <c r="H1697" s="204" t="s">
        <v>141</v>
      </c>
      <c r="I1697" s="214"/>
      <c r="J1697" s="215">
        <f>J1698</f>
        <v>1950000</v>
      </c>
      <c r="K1697" s="215">
        <f t="shared" ref="K1697:O1699" si="2184">K1698</f>
        <v>0</v>
      </c>
      <c r="L1697" s="215">
        <f t="shared" si="2184"/>
        <v>0</v>
      </c>
      <c r="M1697" s="215">
        <f t="shared" si="2184"/>
        <v>-1600000</v>
      </c>
      <c r="N1697" s="215">
        <f t="shared" si="2184"/>
        <v>0</v>
      </c>
      <c r="O1697" s="215">
        <f t="shared" si="2184"/>
        <v>0</v>
      </c>
      <c r="P1697" s="215">
        <f t="shared" si="2142"/>
        <v>350000</v>
      </c>
      <c r="Q1697" s="215">
        <f t="shared" si="2143"/>
        <v>0</v>
      </c>
      <c r="R1697" s="215">
        <f t="shared" si="2144"/>
        <v>0</v>
      </c>
      <c r="S1697" s="215">
        <f t="shared" ref="S1697:U1699" si="2185">S1698</f>
        <v>0</v>
      </c>
      <c r="T1697" s="215">
        <f t="shared" si="2185"/>
        <v>0</v>
      </c>
      <c r="U1697" s="215">
        <f t="shared" si="2185"/>
        <v>0</v>
      </c>
      <c r="V1697" s="215">
        <f t="shared" si="2121"/>
        <v>350000</v>
      </c>
      <c r="W1697" s="215">
        <f t="shared" si="2122"/>
        <v>0</v>
      </c>
      <c r="X1697" s="215">
        <f t="shared" si="2123"/>
        <v>0</v>
      </c>
    </row>
    <row r="1698" spans="1:24" s="206" customFormat="1" ht="26.4" hidden="1">
      <c r="A1698" s="245" t="s">
        <v>254</v>
      </c>
      <c r="B1698" s="204" t="s">
        <v>330</v>
      </c>
      <c r="C1698" s="204" t="s">
        <v>18</v>
      </c>
      <c r="D1698" s="204" t="s">
        <v>13</v>
      </c>
      <c r="E1698" s="204" t="s">
        <v>3</v>
      </c>
      <c r="F1698" s="204" t="s">
        <v>68</v>
      </c>
      <c r="G1698" s="204" t="s">
        <v>140</v>
      </c>
      <c r="H1698" s="204" t="s">
        <v>376</v>
      </c>
      <c r="I1698" s="214"/>
      <c r="J1698" s="215">
        <f>J1699</f>
        <v>1950000</v>
      </c>
      <c r="K1698" s="215">
        <f t="shared" si="2184"/>
        <v>0</v>
      </c>
      <c r="L1698" s="215">
        <f t="shared" si="2184"/>
        <v>0</v>
      </c>
      <c r="M1698" s="215">
        <f t="shared" si="2184"/>
        <v>-1600000</v>
      </c>
      <c r="N1698" s="215">
        <f t="shared" si="2184"/>
        <v>0</v>
      </c>
      <c r="O1698" s="215">
        <f t="shared" si="2184"/>
        <v>0</v>
      </c>
      <c r="P1698" s="215">
        <f t="shared" si="2142"/>
        <v>350000</v>
      </c>
      <c r="Q1698" s="215">
        <f t="shared" si="2143"/>
        <v>0</v>
      </c>
      <c r="R1698" s="215">
        <f t="shared" si="2144"/>
        <v>0</v>
      </c>
      <c r="S1698" s="215">
        <f t="shared" si="2185"/>
        <v>0</v>
      </c>
      <c r="T1698" s="215">
        <f t="shared" si="2185"/>
        <v>0</v>
      </c>
      <c r="U1698" s="215">
        <f t="shared" si="2185"/>
        <v>0</v>
      </c>
      <c r="V1698" s="215">
        <f t="shared" si="2121"/>
        <v>350000</v>
      </c>
      <c r="W1698" s="215">
        <f t="shared" si="2122"/>
        <v>0</v>
      </c>
      <c r="X1698" s="215">
        <f t="shared" si="2123"/>
        <v>0</v>
      </c>
    </row>
    <row r="1699" spans="1:24" s="206" customFormat="1" ht="26.4" hidden="1">
      <c r="A1699" s="217" t="s">
        <v>229</v>
      </c>
      <c r="B1699" s="204" t="s">
        <v>330</v>
      </c>
      <c r="C1699" s="204" t="s">
        <v>18</v>
      </c>
      <c r="D1699" s="204" t="s">
        <v>13</v>
      </c>
      <c r="E1699" s="204" t="s">
        <v>3</v>
      </c>
      <c r="F1699" s="204" t="s">
        <v>68</v>
      </c>
      <c r="G1699" s="204" t="s">
        <v>140</v>
      </c>
      <c r="H1699" s="204" t="s">
        <v>376</v>
      </c>
      <c r="I1699" s="214" t="s">
        <v>92</v>
      </c>
      <c r="J1699" s="215">
        <f>J1700</f>
        <v>1950000</v>
      </c>
      <c r="K1699" s="215">
        <f t="shared" si="2184"/>
        <v>0</v>
      </c>
      <c r="L1699" s="215">
        <f t="shared" si="2184"/>
        <v>0</v>
      </c>
      <c r="M1699" s="215">
        <f t="shared" si="2184"/>
        <v>-1600000</v>
      </c>
      <c r="N1699" s="215">
        <f t="shared" si="2184"/>
        <v>0</v>
      </c>
      <c r="O1699" s="215">
        <f t="shared" si="2184"/>
        <v>0</v>
      </c>
      <c r="P1699" s="215">
        <f t="shared" si="2142"/>
        <v>350000</v>
      </c>
      <c r="Q1699" s="215">
        <f t="shared" si="2143"/>
        <v>0</v>
      </c>
      <c r="R1699" s="215">
        <f t="shared" si="2144"/>
        <v>0</v>
      </c>
      <c r="S1699" s="215">
        <f t="shared" si="2185"/>
        <v>0</v>
      </c>
      <c r="T1699" s="215">
        <f t="shared" si="2185"/>
        <v>0</v>
      </c>
      <c r="U1699" s="215">
        <f t="shared" si="2185"/>
        <v>0</v>
      </c>
      <c r="V1699" s="215">
        <f t="shared" si="2121"/>
        <v>350000</v>
      </c>
      <c r="W1699" s="215">
        <f t="shared" si="2122"/>
        <v>0</v>
      </c>
      <c r="X1699" s="215">
        <f t="shared" si="2123"/>
        <v>0</v>
      </c>
    </row>
    <row r="1700" spans="1:24" s="206" customFormat="1" ht="26.4" hidden="1">
      <c r="A1700" s="216" t="s">
        <v>96</v>
      </c>
      <c r="B1700" s="204" t="s">
        <v>330</v>
      </c>
      <c r="C1700" s="204" t="s">
        <v>18</v>
      </c>
      <c r="D1700" s="204" t="s">
        <v>13</v>
      </c>
      <c r="E1700" s="204" t="s">
        <v>3</v>
      </c>
      <c r="F1700" s="204" t="s">
        <v>68</v>
      </c>
      <c r="G1700" s="204" t="s">
        <v>140</v>
      </c>
      <c r="H1700" s="204" t="s">
        <v>376</v>
      </c>
      <c r="I1700" s="214" t="s">
        <v>93</v>
      </c>
      <c r="J1700" s="215">
        <f>1600000+350000</f>
        <v>1950000</v>
      </c>
      <c r="K1700" s="215"/>
      <c r="L1700" s="215"/>
      <c r="M1700" s="351">
        <v>-1600000</v>
      </c>
      <c r="N1700" s="215"/>
      <c r="O1700" s="215"/>
      <c r="P1700" s="215">
        <f t="shared" si="2142"/>
        <v>350000</v>
      </c>
      <c r="Q1700" s="215">
        <f t="shared" si="2143"/>
        <v>0</v>
      </c>
      <c r="R1700" s="215">
        <f t="shared" si="2144"/>
        <v>0</v>
      </c>
      <c r="S1700" s="215"/>
      <c r="T1700" s="215"/>
      <c r="U1700" s="215"/>
      <c r="V1700" s="215">
        <f t="shared" si="2121"/>
        <v>350000</v>
      </c>
      <c r="W1700" s="215">
        <f t="shared" si="2122"/>
        <v>0</v>
      </c>
      <c r="X1700" s="215">
        <f t="shared" si="2123"/>
        <v>0</v>
      </c>
    </row>
    <row r="1701" spans="1:24" s="206" customFormat="1" hidden="1">
      <c r="A1701" s="212" t="s">
        <v>81</v>
      </c>
      <c r="B1701" s="204" t="s">
        <v>330</v>
      </c>
      <c r="C1701" s="204" t="s">
        <v>18</v>
      </c>
      <c r="D1701" s="204" t="s">
        <v>13</v>
      </c>
      <c r="E1701" s="204" t="s">
        <v>80</v>
      </c>
      <c r="F1701" s="204" t="s">
        <v>68</v>
      </c>
      <c r="G1701" s="204" t="s">
        <v>140</v>
      </c>
      <c r="H1701" s="204" t="s">
        <v>141</v>
      </c>
      <c r="I1701" s="214"/>
      <c r="J1701" s="215">
        <f>J1702+J1705</f>
        <v>360654</v>
      </c>
      <c r="K1701" s="215">
        <f t="shared" ref="K1701:L1701" si="2186">K1702+K1705</f>
        <v>364900.92</v>
      </c>
      <c r="L1701" s="215">
        <f t="shared" si="2186"/>
        <v>369317.72</v>
      </c>
      <c r="M1701" s="215">
        <f t="shared" ref="M1701:O1701" si="2187">M1702+M1705</f>
        <v>0</v>
      </c>
      <c r="N1701" s="215">
        <f t="shared" si="2187"/>
        <v>0</v>
      </c>
      <c r="O1701" s="215">
        <f t="shared" si="2187"/>
        <v>0</v>
      </c>
      <c r="P1701" s="215">
        <f t="shared" si="2142"/>
        <v>360654</v>
      </c>
      <c r="Q1701" s="215">
        <f t="shared" si="2143"/>
        <v>364900.92</v>
      </c>
      <c r="R1701" s="215">
        <f t="shared" si="2144"/>
        <v>369317.72</v>
      </c>
      <c r="S1701" s="215">
        <f t="shared" ref="S1701:U1701" si="2188">S1702+S1705</f>
        <v>0</v>
      </c>
      <c r="T1701" s="215">
        <f t="shared" si="2188"/>
        <v>0</v>
      </c>
      <c r="U1701" s="215">
        <f t="shared" si="2188"/>
        <v>0</v>
      </c>
      <c r="V1701" s="215">
        <f t="shared" si="2121"/>
        <v>360654</v>
      </c>
      <c r="W1701" s="215">
        <f t="shared" si="2122"/>
        <v>364900.92</v>
      </c>
      <c r="X1701" s="215">
        <f t="shared" si="2123"/>
        <v>369317.72</v>
      </c>
    </row>
    <row r="1702" spans="1:24" s="206" customFormat="1" ht="13.8" hidden="1">
      <c r="A1702" s="256" t="s">
        <v>297</v>
      </c>
      <c r="B1702" s="204" t="s">
        <v>330</v>
      </c>
      <c r="C1702" s="204" t="s">
        <v>18</v>
      </c>
      <c r="D1702" s="204" t="s">
        <v>13</v>
      </c>
      <c r="E1702" s="204" t="s">
        <v>80</v>
      </c>
      <c r="F1702" s="204" t="s">
        <v>68</v>
      </c>
      <c r="G1702" s="204" t="s">
        <v>140</v>
      </c>
      <c r="H1702" s="204" t="s">
        <v>296</v>
      </c>
      <c r="I1702" s="214"/>
      <c r="J1702" s="215">
        <f>J1703</f>
        <v>28481</v>
      </c>
      <c r="K1702" s="215">
        <f t="shared" ref="K1702:O1703" si="2189">K1703</f>
        <v>28481</v>
      </c>
      <c r="L1702" s="215">
        <f t="shared" si="2189"/>
        <v>28481</v>
      </c>
      <c r="M1702" s="215">
        <f t="shared" si="2189"/>
        <v>0</v>
      </c>
      <c r="N1702" s="215">
        <f t="shared" si="2189"/>
        <v>0</v>
      </c>
      <c r="O1702" s="215">
        <f t="shared" si="2189"/>
        <v>0</v>
      </c>
      <c r="P1702" s="215">
        <f t="shared" si="2142"/>
        <v>28481</v>
      </c>
      <c r="Q1702" s="215">
        <f t="shared" si="2143"/>
        <v>28481</v>
      </c>
      <c r="R1702" s="215">
        <f t="shared" si="2144"/>
        <v>28481</v>
      </c>
      <c r="S1702" s="215">
        <f t="shared" ref="S1702:U1703" si="2190">S1703</f>
        <v>0</v>
      </c>
      <c r="T1702" s="215">
        <f t="shared" si="2190"/>
        <v>0</v>
      </c>
      <c r="U1702" s="215">
        <f t="shared" si="2190"/>
        <v>0</v>
      </c>
      <c r="V1702" s="215">
        <f t="shared" si="2121"/>
        <v>28481</v>
      </c>
      <c r="W1702" s="215">
        <f t="shared" si="2122"/>
        <v>28481</v>
      </c>
      <c r="X1702" s="215">
        <f t="shared" si="2123"/>
        <v>28481</v>
      </c>
    </row>
    <row r="1703" spans="1:24" s="206" customFormat="1" ht="26.4" hidden="1">
      <c r="A1703" s="217" t="s">
        <v>229</v>
      </c>
      <c r="B1703" s="204" t="s">
        <v>330</v>
      </c>
      <c r="C1703" s="204" t="s">
        <v>18</v>
      </c>
      <c r="D1703" s="204" t="s">
        <v>13</v>
      </c>
      <c r="E1703" s="204" t="s">
        <v>80</v>
      </c>
      <c r="F1703" s="204" t="s">
        <v>68</v>
      </c>
      <c r="G1703" s="204" t="s">
        <v>140</v>
      </c>
      <c r="H1703" s="204" t="s">
        <v>296</v>
      </c>
      <c r="I1703" s="214" t="s">
        <v>92</v>
      </c>
      <c r="J1703" s="215">
        <f>J1704</f>
        <v>28481</v>
      </c>
      <c r="K1703" s="215">
        <f t="shared" si="2189"/>
        <v>28481</v>
      </c>
      <c r="L1703" s="215">
        <f t="shared" si="2189"/>
        <v>28481</v>
      </c>
      <c r="M1703" s="215">
        <f t="shared" si="2189"/>
        <v>0</v>
      </c>
      <c r="N1703" s="215">
        <f t="shared" si="2189"/>
        <v>0</v>
      </c>
      <c r="O1703" s="215">
        <f t="shared" si="2189"/>
        <v>0</v>
      </c>
      <c r="P1703" s="215">
        <f t="shared" si="2142"/>
        <v>28481</v>
      </c>
      <c r="Q1703" s="215">
        <f t="shared" si="2143"/>
        <v>28481</v>
      </c>
      <c r="R1703" s="215">
        <f t="shared" si="2144"/>
        <v>28481</v>
      </c>
      <c r="S1703" s="215">
        <f t="shared" si="2190"/>
        <v>0</v>
      </c>
      <c r="T1703" s="215">
        <f t="shared" si="2190"/>
        <v>0</v>
      </c>
      <c r="U1703" s="215">
        <f t="shared" si="2190"/>
        <v>0</v>
      </c>
      <c r="V1703" s="215">
        <f t="shared" si="2121"/>
        <v>28481</v>
      </c>
      <c r="W1703" s="215">
        <f t="shared" si="2122"/>
        <v>28481</v>
      </c>
      <c r="X1703" s="215">
        <f t="shared" si="2123"/>
        <v>28481</v>
      </c>
    </row>
    <row r="1704" spans="1:24" s="206" customFormat="1" ht="26.4" hidden="1">
      <c r="A1704" s="216" t="s">
        <v>96</v>
      </c>
      <c r="B1704" s="204" t="s">
        <v>330</v>
      </c>
      <c r="C1704" s="204" t="s">
        <v>18</v>
      </c>
      <c r="D1704" s="204" t="s">
        <v>13</v>
      </c>
      <c r="E1704" s="204" t="s">
        <v>80</v>
      </c>
      <c r="F1704" s="204" t="s">
        <v>68</v>
      </c>
      <c r="G1704" s="204" t="s">
        <v>140</v>
      </c>
      <c r="H1704" s="204" t="s">
        <v>296</v>
      </c>
      <c r="I1704" s="214" t="s">
        <v>93</v>
      </c>
      <c r="J1704" s="215">
        <v>28481</v>
      </c>
      <c r="K1704" s="215">
        <v>28481</v>
      </c>
      <c r="L1704" s="215">
        <v>28481</v>
      </c>
      <c r="M1704" s="215"/>
      <c r="N1704" s="215"/>
      <c r="O1704" s="215"/>
      <c r="P1704" s="215">
        <f t="shared" si="2142"/>
        <v>28481</v>
      </c>
      <c r="Q1704" s="215">
        <f t="shared" si="2143"/>
        <v>28481</v>
      </c>
      <c r="R1704" s="215">
        <f t="shared" si="2144"/>
        <v>28481</v>
      </c>
      <c r="S1704" s="215"/>
      <c r="T1704" s="215"/>
      <c r="U1704" s="215"/>
      <c r="V1704" s="215">
        <f t="shared" ref="V1704:V1769" si="2191">P1704+S1704</f>
        <v>28481</v>
      </c>
      <c r="W1704" s="215">
        <f t="shared" ref="W1704:W1769" si="2192">Q1704+T1704</f>
        <v>28481</v>
      </c>
      <c r="X1704" s="215">
        <f t="shared" ref="X1704:X1769" si="2193">R1704+U1704</f>
        <v>28481</v>
      </c>
    </row>
    <row r="1705" spans="1:24" s="206" customFormat="1" hidden="1">
      <c r="A1705" s="216" t="s">
        <v>299</v>
      </c>
      <c r="B1705" s="204" t="s">
        <v>330</v>
      </c>
      <c r="C1705" s="204" t="s">
        <v>18</v>
      </c>
      <c r="D1705" s="204" t="s">
        <v>13</v>
      </c>
      <c r="E1705" s="204" t="s">
        <v>80</v>
      </c>
      <c r="F1705" s="204" t="s">
        <v>68</v>
      </c>
      <c r="G1705" s="204" t="s">
        <v>140</v>
      </c>
      <c r="H1705" s="204" t="s">
        <v>295</v>
      </c>
      <c r="I1705" s="214"/>
      <c r="J1705" s="215">
        <f>J1706</f>
        <v>332173</v>
      </c>
      <c r="K1705" s="215">
        <f t="shared" ref="K1705:O1706" si="2194">K1706</f>
        <v>336419.92</v>
      </c>
      <c r="L1705" s="215">
        <f t="shared" si="2194"/>
        <v>340836.72</v>
      </c>
      <c r="M1705" s="215">
        <f t="shared" si="2194"/>
        <v>0</v>
      </c>
      <c r="N1705" s="215">
        <f t="shared" si="2194"/>
        <v>0</v>
      </c>
      <c r="O1705" s="215">
        <f t="shared" si="2194"/>
        <v>0</v>
      </c>
      <c r="P1705" s="215">
        <f t="shared" si="2142"/>
        <v>332173</v>
      </c>
      <c r="Q1705" s="215">
        <f t="shared" si="2143"/>
        <v>336419.92</v>
      </c>
      <c r="R1705" s="215">
        <f t="shared" si="2144"/>
        <v>340836.72</v>
      </c>
      <c r="S1705" s="215">
        <f t="shared" ref="S1705:U1706" si="2195">S1706</f>
        <v>0</v>
      </c>
      <c r="T1705" s="215">
        <f t="shared" si="2195"/>
        <v>0</v>
      </c>
      <c r="U1705" s="215">
        <f t="shared" si="2195"/>
        <v>0</v>
      </c>
      <c r="V1705" s="215">
        <f t="shared" si="2191"/>
        <v>332173</v>
      </c>
      <c r="W1705" s="215">
        <f t="shared" si="2192"/>
        <v>336419.92</v>
      </c>
      <c r="X1705" s="215">
        <f t="shared" si="2193"/>
        <v>340836.72</v>
      </c>
    </row>
    <row r="1706" spans="1:24" s="206" customFormat="1" ht="26.4" hidden="1">
      <c r="A1706" s="217" t="s">
        <v>229</v>
      </c>
      <c r="B1706" s="204" t="s">
        <v>330</v>
      </c>
      <c r="C1706" s="204" t="s">
        <v>18</v>
      </c>
      <c r="D1706" s="204" t="s">
        <v>13</v>
      </c>
      <c r="E1706" s="204" t="s">
        <v>80</v>
      </c>
      <c r="F1706" s="204" t="s">
        <v>68</v>
      </c>
      <c r="G1706" s="204" t="s">
        <v>140</v>
      </c>
      <c r="H1706" s="204" t="s">
        <v>295</v>
      </c>
      <c r="I1706" s="214" t="s">
        <v>92</v>
      </c>
      <c r="J1706" s="215">
        <f>J1707</f>
        <v>332173</v>
      </c>
      <c r="K1706" s="215">
        <f t="shared" si="2194"/>
        <v>336419.92</v>
      </c>
      <c r="L1706" s="215">
        <f t="shared" si="2194"/>
        <v>340836.72</v>
      </c>
      <c r="M1706" s="215">
        <f t="shared" si="2194"/>
        <v>0</v>
      </c>
      <c r="N1706" s="215">
        <f t="shared" si="2194"/>
        <v>0</v>
      </c>
      <c r="O1706" s="215">
        <f t="shared" si="2194"/>
        <v>0</v>
      </c>
      <c r="P1706" s="215">
        <f t="shared" si="2142"/>
        <v>332173</v>
      </c>
      <c r="Q1706" s="215">
        <f t="shared" si="2143"/>
        <v>336419.92</v>
      </c>
      <c r="R1706" s="215">
        <f t="shared" si="2144"/>
        <v>340836.72</v>
      </c>
      <c r="S1706" s="215">
        <f t="shared" si="2195"/>
        <v>0</v>
      </c>
      <c r="T1706" s="215">
        <f t="shared" si="2195"/>
        <v>0</v>
      </c>
      <c r="U1706" s="215">
        <f t="shared" si="2195"/>
        <v>0</v>
      </c>
      <c r="V1706" s="215">
        <f t="shared" si="2191"/>
        <v>332173</v>
      </c>
      <c r="W1706" s="215">
        <f t="shared" si="2192"/>
        <v>336419.92</v>
      </c>
      <c r="X1706" s="215">
        <f t="shared" si="2193"/>
        <v>340836.72</v>
      </c>
    </row>
    <row r="1707" spans="1:24" s="206" customFormat="1" ht="26.4" hidden="1">
      <c r="A1707" s="216" t="s">
        <v>96</v>
      </c>
      <c r="B1707" s="204" t="s">
        <v>330</v>
      </c>
      <c r="C1707" s="204" t="s">
        <v>18</v>
      </c>
      <c r="D1707" s="204" t="s">
        <v>13</v>
      </c>
      <c r="E1707" s="204" t="s">
        <v>80</v>
      </c>
      <c r="F1707" s="204" t="s">
        <v>68</v>
      </c>
      <c r="G1707" s="204" t="s">
        <v>140</v>
      </c>
      <c r="H1707" s="204" t="s">
        <v>295</v>
      </c>
      <c r="I1707" s="214" t="s">
        <v>93</v>
      </c>
      <c r="J1707" s="215">
        <v>332173</v>
      </c>
      <c r="K1707" s="215">
        <v>336419.92</v>
      </c>
      <c r="L1707" s="215">
        <v>340836.72</v>
      </c>
      <c r="M1707" s="215"/>
      <c r="N1707" s="215"/>
      <c r="O1707" s="215"/>
      <c r="P1707" s="215">
        <f t="shared" si="2142"/>
        <v>332173</v>
      </c>
      <c r="Q1707" s="215">
        <f t="shared" si="2143"/>
        <v>336419.92</v>
      </c>
      <c r="R1707" s="215">
        <f t="shared" si="2144"/>
        <v>340836.72</v>
      </c>
      <c r="S1707" s="215"/>
      <c r="T1707" s="215"/>
      <c r="U1707" s="215"/>
      <c r="V1707" s="215">
        <f t="shared" si="2191"/>
        <v>332173</v>
      </c>
      <c r="W1707" s="215">
        <f t="shared" si="2192"/>
        <v>336419.92</v>
      </c>
      <c r="X1707" s="215">
        <f t="shared" si="2193"/>
        <v>340836.72</v>
      </c>
    </row>
    <row r="1708" spans="1:24" s="199" customFormat="1" ht="15.6" hidden="1">
      <c r="A1708" s="198" t="s">
        <v>351</v>
      </c>
      <c r="J1708" s="200">
        <f>J1709+J1724+J1732+J1743+J1758</f>
        <v>7715508.21</v>
      </c>
      <c r="K1708" s="200">
        <f t="shared" ref="K1708:L1708" si="2196">K1709+K1724+K1732+K1743+K1758</f>
        <v>4101430.4000000004</v>
      </c>
      <c r="L1708" s="200">
        <f t="shared" si="2196"/>
        <v>4068155.46</v>
      </c>
      <c r="M1708" s="200">
        <f t="shared" ref="M1708:O1708" si="2197">M1709+M1724+M1732+M1743+M1758</f>
        <v>-982000</v>
      </c>
      <c r="N1708" s="200">
        <f t="shared" si="2197"/>
        <v>0</v>
      </c>
      <c r="O1708" s="200">
        <f t="shared" si="2197"/>
        <v>0</v>
      </c>
      <c r="P1708" s="200">
        <f t="shared" si="2142"/>
        <v>6733508.21</v>
      </c>
      <c r="Q1708" s="200">
        <f t="shared" si="2143"/>
        <v>4101430.4000000004</v>
      </c>
      <c r="R1708" s="200">
        <f t="shared" si="2144"/>
        <v>4068155.46</v>
      </c>
      <c r="S1708" s="200">
        <f t="shared" ref="S1708:U1708" si="2198">S1709+S1724+S1732+S1743+S1758</f>
        <v>93011</v>
      </c>
      <c r="T1708" s="200">
        <f t="shared" si="2198"/>
        <v>0</v>
      </c>
      <c r="U1708" s="200">
        <f t="shared" si="2198"/>
        <v>0</v>
      </c>
      <c r="V1708" s="200">
        <f t="shared" si="2191"/>
        <v>6826519.21</v>
      </c>
      <c r="W1708" s="200">
        <f t="shared" si="2192"/>
        <v>4101430.4000000004</v>
      </c>
      <c r="X1708" s="200">
        <f t="shared" si="2193"/>
        <v>4068155.46</v>
      </c>
    </row>
    <row r="1709" spans="1:24" s="206" customFormat="1" ht="15.6" hidden="1">
      <c r="A1709" s="202" t="s">
        <v>32</v>
      </c>
      <c r="B1709" s="203" t="s">
        <v>330</v>
      </c>
      <c r="C1709" s="203" t="s">
        <v>20</v>
      </c>
      <c r="D1709" s="204"/>
      <c r="E1709" s="204"/>
      <c r="F1709" s="204"/>
      <c r="G1709" s="204"/>
      <c r="H1709" s="204"/>
      <c r="I1709" s="204"/>
      <c r="J1709" s="205">
        <f>J1710</f>
        <v>3794865</v>
      </c>
      <c r="K1709" s="205">
        <f t="shared" ref="K1709:O1710" si="2199">K1710</f>
        <v>3757291.2</v>
      </c>
      <c r="L1709" s="205">
        <f t="shared" si="2199"/>
        <v>3719814.45</v>
      </c>
      <c r="M1709" s="205">
        <f t="shared" si="2199"/>
        <v>0</v>
      </c>
      <c r="N1709" s="205">
        <f t="shared" si="2199"/>
        <v>0</v>
      </c>
      <c r="O1709" s="205">
        <f t="shared" si="2199"/>
        <v>0</v>
      </c>
      <c r="P1709" s="205">
        <f t="shared" si="2142"/>
        <v>3794865</v>
      </c>
      <c r="Q1709" s="205">
        <f t="shared" si="2143"/>
        <v>3757291.2</v>
      </c>
      <c r="R1709" s="205">
        <f t="shared" si="2144"/>
        <v>3719814.45</v>
      </c>
      <c r="S1709" s="205">
        <f t="shared" ref="S1709:U1710" si="2200">S1710</f>
        <v>93011</v>
      </c>
      <c r="T1709" s="205">
        <f t="shared" si="2200"/>
        <v>0</v>
      </c>
      <c r="U1709" s="205">
        <f t="shared" si="2200"/>
        <v>0</v>
      </c>
      <c r="V1709" s="205">
        <f t="shared" si="2191"/>
        <v>3887876</v>
      </c>
      <c r="W1709" s="205">
        <f t="shared" si="2192"/>
        <v>3757291.2</v>
      </c>
      <c r="X1709" s="205">
        <f t="shared" si="2193"/>
        <v>3719814.45</v>
      </c>
    </row>
    <row r="1710" spans="1:24" s="206" customFormat="1" ht="39.6" hidden="1">
      <c r="A1710" s="207" t="s">
        <v>0</v>
      </c>
      <c r="B1710" s="208" t="s">
        <v>330</v>
      </c>
      <c r="C1710" s="208" t="s">
        <v>20</v>
      </c>
      <c r="D1710" s="208" t="s">
        <v>16</v>
      </c>
      <c r="E1710" s="208"/>
      <c r="F1710" s="208"/>
      <c r="G1710" s="208"/>
      <c r="H1710" s="204"/>
      <c r="I1710" s="214"/>
      <c r="J1710" s="211">
        <f>J1711</f>
        <v>3794865</v>
      </c>
      <c r="K1710" s="211">
        <f t="shared" si="2199"/>
        <v>3757291.2</v>
      </c>
      <c r="L1710" s="211">
        <f t="shared" si="2199"/>
        <v>3719814.45</v>
      </c>
      <c r="M1710" s="211">
        <f t="shared" si="2199"/>
        <v>0</v>
      </c>
      <c r="N1710" s="211">
        <f t="shared" si="2199"/>
        <v>0</v>
      </c>
      <c r="O1710" s="211">
        <f t="shared" si="2199"/>
        <v>0</v>
      </c>
      <c r="P1710" s="211">
        <f t="shared" si="2142"/>
        <v>3794865</v>
      </c>
      <c r="Q1710" s="211">
        <f t="shared" si="2143"/>
        <v>3757291.2</v>
      </c>
      <c r="R1710" s="211">
        <f t="shared" si="2144"/>
        <v>3719814.45</v>
      </c>
      <c r="S1710" s="211">
        <f t="shared" si="2200"/>
        <v>93011</v>
      </c>
      <c r="T1710" s="211">
        <f t="shared" si="2200"/>
        <v>0</v>
      </c>
      <c r="U1710" s="211">
        <f t="shared" si="2200"/>
        <v>0</v>
      </c>
      <c r="V1710" s="211">
        <f t="shared" si="2191"/>
        <v>3887876</v>
      </c>
      <c r="W1710" s="211">
        <f t="shared" si="2192"/>
        <v>3757291.2</v>
      </c>
      <c r="X1710" s="211">
        <f t="shared" si="2193"/>
        <v>3719814.45</v>
      </c>
    </row>
    <row r="1711" spans="1:24" s="206" customFormat="1" hidden="1">
      <c r="A1711" s="212" t="s">
        <v>81</v>
      </c>
      <c r="B1711" s="204" t="s">
        <v>330</v>
      </c>
      <c r="C1711" s="204" t="s">
        <v>20</v>
      </c>
      <c r="D1711" s="204" t="s">
        <v>16</v>
      </c>
      <c r="E1711" s="204" t="s">
        <v>80</v>
      </c>
      <c r="F1711" s="204" t="s">
        <v>68</v>
      </c>
      <c r="G1711" s="204" t="s">
        <v>140</v>
      </c>
      <c r="H1711" s="204" t="s">
        <v>141</v>
      </c>
      <c r="I1711" s="214"/>
      <c r="J1711" s="215">
        <f>J1712+J1721</f>
        <v>3794865</v>
      </c>
      <c r="K1711" s="215">
        <f t="shared" ref="K1711:L1711" si="2201">K1712+K1721</f>
        <v>3757291.2</v>
      </c>
      <c r="L1711" s="215">
        <f t="shared" si="2201"/>
        <v>3719814.45</v>
      </c>
      <c r="M1711" s="215">
        <f t="shared" ref="M1711:O1711" si="2202">M1712+M1721</f>
        <v>0</v>
      </c>
      <c r="N1711" s="215">
        <f t="shared" si="2202"/>
        <v>0</v>
      </c>
      <c r="O1711" s="215">
        <f t="shared" si="2202"/>
        <v>0</v>
      </c>
      <c r="P1711" s="215">
        <f t="shared" si="2142"/>
        <v>3794865</v>
      </c>
      <c r="Q1711" s="215">
        <f t="shared" si="2143"/>
        <v>3757291.2</v>
      </c>
      <c r="R1711" s="215">
        <f t="shared" si="2144"/>
        <v>3719814.45</v>
      </c>
      <c r="S1711" s="215">
        <f t="shared" ref="S1711:U1711" si="2203">S1712+S1721</f>
        <v>93011</v>
      </c>
      <c r="T1711" s="215">
        <f t="shared" si="2203"/>
        <v>0</v>
      </c>
      <c r="U1711" s="215">
        <f t="shared" si="2203"/>
        <v>0</v>
      </c>
      <c r="V1711" s="215">
        <f t="shared" si="2191"/>
        <v>3887876</v>
      </c>
      <c r="W1711" s="215">
        <f t="shared" si="2192"/>
        <v>3757291.2</v>
      </c>
      <c r="X1711" s="215">
        <f t="shared" si="2193"/>
        <v>3719814.45</v>
      </c>
    </row>
    <row r="1712" spans="1:24" s="206" customFormat="1" ht="26.4" hidden="1">
      <c r="A1712" s="212" t="s">
        <v>85</v>
      </c>
      <c r="B1712" s="204" t="s">
        <v>330</v>
      </c>
      <c r="C1712" s="204" t="s">
        <v>20</v>
      </c>
      <c r="D1712" s="204" t="s">
        <v>16</v>
      </c>
      <c r="E1712" s="204" t="s">
        <v>80</v>
      </c>
      <c r="F1712" s="204" t="s">
        <v>68</v>
      </c>
      <c r="G1712" s="204" t="s">
        <v>140</v>
      </c>
      <c r="H1712" s="204" t="s">
        <v>150</v>
      </c>
      <c r="I1712" s="214"/>
      <c r="J1712" s="215">
        <f>J1713+J1715+J1719</f>
        <v>3791865</v>
      </c>
      <c r="K1712" s="215">
        <f t="shared" ref="K1712:L1712" si="2204">K1713+K1715+K1719</f>
        <v>3754291.2000000002</v>
      </c>
      <c r="L1712" s="215">
        <f t="shared" si="2204"/>
        <v>3716814.45</v>
      </c>
      <c r="M1712" s="215">
        <f t="shared" ref="M1712:O1712" si="2205">M1713+M1715+M1719</f>
        <v>0</v>
      </c>
      <c r="N1712" s="215">
        <f t="shared" si="2205"/>
        <v>0</v>
      </c>
      <c r="O1712" s="215">
        <f t="shared" si="2205"/>
        <v>0</v>
      </c>
      <c r="P1712" s="215">
        <f t="shared" si="2142"/>
        <v>3791865</v>
      </c>
      <c r="Q1712" s="215">
        <f t="shared" si="2143"/>
        <v>3754291.2000000002</v>
      </c>
      <c r="R1712" s="215">
        <f t="shared" si="2144"/>
        <v>3716814.45</v>
      </c>
      <c r="S1712" s="215">
        <f>S1713+S1715+S1719+S1717</f>
        <v>93011</v>
      </c>
      <c r="T1712" s="215">
        <f t="shared" ref="T1712:U1712" si="2206">T1713+T1715+T1719+T1717</f>
        <v>0</v>
      </c>
      <c r="U1712" s="215">
        <f t="shared" si="2206"/>
        <v>0</v>
      </c>
      <c r="V1712" s="215">
        <f t="shared" si="2191"/>
        <v>3884876</v>
      </c>
      <c r="W1712" s="215">
        <f t="shared" si="2192"/>
        <v>3754291.2000000002</v>
      </c>
      <c r="X1712" s="215">
        <f t="shared" si="2193"/>
        <v>3716814.45</v>
      </c>
    </row>
    <row r="1713" spans="1:26" s="206" customFormat="1" ht="39.6" hidden="1">
      <c r="A1713" s="216" t="s">
        <v>94</v>
      </c>
      <c r="B1713" s="204" t="s">
        <v>330</v>
      </c>
      <c r="C1713" s="204" t="s">
        <v>20</v>
      </c>
      <c r="D1713" s="204" t="s">
        <v>16</v>
      </c>
      <c r="E1713" s="204" t="s">
        <v>80</v>
      </c>
      <c r="F1713" s="204" t="s">
        <v>68</v>
      </c>
      <c r="G1713" s="204" t="s">
        <v>140</v>
      </c>
      <c r="H1713" s="204" t="s">
        <v>150</v>
      </c>
      <c r="I1713" s="214" t="s">
        <v>90</v>
      </c>
      <c r="J1713" s="215">
        <f>J1714</f>
        <v>3531960</v>
      </c>
      <c r="K1713" s="215">
        <f t="shared" ref="K1713:O1713" si="2207">K1714</f>
        <v>3491960</v>
      </c>
      <c r="L1713" s="215">
        <f t="shared" si="2207"/>
        <v>3451960</v>
      </c>
      <c r="M1713" s="215">
        <f t="shared" si="2207"/>
        <v>0</v>
      </c>
      <c r="N1713" s="215">
        <f t="shared" si="2207"/>
        <v>0</v>
      </c>
      <c r="O1713" s="215">
        <f t="shared" si="2207"/>
        <v>0</v>
      </c>
      <c r="P1713" s="215">
        <f t="shared" si="2142"/>
        <v>3531960</v>
      </c>
      <c r="Q1713" s="215">
        <f t="shared" si="2143"/>
        <v>3491960</v>
      </c>
      <c r="R1713" s="215">
        <f t="shared" si="2144"/>
        <v>3451960</v>
      </c>
      <c r="S1713" s="215">
        <f t="shared" ref="S1713:U1713" si="2208">S1714</f>
        <v>0</v>
      </c>
      <c r="T1713" s="215">
        <f t="shared" si="2208"/>
        <v>0</v>
      </c>
      <c r="U1713" s="215">
        <f t="shared" si="2208"/>
        <v>0</v>
      </c>
      <c r="V1713" s="215">
        <f t="shared" si="2191"/>
        <v>3531960</v>
      </c>
      <c r="W1713" s="215">
        <f t="shared" si="2192"/>
        <v>3491960</v>
      </c>
      <c r="X1713" s="215">
        <f t="shared" si="2193"/>
        <v>3451960</v>
      </c>
    </row>
    <row r="1714" spans="1:26" s="206" customFormat="1" hidden="1">
      <c r="A1714" s="216" t="s">
        <v>101</v>
      </c>
      <c r="B1714" s="204" t="s">
        <v>330</v>
      </c>
      <c r="C1714" s="204" t="s">
        <v>20</v>
      </c>
      <c r="D1714" s="204" t="s">
        <v>16</v>
      </c>
      <c r="E1714" s="204" t="s">
        <v>80</v>
      </c>
      <c r="F1714" s="204" t="s">
        <v>68</v>
      </c>
      <c r="G1714" s="204" t="s">
        <v>140</v>
      </c>
      <c r="H1714" s="204" t="s">
        <v>150</v>
      </c>
      <c r="I1714" s="214" t="s">
        <v>100</v>
      </c>
      <c r="J1714" s="215">
        <v>3531960</v>
      </c>
      <c r="K1714" s="215">
        <f>3531960-40000</f>
        <v>3491960</v>
      </c>
      <c r="L1714" s="215">
        <f>3491960-40000</f>
        <v>3451960</v>
      </c>
      <c r="M1714" s="215"/>
      <c r="N1714" s="215"/>
      <c r="O1714" s="215"/>
      <c r="P1714" s="215">
        <f t="shared" si="2142"/>
        <v>3531960</v>
      </c>
      <c r="Q1714" s="215">
        <f t="shared" si="2143"/>
        <v>3491960</v>
      </c>
      <c r="R1714" s="215">
        <f t="shared" si="2144"/>
        <v>3451960</v>
      </c>
      <c r="S1714" s="215">
        <f>-93011+93011</f>
        <v>0</v>
      </c>
      <c r="T1714" s="215"/>
      <c r="U1714" s="215"/>
      <c r="V1714" s="215">
        <f t="shared" si="2191"/>
        <v>3531960</v>
      </c>
      <c r="W1714" s="215">
        <f t="shared" si="2192"/>
        <v>3491960</v>
      </c>
      <c r="X1714" s="215">
        <f t="shared" si="2193"/>
        <v>3451960</v>
      </c>
      <c r="Z1714" s="365">
        <v>93011</v>
      </c>
    </row>
    <row r="1715" spans="1:26" s="206" customFormat="1" ht="26.4" hidden="1">
      <c r="A1715" s="217" t="s">
        <v>229</v>
      </c>
      <c r="B1715" s="204" t="s">
        <v>330</v>
      </c>
      <c r="C1715" s="204" t="s">
        <v>20</v>
      </c>
      <c r="D1715" s="204" t="s">
        <v>16</v>
      </c>
      <c r="E1715" s="204" t="s">
        <v>80</v>
      </c>
      <c r="F1715" s="204" t="s">
        <v>68</v>
      </c>
      <c r="G1715" s="204" t="s">
        <v>140</v>
      </c>
      <c r="H1715" s="204" t="s">
        <v>150</v>
      </c>
      <c r="I1715" s="214" t="s">
        <v>92</v>
      </c>
      <c r="J1715" s="215">
        <f>J1716</f>
        <v>259905</v>
      </c>
      <c r="K1715" s="215">
        <f t="shared" ref="K1715:O1715" si="2209">K1716</f>
        <v>262331.2</v>
      </c>
      <c r="L1715" s="215">
        <f t="shared" si="2209"/>
        <v>264854.45</v>
      </c>
      <c r="M1715" s="215">
        <f t="shared" si="2209"/>
        <v>0</v>
      </c>
      <c r="N1715" s="215">
        <f t="shared" si="2209"/>
        <v>0</v>
      </c>
      <c r="O1715" s="215">
        <f t="shared" si="2209"/>
        <v>0</v>
      </c>
      <c r="P1715" s="215">
        <f t="shared" si="2142"/>
        <v>259905</v>
      </c>
      <c r="Q1715" s="215">
        <f t="shared" si="2143"/>
        <v>262331.2</v>
      </c>
      <c r="R1715" s="215">
        <f t="shared" si="2144"/>
        <v>264854.45</v>
      </c>
      <c r="S1715" s="215">
        <f t="shared" ref="S1715:U1715" si="2210">S1716</f>
        <v>0</v>
      </c>
      <c r="T1715" s="215">
        <f t="shared" si="2210"/>
        <v>0</v>
      </c>
      <c r="U1715" s="215">
        <f t="shared" si="2210"/>
        <v>0</v>
      </c>
      <c r="V1715" s="215">
        <f t="shared" si="2191"/>
        <v>259905</v>
      </c>
      <c r="W1715" s="215">
        <f t="shared" si="2192"/>
        <v>262331.2</v>
      </c>
      <c r="X1715" s="215">
        <f t="shared" si="2193"/>
        <v>264854.45</v>
      </c>
    </row>
    <row r="1716" spans="1:26" s="206" customFormat="1" ht="26.4" hidden="1">
      <c r="A1716" s="216" t="s">
        <v>96</v>
      </c>
      <c r="B1716" s="204" t="s">
        <v>330</v>
      </c>
      <c r="C1716" s="204" t="s">
        <v>20</v>
      </c>
      <c r="D1716" s="204" t="s">
        <v>16</v>
      </c>
      <c r="E1716" s="204" t="s">
        <v>80</v>
      </c>
      <c r="F1716" s="204" t="s">
        <v>68</v>
      </c>
      <c r="G1716" s="204" t="s">
        <v>140</v>
      </c>
      <c r="H1716" s="204" t="s">
        <v>150</v>
      </c>
      <c r="I1716" s="214" t="s">
        <v>93</v>
      </c>
      <c r="J1716" s="215">
        <v>259905</v>
      </c>
      <c r="K1716" s="215">
        <v>262331.2</v>
      </c>
      <c r="L1716" s="215">
        <v>264854.45</v>
      </c>
      <c r="M1716" s="215"/>
      <c r="N1716" s="215"/>
      <c r="O1716" s="215"/>
      <c r="P1716" s="215">
        <f t="shared" si="2142"/>
        <v>259905</v>
      </c>
      <c r="Q1716" s="215">
        <f t="shared" si="2143"/>
        <v>262331.2</v>
      </c>
      <c r="R1716" s="215">
        <f t="shared" si="2144"/>
        <v>264854.45</v>
      </c>
      <c r="S1716" s="215"/>
      <c r="T1716" s="215"/>
      <c r="U1716" s="215"/>
      <c r="V1716" s="215">
        <f t="shared" si="2191"/>
        <v>259905</v>
      </c>
      <c r="W1716" s="215">
        <f t="shared" si="2192"/>
        <v>262331.2</v>
      </c>
      <c r="X1716" s="215">
        <f t="shared" si="2193"/>
        <v>264854.45</v>
      </c>
    </row>
    <row r="1717" spans="1:26" s="206" customFormat="1" hidden="1">
      <c r="A1717" s="273" t="s">
        <v>98</v>
      </c>
      <c r="B1717" s="204" t="s">
        <v>330</v>
      </c>
      <c r="C1717" s="204" t="s">
        <v>20</v>
      </c>
      <c r="D1717" s="204" t="s">
        <v>16</v>
      </c>
      <c r="E1717" s="204" t="s">
        <v>80</v>
      </c>
      <c r="F1717" s="204" t="s">
        <v>68</v>
      </c>
      <c r="G1717" s="204" t="s">
        <v>140</v>
      </c>
      <c r="H1717" s="204" t="s">
        <v>150</v>
      </c>
      <c r="I1717" s="214" t="s">
        <v>97</v>
      </c>
      <c r="J1717" s="215"/>
      <c r="K1717" s="215"/>
      <c r="L1717" s="215"/>
      <c r="M1717" s="215"/>
      <c r="N1717" s="215"/>
      <c r="O1717" s="215"/>
      <c r="P1717" s="215"/>
      <c r="Q1717" s="215"/>
      <c r="R1717" s="215"/>
      <c r="S1717" s="215">
        <f>S1718</f>
        <v>93011</v>
      </c>
      <c r="T1717" s="215">
        <f t="shared" ref="T1717" si="2211">T1718</f>
        <v>0</v>
      </c>
      <c r="U1717" s="215">
        <f t="shared" ref="U1717" si="2212">U1718</f>
        <v>0</v>
      </c>
      <c r="V1717" s="215">
        <f t="shared" si="2191"/>
        <v>93011</v>
      </c>
      <c r="W1717" s="215">
        <f t="shared" si="2192"/>
        <v>0</v>
      </c>
      <c r="X1717" s="215">
        <f t="shared" si="2193"/>
        <v>0</v>
      </c>
    </row>
    <row r="1718" spans="1:26" s="206" customFormat="1" ht="26.4" hidden="1">
      <c r="A1718" s="273" t="s">
        <v>104</v>
      </c>
      <c r="B1718" s="204" t="s">
        <v>330</v>
      </c>
      <c r="C1718" s="204" t="s">
        <v>20</v>
      </c>
      <c r="D1718" s="204" t="s">
        <v>16</v>
      </c>
      <c r="E1718" s="204" t="s">
        <v>80</v>
      </c>
      <c r="F1718" s="204" t="s">
        <v>68</v>
      </c>
      <c r="G1718" s="204" t="s">
        <v>140</v>
      </c>
      <c r="H1718" s="204" t="s">
        <v>150</v>
      </c>
      <c r="I1718" s="214" t="s">
        <v>105</v>
      </c>
      <c r="J1718" s="215"/>
      <c r="K1718" s="215"/>
      <c r="L1718" s="215"/>
      <c r="M1718" s="215"/>
      <c r="N1718" s="215"/>
      <c r="O1718" s="215"/>
      <c r="P1718" s="215"/>
      <c r="Q1718" s="215"/>
      <c r="R1718" s="215"/>
      <c r="S1718" s="215">
        <v>93011</v>
      </c>
      <c r="T1718" s="215"/>
      <c r="U1718" s="215"/>
      <c r="V1718" s="215">
        <f t="shared" si="2191"/>
        <v>93011</v>
      </c>
      <c r="W1718" s="215">
        <f t="shared" si="2192"/>
        <v>0</v>
      </c>
      <c r="X1718" s="215">
        <f t="shared" si="2193"/>
        <v>0</v>
      </c>
    </row>
    <row r="1719" spans="1:26" s="206" customFormat="1" hidden="1">
      <c r="A1719" s="216" t="s">
        <v>78</v>
      </c>
      <c r="B1719" s="204" t="s">
        <v>330</v>
      </c>
      <c r="C1719" s="204" t="s">
        <v>20</v>
      </c>
      <c r="D1719" s="204" t="s">
        <v>16</v>
      </c>
      <c r="E1719" s="204" t="s">
        <v>80</v>
      </c>
      <c r="F1719" s="204" t="s">
        <v>68</v>
      </c>
      <c r="G1719" s="204" t="s">
        <v>140</v>
      </c>
      <c r="H1719" s="204" t="s">
        <v>150</v>
      </c>
      <c r="I1719" s="214" t="s">
        <v>75</v>
      </c>
      <c r="J1719" s="215">
        <f>J1720</f>
        <v>0</v>
      </c>
      <c r="K1719" s="215">
        <f t="shared" ref="K1719:O1719" si="2213">K1720</f>
        <v>0</v>
      </c>
      <c r="L1719" s="215">
        <f t="shared" si="2213"/>
        <v>0</v>
      </c>
      <c r="M1719" s="215">
        <f t="shared" si="2213"/>
        <v>0</v>
      </c>
      <c r="N1719" s="215">
        <f t="shared" si="2213"/>
        <v>0</v>
      </c>
      <c r="O1719" s="215">
        <f t="shared" si="2213"/>
        <v>0</v>
      </c>
      <c r="P1719" s="215">
        <f t="shared" si="2142"/>
        <v>0</v>
      </c>
      <c r="Q1719" s="215">
        <f t="shared" si="2143"/>
        <v>0</v>
      </c>
      <c r="R1719" s="215">
        <f t="shared" si="2144"/>
        <v>0</v>
      </c>
      <c r="S1719" s="215">
        <f t="shared" ref="S1719:U1719" si="2214">S1720</f>
        <v>0</v>
      </c>
      <c r="T1719" s="215">
        <f t="shared" si="2214"/>
        <v>0</v>
      </c>
      <c r="U1719" s="215">
        <f t="shared" si="2214"/>
        <v>0</v>
      </c>
      <c r="V1719" s="215">
        <f t="shared" si="2191"/>
        <v>0</v>
      </c>
      <c r="W1719" s="215">
        <f t="shared" si="2192"/>
        <v>0</v>
      </c>
      <c r="X1719" s="215">
        <f t="shared" si="2193"/>
        <v>0</v>
      </c>
    </row>
    <row r="1720" spans="1:26" s="206" customFormat="1" hidden="1">
      <c r="A1720" s="218" t="s">
        <v>118</v>
      </c>
      <c r="B1720" s="204" t="s">
        <v>330</v>
      </c>
      <c r="C1720" s="204" t="s">
        <v>20</v>
      </c>
      <c r="D1720" s="204" t="s">
        <v>16</v>
      </c>
      <c r="E1720" s="204" t="s">
        <v>80</v>
      </c>
      <c r="F1720" s="204" t="s">
        <v>68</v>
      </c>
      <c r="G1720" s="204" t="s">
        <v>140</v>
      </c>
      <c r="H1720" s="204" t="s">
        <v>150</v>
      </c>
      <c r="I1720" s="214" t="s">
        <v>117</v>
      </c>
      <c r="J1720" s="215"/>
      <c r="K1720" s="215"/>
      <c r="L1720" s="215"/>
      <c r="M1720" s="215"/>
      <c r="N1720" s="215"/>
      <c r="O1720" s="215"/>
      <c r="P1720" s="215">
        <f t="shared" si="2142"/>
        <v>0</v>
      </c>
      <c r="Q1720" s="215">
        <f t="shared" si="2143"/>
        <v>0</v>
      </c>
      <c r="R1720" s="215">
        <f t="shared" si="2144"/>
        <v>0</v>
      </c>
      <c r="S1720" s="215"/>
      <c r="T1720" s="215"/>
      <c r="U1720" s="215"/>
      <c r="V1720" s="215">
        <f t="shared" si="2191"/>
        <v>0</v>
      </c>
      <c r="W1720" s="215">
        <f t="shared" si="2192"/>
        <v>0</v>
      </c>
      <c r="X1720" s="215">
        <f t="shared" si="2193"/>
        <v>0</v>
      </c>
    </row>
    <row r="1721" spans="1:26" s="206" customFormat="1" hidden="1">
      <c r="A1721" s="216" t="s">
        <v>88</v>
      </c>
      <c r="B1721" s="204" t="s">
        <v>330</v>
      </c>
      <c r="C1721" s="204" t="s">
        <v>20</v>
      </c>
      <c r="D1721" s="204" t="s">
        <v>16</v>
      </c>
      <c r="E1721" s="204" t="s">
        <v>80</v>
      </c>
      <c r="F1721" s="204" t="s">
        <v>68</v>
      </c>
      <c r="G1721" s="204" t="s">
        <v>140</v>
      </c>
      <c r="H1721" s="204" t="s">
        <v>162</v>
      </c>
      <c r="I1721" s="214"/>
      <c r="J1721" s="215">
        <f>J1722</f>
        <v>3000</v>
      </c>
      <c r="K1721" s="215">
        <f t="shared" ref="K1721:O1722" si="2215">K1722</f>
        <v>3000</v>
      </c>
      <c r="L1721" s="215">
        <f t="shared" si="2215"/>
        <v>3000</v>
      </c>
      <c r="M1721" s="215">
        <f t="shared" si="2215"/>
        <v>0</v>
      </c>
      <c r="N1721" s="215">
        <f t="shared" si="2215"/>
        <v>0</v>
      </c>
      <c r="O1721" s="215">
        <f t="shared" si="2215"/>
        <v>0</v>
      </c>
      <c r="P1721" s="215">
        <f t="shared" si="2142"/>
        <v>3000</v>
      </c>
      <c r="Q1721" s="215">
        <f t="shared" si="2143"/>
        <v>3000</v>
      </c>
      <c r="R1721" s="215">
        <f t="shared" si="2144"/>
        <v>3000</v>
      </c>
      <c r="S1721" s="215">
        <f t="shared" ref="S1721:U1722" si="2216">S1722</f>
        <v>0</v>
      </c>
      <c r="T1721" s="215">
        <f t="shared" si="2216"/>
        <v>0</v>
      </c>
      <c r="U1721" s="215">
        <f t="shared" si="2216"/>
        <v>0</v>
      </c>
      <c r="V1721" s="215">
        <f t="shared" si="2191"/>
        <v>3000</v>
      </c>
      <c r="W1721" s="215">
        <f t="shared" si="2192"/>
        <v>3000</v>
      </c>
      <c r="X1721" s="215">
        <f t="shared" si="2193"/>
        <v>3000</v>
      </c>
    </row>
    <row r="1722" spans="1:26" s="206" customFormat="1" ht="26.4" hidden="1">
      <c r="A1722" s="217" t="s">
        <v>229</v>
      </c>
      <c r="B1722" s="204" t="s">
        <v>330</v>
      </c>
      <c r="C1722" s="204" t="s">
        <v>20</v>
      </c>
      <c r="D1722" s="204" t="s">
        <v>16</v>
      </c>
      <c r="E1722" s="204" t="s">
        <v>80</v>
      </c>
      <c r="F1722" s="204" t="s">
        <v>68</v>
      </c>
      <c r="G1722" s="204" t="s">
        <v>140</v>
      </c>
      <c r="H1722" s="204" t="s">
        <v>162</v>
      </c>
      <c r="I1722" s="214" t="s">
        <v>92</v>
      </c>
      <c r="J1722" s="215">
        <f>J1723</f>
        <v>3000</v>
      </c>
      <c r="K1722" s="215">
        <f t="shared" si="2215"/>
        <v>3000</v>
      </c>
      <c r="L1722" s="215">
        <f t="shared" si="2215"/>
        <v>3000</v>
      </c>
      <c r="M1722" s="215">
        <f t="shared" si="2215"/>
        <v>0</v>
      </c>
      <c r="N1722" s="215">
        <f t="shared" si="2215"/>
        <v>0</v>
      </c>
      <c r="O1722" s="215">
        <f t="shared" si="2215"/>
        <v>0</v>
      </c>
      <c r="P1722" s="215">
        <f t="shared" ref="P1722:P1789" si="2217">J1722+M1722</f>
        <v>3000</v>
      </c>
      <c r="Q1722" s="215">
        <f t="shared" ref="Q1722:Q1789" si="2218">K1722+N1722</f>
        <v>3000</v>
      </c>
      <c r="R1722" s="215">
        <f t="shared" ref="R1722:R1789" si="2219">L1722+O1722</f>
        <v>3000</v>
      </c>
      <c r="S1722" s="215">
        <f t="shared" si="2216"/>
        <v>0</v>
      </c>
      <c r="T1722" s="215">
        <f t="shared" si="2216"/>
        <v>0</v>
      </c>
      <c r="U1722" s="215">
        <f t="shared" si="2216"/>
        <v>0</v>
      </c>
      <c r="V1722" s="215">
        <f t="shared" si="2191"/>
        <v>3000</v>
      </c>
      <c r="W1722" s="215">
        <f t="shared" si="2192"/>
        <v>3000</v>
      </c>
      <c r="X1722" s="215">
        <f t="shared" si="2193"/>
        <v>3000</v>
      </c>
    </row>
    <row r="1723" spans="1:26" s="206" customFormat="1" ht="26.4" hidden="1">
      <c r="A1723" s="216" t="s">
        <v>96</v>
      </c>
      <c r="B1723" s="204" t="s">
        <v>330</v>
      </c>
      <c r="C1723" s="204" t="s">
        <v>20</v>
      </c>
      <c r="D1723" s="204" t="s">
        <v>16</v>
      </c>
      <c r="E1723" s="204" t="s">
        <v>80</v>
      </c>
      <c r="F1723" s="204" t="s">
        <v>68</v>
      </c>
      <c r="G1723" s="204" t="s">
        <v>140</v>
      </c>
      <c r="H1723" s="204" t="s">
        <v>162</v>
      </c>
      <c r="I1723" s="214" t="s">
        <v>93</v>
      </c>
      <c r="J1723" s="215">
        <v>3000</v>
      </c>
      <c r="K1723" s="215">
        <v>3000</v>
      </c>
      <c r="L1723" s="215">
        <v>3000</v>
      </c>
      <c r="M1723" s="215"/>
      <c r="N1723" s="215"/>
      <c r="O1723" s="215"/>
      <c r="P1723" s="215">
        <f t="shared" si="2217"/>
        <v>3000</v>
      </c>
      <c r="Q1723" s="215">
        <f t="shared" si="2218"/>
        <v>3000</v>
      </c>
      <c r="R1723" s="215">
        <f t="shared" si="2219"/>
        <v>3000</v>
      </c>
      <c r="S1723" s="215"/>
      <c r="T1723" s="215"/>
      <c r="U1723" s="215"/>
      <c r="V1723" s="215">
        <f t="shared" si="2191"/>
        <v>3000</v>
      </c>
      <c r="W1723" s="215">
        <f t="shared" si="2192"/>
        <v>3000</v>
      </c>
      <c r="X1723" s="215">
        <f t="shared" si="2193"/>
        <v>3000</v>
      </c>
    </row>
    <row r="1724" spans="1:26" s="206" customFormat="1" ht="15.6" hidden="1">
      <c r="A1724" s="226" t="s">
        <v>53</v>
      </c>
      <c r="B1724" s="203" t="s">
        <v>330</v>
      </c>
      <c r="C1724" s="203" t="s">
        <v>17</v>
      </c>
      <c r="D1724" s="204"/>
      <c r="E1724" s="204"/>
      <c r="F1724" s="204"/>
      <c r="G1724" s="204"/>
      <c r="H1724" s="204"/>
      <c r="I1724" s="214"/>
      <c r="J1724" s="205">
        <f>J1725</f>
        <v>70544.209999999992</v>
      </c>
      <c r="K1724" s="205">
        <f t="shared" ref="K1724:O1726" si="2220">K1725</f>
        <v>0</v>
      </c>
      <c r="L1724" s="205">
        <f t="shared" si="2220"/>
        <v>0</v>
      </c>
      <c r="M1724" s="205">
        <f t="shared" si="2220"/>
        <v>0</v>
      </c>
      <c r="N1724" s="205">
        <f t="shared" si="2220"/>
        <v>0</v>
      </c>
      <c r="O1724" s="205">
        <f t="shared" si="2220"/>
        <v>0</v>
      </c>
      <c r="P1724" s="205">
        <f t="shared" si="2217"/>
        <v>70544.209999999992</v>
      </c>
      <c r="Q1724" s="205">
        <f t="shared" si="2218"/>
        <v>0</v>
      </c>
      <c r="R1724" s="205">
        <f t="shared" si="2219"/>
        <v>0</v>
      </c>
      <c r="S1724" s="205">
        <f t="shared" ref="S1724:U1726" si="2221">S1725</f>
        <v>0</v>
      </c>
      <c r="T1724" s="205">
        <f t="shared" si="2221"/>
        <v>0</v>
      </c>
      <c r="U1724" s="205">
        <f t="shared" si="2221"/>
        <v>0</v>
      </c>
      <c r="V1724" s="205">
        <f t="shared" si="2191"/>
        <v>70544.209999999992</v>
      </c>
      <c r="W1724" s="205">
        <f t="shared" si="2192"/>
        <v>0</v>
      </c>
      <c r="X1724" s="205">
        <f t="shared" si="2193"/>
        <v>0</v>
      </c>
    </row>
    <row r="1725" spans="1:26" s="206" customFormat="1" hidden="1">
      <c r="A1725" s="227" t="s">
        <v>54</v>
      </c>
      <c r="B1725" s="209" t="s">
        <v>330</v>
      </c>
      <c r="C1725" s="209" t="s">
        <v>17</v>
      </c>
      <c r="D1725" s="209" t="s">
        <v>13</v>
      </c>
      <c r="E1725" s="209"/>
      <c r="F1725" s="209"/>
      <c r="G1725" s="209"/>
      <c r="H1725" s="209"/>
      <c r="I1725" s="210"/>
      <c r="J1725" s="211">
        <f>J1726</f>
        <v>70544.209999999992</v>
      </c>
      <c r="K1725" s="211">
        <f t="shared" si="2220"/>
        <v>0</v>
      </c>
      <c r="L1725" s="211">
        <f t="shared" si="2220"/>
        <v>0</v>
      </c>
      <c r="M1725" s="211">
        <f t="shared" si="2220"/>
        <v>0</v>
      </c>
      <c r="N1725" s="211">
        <f t="shared" si="2220"/>
        <v>0</v>
      </c>
      <c r="O1725" s="211">
        <f t="shared" si="2220"/>
        <v>0</v>
      </c>
      <c r="P1725" s="211">
        <f t="shared" si="2217"/>
        <v>70544.209999999992</v>
      </c>
      <c r="Q1725" s="211">
        <f t="shared" si="2218"/>
        <v>0</v>
      </c>
      <c r="R1725" s="211">
        <f t="shared" si="2219"/>
        <v>0</v>
      </c>
      <c r="S1725" s="211">
        <f t="shared" si="2221"/>
        <v>0</v>
      </c>
      <c r="T1725" s="211">
        <f t="shared" si="2221"/>
        <v>0</v>
      </c>
      <c r="U1725" s="211">
        <f t="shared" si="2221"/>
        <v>0</v>
      </c>
      <c r="V1725" s="211">
        <f t="shared" si="2191"/>
        <v>70544.209999999992</v>
      </c>
      <c r="W1725" s="211">
        <f t="shared" si="2192"/>
        <v>0</v>
      </c>
      <c r="X1725" s="211">
        <f t="shared" si="2193"/>
        <v>0</v>
      </c>
    </row>
    <row r="1726" spans="1:26" s="206" customFormat="1" hidden="1">
      <c r="A1726" s="212" t="s">
        <v>81</v>
      </c>
      <c r="B1726" s="224" t="s">
        <v>330</v>
      </c>
      <c r="C1726" s="204" t="s">
        <v>17</v>
      </c>
      <c r="D1726" s="204" t="s">
        <v>13</v>
      </c>
      <c r="E1726" s="204" t="s">
        <v>80</v>
      </c>
      <c r="F1726" s="204" t="s">
        <v>68</v>
      </c>
      <c r="G1726" s="204" t="s">
        <v>140</v>
      </c>
      <c r="H1726" s="204" t="s">
        <v>141</v>
      </c>
      <c r="I1726" s="214"/>
      <c r="J1726" s="221">
        <f>J1727</f>
        <v>70544.209999999992</v>
      </c>
      <c r="K1726" s="221">
        <f t="shared" si="2220"/>
        <v>0</v>
      </c>
      <c r="L1726" s="221">
        <f t="shared" si="2220"/>
        <v>0</v>
      </c>
      <c r="M1726" s="221">
        <f t="shared" si="2220"/>
        <v>0</v>
      </c>
      <c r="N1726" s="221">
        <f t="shared" si="2220"/>
        <v>0</v>
      </c>
      <c r="O1726" s="221">
        <f t="shared" si="2220"/>
        <v>0</v>
      </c>
      <c r="P1726" s="221">
        <f t="shared" si="2217"/>
        <v>70544.209999999992</v>
      </c>
      <c r="Q1726" s="221">
        <f t="shared" si="2218"/>
        <v>0</v>
      </c>
      <c r="R1726" s="221">
        <f t="shared" si="2219"/>
        <v>0</v>
      </c>
      <c r="S1726" s="221">
        <f t="shared" si="2221"/>
        <v>0</v>
      </c>
      <c r="T1726" s="221">
        <f t="shared" si="2221"/>
        <v>0</v>
      </c>
      <c r="U1726" s="221">
        <f t="shared" si="2221"/>
        <v>0</v>
      </c>
      <c r="V1726" s="221">
        <f t="shared" si="2191"/>
        <v>70544.209999999992</v>
      </c>
      <c r="W1726" s="221">
        <f t="shared" si="2192"/>
        <v>0</v>
      </c>
      <c r="X1726" s="221">
        <f t="shared" si="2193"/>
        <v>0</v>
      </c>
    </row>
    <row r="1727" spans="1:26" s="206" customFormat="1" ht="26.4" hidden="1">
      <c r="A1727" s="212" t="s">
        <v>251</v>
      </c>
      <c r="B1727" s="224" t="s">
        <v>330</v>
      </c>
      <c r="C1727" s="204" t="s">
        <v>17</v>
      </c>
      <c r="D1727" s="204" t="s">
        <v>13</v>
      </c>
      <c r="E1727" s="204" t="s">
        <v>80</v>
      </c>
      <c r="F1727" s="204" t="s">
        <v>68</v>
      </c>
      <c r="G1727" s="204" t="s">
        <v>140</v>
      </c>
      <c r="H1727" s="204" t="s">
        <v>367</v>
      </c>
      <c r="I1727" s="214"/>
      <c r="J1727" s="221">
        <f>J1728+J1730</f>
        <v>70544.209999999992</v>
      </c>
      <c r="K1727" s="221">
        <f t="shared" ref="K1727:L1727" si="2222">K1728+K1730</f>
        <v>0</v>
      </c>
      <c r="L1727" s="221">
        <f t="shared" si="2222"/>
        <v>0</v>
      </c>
      <c r="M1727" s="221">
        <f t="shared" ref="M1727:O1727" si="2223">M1728+M1730</f>
        <v>0</v>
      </c>
      <c r="N1727" s="221">
        <f t="shared" si="2223"/>
        <v>0</v>
      </c>
      <c r="O1727" s="221">
        <f t="shared" si="2223"/>
        <v>0</v>
      </c>
      <c r="P1727" s="221">
        <f t="shared" si="2217"/>
        <v>70544.209999999992</v>
      </c>
      <c r="Q1727" s="221">
        <f t="shared" si="2218"/>
        <v>0</v>
      </c>
      <c r="R1727" s="221">
        <f t="shared" si="2219"/>
        <v>0</v>
      </c>
      <c r="S1727" s="221">
        <f t="shared" ref="S1727:U1727" si="2224">S1728+S1730</f>
        <v>0</v>
      </c>
      <c r="T1727" s="221">
        <f t="shared" si="2224"/>
        <v>0</v>
      </c>
      <c r="U1727" s="221">
        <f t="shared" si="2224"/>
        <v>0</v>
      </c>
      <c r="V1727" s="221">
        <f t="shared" si="2191"/>
        <v>70544.209999999992</v>
      </c>
      <c r="W1727" s="221">
        <f t="shared" si="2192"/>
        <v>0</v>
      </c>
      <c r="X1727" s="221">
        <f t="shared" si="2193"/>
        <v>0</v>
      </c>
    </row>
    <row r="1728" spans="1:26" s="206" customFormat="1" ht="39.6" hidden="1">
      <c r="A1728" s="216" t="s">
        <v>94</v>
      </c>
      <c r="B1728" s="224" t="s">
        <v>330</v>
      </c>
      <c r="C1728" s="204" t="s">
        <v>17</v>
      </c>
      <c r="D1728" s="204" t="s">
        <v>13</v>
      </c>
      <c r="E1728" s="204" t="s">
        <v>80</v>
      </c>
      <c r="F1728" s="204" t="s">
        <v>68</v>
      </c>
      <c r="G1728" s="204" t="s">
        <v>140</v>
      </c>
      <c r="H1728" s="204" t="s">
        <v>367</v>
      </c>
      <c r="I1728" s="214" t="s">
        <v>90</v>
      </c>
      <c r="J1728" s="221">
        <f>J1729</f>
        <v>32810.400000000001</v>
      </c>
      <c r="K1728" s="221">
        <f t="shared" ref="K1728:O1728" si="2225">K1729</f>
        <v>0</v>
      </c>
      <c r="L1728" s="221">
        <f t="shared" si="2225"/>
        <v>0</v>
      </c>
      <c r="M1728" s="221">
        <f t="shared" si="2225"/>
        <v>0</v>
      </c>
      <c r="N1728" s="221">
        <f t="shared" si="2225"/>
        <v>0</v>
      </c>
      <c r="O1728" s="221">
        <f t="shared" si="2225"/>
        <v>0</v>
      </c>
      <c r="P1728" s="221">
        <f t="shared" si="2217"/>
        <v>32810.400000000001</v>
      </c>
      <c r="Q1728" s="221">
        <f t="shared" si="2218"/>
        <v>0</v>
      </c>
      <c r="R1728" s="221">
        <f t="shared" si="2219"/>
        <v>0</v>
      </c>
      <c r="S1728" s="221">
        <f t="shared" ref="S1728:U1728" si="2226">S1729</f>
        <v>0</v>
      </c>
      <c r="T1728" s="221">
        <f t="shared" si="2226"/>
        <v>0</v>
      </c>
      <c r="U1728" s="221">
        <f t="shared" si="2226"/>
        <v>0</v>
      </c>
      <c r="V1728" s="221">
        <f t="shared" si="2191"/>
        <v>32810.400000000001</v>
      </c>
      <c r="W1728" s="221">
        <f t="shared" si="2192"/>
        <v>0</v>
      </c>
      <c r="X1728" s="221">
        <f t="shared" si="2193"/>
        <v>0</v>
      </c>
    </row>
    <row r="1729" spans="1:24" s="206" customFormat="1" hidden="1">
      <c r="A1729" s="216" t="s">
        <v>101</v>
      </c>
      <c r="B1729" s="224" t="s">
        <v>330</v>
      </c>
      <c r="C1729" s="204" t="s">
        <v>17</v>
      </c>
      <c r="D1729" s="204" t="s">
        <v>13</v>
      </c>
      <c r="E1729" s="204" t="s">
        <v>80</v>
      </c>
      <c r="F1729" s="204" t="s">
        <v>68</v>
      </c>
      <c r="G1729" s="204" t="s">
        <v>140</v>
      </c>
      <c r="H1729" s="204" t="s">
        <v>367</v>
      </c>
      <c r="I1729" s="214" t="s">
        <v>100</v>
      </c>
      <c r="J1729" s="221">
        <v>32810.400000000001</v>
      </c>
      <c r="K1729" s="221"/>
      <c r="L1729" s="221"/>
      <c r="M1729" s="221"/>
      <c r="N1729" s="221"/>
      <c r="O1729" s="221"/>
      <c r="P1729" s="221">
        <f t="shared" si="2217"/>
        <v>32810.400000000001</v>
      </c>
      <c r="Q1729" s="221">
        <f t="shared" si="2218"/>
        <v>0</v>
      </c>
      <c r="R1729" s="221">
        <f t="shared" si="2219"/>
        <v>0</v>
      </c>
      <c r="S1729" s="221"/>
      <c r="T1729" s="221"/>
      <c r="U1729" s="221"/>
      <c r="V1729" s="221">
        <f t="shared" si="2191"/>
        <v>32810.400000000001</v>
      </c>
      <c r="W1729" s="221">
        <f t="shared" si="2192"/>
        <v>0</v>
      </c>
      <c r="X1729" s="221">
        <f t="shared" si="2193"/>
        <v>0</v>
      </c>
    </row>
    <row r="1730" spans="1:24" s="206" customFormat="1" ht="26.4" hidden="1">
      <c r="A1730" s="217" t="s">
        <v>229</v>
      </c>
      <c r="B1730" s="224" t="s">
        <v>330</v>
      </c>
      <c r="C1730" s="204" t="s">
        <v>17</v>
      </c>
      <c r="D1730" s="204" t="s">
        <v>13</v>
      </c>
      <c r="E1730" s="204" t="s">
        <v>80</v>
      </c>
      <c r="F1730" s="204" t="s">
        <v>68</v>
      </c>
      <c r="G1730" s="204" t="s">
        <v>140</v>
      </c>
      <c r="H1730" s="204" t="s">
        <v>367</v>
      </c>
      <c r="I1730" s="214" t="s">
        <v>92</v>
      </c>
      <c r="J1730" s="221">
        <f>J1731</f>
        <v>37733.81</v>
      </c>
      <c r="K1730" s="221">
        <f t="shared" ref="K1730:O1730" si="2227">K1731</f>
        <v>0</v>
      </c>
      <c r="L1730" s="221">
        <f t="shared" si="2227"/>
        <v>0</v>
      </c>
      <c r="M1730" s="221">
        <f t="shared" si="2227"/>
        <v>0</v>
      </c>
      <c r="N1730" s="221">
        <f t="shared" si="2227"/>
        <v>0</v>
      </c>
      <c r="O1730" s="221">
        <f t="shared" si="2227"/>
        <v>0</v>
      </c>
      <c r="P1730" s="221">
        <f t="shared" si="2217"/>
        <v>37733.81</v>
      </c>
      <c r="Q1730" s="221">
        <f t="shared" si="2218"/>
        <v>0</v>
      </c>
      <c r="R1730" s="221">
        <f t="shared" si="2219"/>
        <v>0</v>
      </c>
      <c r="S1730" s="221">
        <f t="shared" ref="S1730:U1730" si="2228">S1731</f>
        <v>0</v>
      </c>
      <c r="T1730" s="221">
        <f t="shared" si="2228"/>
        <v>0</v>
      </c>
      <c r="U1730" s="221">
        <f t="shared" si="2228"/>
        <v>0</v>
      </c>
      <c r="V1730" s="221">
        <f t="shared" si="2191"/>
        <v>37733.81</v>
      </c>
      <c r="W1730" s="221">
        <f t="shared" si="2192"/>
        <v>0</v>
      </c>
      <c r="X1730" s="221">
        <f t="shared" si="2193"/>
        <v>0</v>
      </c>
    </row>
    <row r="1731" spans="1:24" s="206" customFormat="1" ht="26.4" hidden="1">
      <c r="A1731" s="216" t="s">
        <v>96</v>
      </c>
      <c r="B1731" s="224" t="s">
        <v>330</v>
      </c>
      <c r="C1731" s="204" t="s">
        <v>17</v>
      </c>
      <c r="D1731" s="204" t="s">
        <v>13</v>
      </c>
      <c r="E1731" s="204" t="s">
        <v>80</v>
      </c>
      <c r="F1731" s="204" t="s">
        <v>68</v>
      </c>
      <c r="G1731" s="204" t="s">
        <v>140</v>
      </c>
      <c r="H1731" s="204" t="s">
        <v>367</v>
      </c>
      <c r="I1731" s="214" t="s">
        <v>93</v>
      </c>
      <c r="J1731" s="221">
        <v>37733.81</v>
      </c>
      <c r="K1731" s="221"/>
      <c r="L1731" s="221"/>
      <c r="M1731" s="221"/>
      <c r="N1731" s="221"/>
      <c r="O1731" s="221"/>
      <c r="P1731" s="221">
        <f t="shared" si="2217"/>
        <v>37733.81</v>
      </c>
      <c r="Q1731" s="221">
        <f t="shared" si="2218"/>
        <v>0</v>
      </c>
      <c r="R1731" s="221">
        <f t="shared" si="2219"/>
        <v>0</v>
      </c>
      <c r="S1731" s="221"/>
      <c r="T1731" s="221"/>
      <c r="U1731" s="221"/>
      <c r="V1731" s="221">
        <f t="shared" si="2191"/>
        <v>37733.81</v>
      </c>
      <c r="W1731" s="221">
        <f t="shared" si="2192"/>
        <v>0</v>
      </c>
      <c r="X1731" s="221">
        <f t="shared" si="2193"/>
        <v>0</v>
      </c>
    </row>
    <row r="1732" spans="1:24" s="232" customFormat="1" ht="31.2" hidden="1">
      <c r="A1732" s="226" t="s">
        <v>26</v>
      </c>
      <c r="B1732" s="228" t="s">
        <v>330</v>
      </c>
      <c r="C1732" s="228" t="s">
        <v>13</v>
      </c>
      <c r="D1732" s="229"/>
      <c r="E1732" s="229"/>
      <c r="F1732" s="229"/>
      <c r="G1732" s="229"/>
      <c r="H1732" s="229"/>
      <c r="I1732" s="230"/>
      <c r="J1732" s="231">
        <f>J1733</f>
        <v>1250000</v>
      </c>
      <c r="K1732" s="231">
        <f t="shared" ref="K1732:O1733" si="2229">K1733</f>
        <v>0</v>
      </c>
      <c r="L1732" s="231">
        <f t="shared" si="2229"/>
        <v>0</v>
      </c>
      <c r="M1732" s="231">
        <f t="shared" si="2229"/>
        <v>-510000</v>
      </c>
      <c r="N1732" s="231">
        <f t="shared" si="2229"/>
        <v>0</v>
      </c>
      <c r="O1732" s="231">
        <f t="shared" si="2229"/>
        <v>0</v>
      </c>
      <c r="P1732" s="231">
        <f t="shared" si="2217"/>
        <v>740000</v>
      </c>
      <c r="Q1732" s="231">
        <f t="shared" si="2218"/>
        <v>0</v>
      </c>
      <c r="R1732" s="231">
        <f t="shared" si="2219"/>
        <v>0</v>
      </c>
      <c r="S1732" s="231">
        <f t="shared" ref="S1732:U1733" si="2230">S1733</f>
        <v>0</v>
      </c>
      <c r="T1732" s="231">
        <f t="shared" si="2230"/>
        <v>0</v>
      </c>
      <c r="U1732" s="231">
        <f t="shared" si="2230"/>
        <v>0</v>
      </c>
      <c r="V1732" s="231">
        <f t="shared" si="2191"/>
        <v>740000</v>
      </c>
      <c r="W1732" s="231">
        <f t="shared" si="2192"/>
        <v>0</v>
      </c>
      <c r="X1732" s="231">
        <f t="shared" si="2193"/>
        <v>0</v>
      </c>
    </row>
    <row r="1733" spans="1:24" s="206" customFormat="1" ht="26.4" hidden="1">
      <c r="A1733" s="233" t="s">
        <v>207</v>
      </c>
      <c r="B1733" s="234" t="s">
        <v>330</v>
      </c>
      <c r="C1733" s="234" t="s">
        <v>13</v>
      </c>
      <c r="D1733" s="234" t="s">
        <v>30</v>
      </c>
      <c r="E1733" s="234"/>
      <c r="F1733" s="234"/>
      <c r="G1733" s="234"/>
      <c r="H1733" s="234"/>
      <c r="I1733" s="235"/>
      <c r="J1733" s="236">
        <f>J1734</f>
        <v>1250000</v>
      </c>
      <c r="K1733" s="236">
        <f t="shared" si="2229"/>
        <v>0</v>
      </c>
      <c r="L1733" s="236">
        <f t="shared" si="2229"/>
        <v>0</v>
      </c>
      <c r="M1733" s="236">
        <f t="shared" si="2229"/>
        <v>-510000</v>
      </c>
      <c r="N1733" s="236">
        <f t="shared" si="2229"/>
        <v>0</v>
      </c>
      <c r="O1733" s="236">
        <f t="shared" si="2229"/>
        <v>0</v>
      </c>
      <c r="P1733" s="236">
        <f t="shared" si="2217"/>
        <v>740000</v>
      </c>
      <c r="Q1733" s="236">
        <f t="shared" si="2218"/>
        <v>0</v>
      </c>
      <c r="R1733" s="236">
        <f t="shared" si="2219"/>
        <v>0</v>
      </c>
      <c r="S1733" s="236">
        <f t="shared" si="2230"/>
        <v>0</v>
      </c>
      <c r="T1733" s="236">
        <f t="shared" si="2230"/>
        <v>0</v>
      </c>
      <c r="U1733" s="236">
        <f t="shared" si="2230"/>
        <v>0</v>
      </c>
      <c r="V1733" s="236">
        <f t="shared" si="2191"/>
        <v>740000</v>
      </c>
      <c r="W1733" s="236">
        <f t="shared" si="2192"/>
        <v>0</v>
      </c>
      <c r="X1733" s="236">
        <f t="shared" si="2193"/>
        <v>0</v>
      </c>
    </row>
    <row r="1734" spans="1:24" s="206" customFormat="1" ht="52.8" hidden="1">
      <c r="A1734" s="306" t="s">
        <v>395</v>
      </c>
      <c r="B1734" s="238" t="s">
        <v>330</v>
      </c>
      <c r="C1734" s="238" t="s">
        <v>13</v>
      </c>
      <c r="D1734" s="238" t="s">
        <v>30</v>
      </c>
      <c r="E1734" s="238" t="s">
        <v>197</v>
      </c>
      <c r="F1734" s="238" t="s">
        <v>68</v>
      </c>
      <c r="G1734" s="238" t="s">
        <v>140</v>
      </c>
      <c r="H1734" s="238" t="s">
        <v>141</v>
      </c>
      <c r="I1734" s="239"/>
      <c r="J1734" s="240">
        <f>J1735+J1740</f>
        <v>1250000</v>
      </c>
      <c r="K1734" s="240">
        <f t="shared" ref="K1734:L1734" si="2231">K1735+K1740</f>
        <v>0</v>
      </c>
      <c r="L1734" s="240">
        <f t="shared" si="2231"/>
        <v>0</v>
      </c>
      <c r="M1734" s="240">
        <f t="shared" ref="M1734:O1734" si="2232">M1735+M1740</f>
        <v>-510000</v>
      </c>
      <c r="N1734" s="240">
        <f t="shared" si="2232"/>
        <v>0</v>
      </c>
      <c r="O1734" s="240">
        <f t="shared" si="2232"/>
        <v>0</v>
      </c>
      <c r="P1734" s="240">
        <f t="shared" si="2217"/>
        <v>740000</v>
      </c>
      <c r="Q1734" s="240">
        <f t="shared" si="2218"/>
        <v>0</v>
      </c>
      <c r="R1734" s="240">
        <f t="shared" si="2219"/>
        <v>0</v>
      </c>
      <c r="S1734" s="240">
        <f t="shared" ref="S1734:U1734" si="2233">S1735+S1740</f>
        <v>0</v>
      </c>
      <c r="T1734" s="240">
        <f t="shared" si="2233"/>
        <v>0</v>
      </c>
      <c r="U1734" s="240">
        <f t="shared" si="2233"/>
        <v>0</v>
      </c>
      <c r="V1734" s="240">
        <f t="shared" si="2191"/>
        <v>740000</v>
      </c>
      <c r="W1734" s="240">
        <f t="shared" si="2192"/>
        <v>0</v>
      </c>
      <c r="X1734" s="240">
        <f t="shared" si="2193"/>
        <v>0</v>
      </c>
    </row>
    <row r="1735" spans="1:24" s="206" customFormat="1" hidden="1">
      <c r="A1735" s="218" t="s">
        <v>276</v>
      </c>
      <c r="B1735" s="238" t="s">
        <v>330</v>
      </c>
      <c r="C1735" s="238" t="s">
        <v>13</v>
      </c>
      <c r="D1735" s="238" t="s">
        <v>30</v>
      </c>
      <c r="E1735" s="238" t="s">
        <v>197</v>
      </c>
      <c r="F1735" s="238" t="s">
        <v>68</v>
      </c>
      <c r="G1735" s="238" t="s">
        <v>140</v>
      </c>
      <c r="H1735" s="238" t="s">
        <v>275</v>
      </c>
      <c r="I1735" s="239"/>
      <c r="J1735" s="240">
        <f>J1736+J1738</f>
        <v>50000</v>
      </c>
      <c r="K1735" s="240">
        <f t="shared" ref="K1735:L1735" si="2234">K1736+K1738</f>
        <v>0</v>
      </c>
      <c r="L1735" s="240">
        <f t="shared" si="2234"/>
        <v>0</v>
      </c>
      <c r="M1735" s="240">
        <f t="shared" ref="M1735:O1735" si="2235">M1736+M1738</f>
        <v>0</v>
      </c>
      <c r="N1735" s="240">
        <f t="shared" si="2235"/>
        <v>0</v>
      </c>
      <c r="O1735" s="240">
        <f t="shared" si="2235"/>
        <v>0</v>
      </c>
      <c r="P1735" s="240">
        <f t="shared" si="2217"/>
        <v>50000</v>
      </c>
      <c r="Q1735" s="240">
        <f t="shared" si="2218"/>
        <v>0</v>
      </c>
      <c r="R1735" s="240">
        <f t="shared" si="2219"/>
        <v>0</v>
      </c>
      <c r="S1735" s="240">
        <f t="shared" ref="S1735:U1735" si="2236">S1736+S1738</f>
        <v>0</v>
      </c>
      <c r="T1735" s="240">
        <f t="shared" si="2236"/>
        <v>0</v>
      </c>
      <c r="U1735" s="240">
        <f t="shared" si="2236"/>
        <v>0</v>
      </c>
      <c r="V1735" s="240">
        <f t="shared" si="2191"/>
        <v>50000</v>
      </c>
      <c r="W1735" s="240">
        <f t="shared" si="2192"/>
        <v>0</v>
      </c>
      <c r="X1735" s="240">
        <f t="shared" si="2193"/>
        <v>0</v>
      </c>
    </row>
    <row r="1736" spans="1:24" s="206" customFormat="1" ht="26.4" hidden="1">
      <c r="A1736" s="217" t="s">
        <v>229</v>
      </c>
      <c r="B1736" s="238" t="s">
        <v>330</v>
      </c>
      <c r="C1736" s="238" t="s">
        <v>13</v>
      </c>
      <c r="D1736" s="238" t="s">
        <v>30</v>
      </c>
      <c r="E1736" s="238" t="s">
        <v>197</v>
      </c>
      <c r="F1736" s="238" t="s">
        <v>68</v>
      </c>
      <c r="G1736" s="238" t="s">
        <v>140</v>
      </c>
      <c r="H1736" s="238" t="s">
        <v>275</v>
      </c>
      <c r="I1736" s="239" t="s">
        <v>92</v>
      </c>
      <c r="J1736" s="240">
        <f>J1737</f>
        <v>50000</v>
      </c>
      <c r="K1736" s="240">
        <f t="shared" ref="K1736:O1736" si="2237">K1737</f>
        <v>0</v>
      </c>
      <c r="L1736" s="240">
        <f t="shared" si="2237"/>
        <v>0</v>
      </c>
      <c r="M1736" s="240">
        <f t="shared" si="2237"/>
        <v>0</v>
      </c>
      <c r="N1736" s="240">
        <f t="shared" si="2237"/>
        <v>0</v>
      </c>
      <c r="O1736" s="240">
        <f t="shared" si="2237"/>
        <v>0</v>
      </c>
      <c r="P1736" s="240">
        <f t="shared" si="2217"/>
        <v>50000</v>
      </c>
      <c r="Q1736" s="240">
        <f t="shared" si="2218"/>
        <v>0</v>
      </c>
      <c r="R1736" s="240">
        <f t="shared" si="2219"/>
        <v>0</v>
      </c>
      <c r="S1736" s="240">
        <f t="shared" ref="S1736:U1736" si="2238">S1737</f>
        <v>0</v>
      </c>
      <c r="T1736" s="240">
        <f t="shared" si="2238"/>
        <v>0</v>
      </c>
      <c r="U1736" s="240">
        <f t="shared" si="2238"/>
        <v>0</v>
      </c>
      <c r="V1736" s="240">
        <f t="shared" si="2191"/>
        <v>50000</v>
      </c>
      <c r="W1736" s="240">
        <f t="shared" si="2192"/>
        <v>0</v>
      </c>
      <c r="X1736" s="240">
        <f t="shared" si="2193"/>
        <v>0</v>
      </c>
    </row>
    <row r="1737" spans="1:24" s="206" customFormat="1" ht="26.4" hidden="1">
      <c r="A1737" s="216" t="s">
        <v>96</v>
      </c>
      <c r="B1737" s="238" t="s">
        <v>330</v>
      </c>
      <c r="C1737" s="238" t="s">
        <v>13</v>
      </c>
      <c r="D1737" s="238" t="s">
        <v>30</v>
      </c>
      <c r="E1737" s="238" t="s">
        <v>197</v>
      </c>
      <c r="F1737" s="238" t="s">
        <v>68</v>
      </c>
      <c r="G1737" s="238" t="s">
        <v>140</v>
      </c>
      <c r="H1737" s="238" t="s">
        <v>275</v>
      </c>
      <c r="I1737" s="239" t="s">
        <v>93</v>
      </c>
      <c r="J1737" s="240">
        <v>50000</v>
      </c>
      <c r="K1737" s="240"/>
      <c r="L1737" s="240"/>
      <c r="M1737" s="240"/>
      <c r="N1737" s="240"/>
      <c r="O1737" s="240"/>
      <c r="P1737" s="240">
        <f t="shared" si="2217"/>
        <v>50000</v>
      </c>
      <c r="Q1737" s="240">
        <f t="shared" si="2218"/>
        <v>0</v>
      </c>
      <c r="R1737" s="240">
        <f t="shared" si="2219"/>
        <v>0</v>
      </c>
      <c r="S1737" s="240"/>
      <c r="T1737" s="240"/>
      <c r="U1737" s="240"/>
      <c r="V1737" s="240">
        <f t="shared" si="2191"/>
        <v>50000</v>
      </c>
      <c r="W1737" s="240">
        <f t="shared" si="2192"/>
        <v>0</v>
      </c>
      <c r="X1737" s="240">
        <f t="shared" si="2193"/>
        <v>0</v>
      </c>
    </row>
    <row r="1738" spans="1:24" s="206" customFormat="1" hidden="1">
      <c r="A1738" s="212" t="s">
        <v>98</v>
      </c>
      <c r="B1738" s="238" t="s">
        <v>330</v>
      </c>
      <c r="C1738" s="238" t="s">
        <v>13</v>
      </c>
      <c r="D1738" s="238" t="s">
        <v>30</v>
      </c>
      <c r="E1738" s="238" t="s">
        <v>197</v>
      </c>
      <c r="F1738" s="238" t="s">
        <v>68</v>
      </c>
      <c r="G1738" s="238" t="s">
        <v>140</v>
      </c>
      <c r="H1738" s="238" t="s">
        <v>275</v>
      </c>
      <c r="I1738" s="239" t="s">
        <v>97</v>
      </c>
      <c r="J1738" s="240">
        <f>J1739</f>
        <v>0</v>
      </c>
      <c r="K1738" s="240">
        <f t="shared" ref="K1738:O1738" si="2239">K1739</f>
        <v>0</v>
      </c>
      <c r="L1738" s="240">
        <f t="shared" si="2239"/>
        <v>0</v>
      </c>
      <c r="M1738" s="240">
        <f t="shared" si="2239"/>
        <v>0</v>
      </c>
      <c r="N1738" s="240">
        <f t="shared" si="2239"/>
        <v>0</v>
      </c>
      <c r="O1738" s="240">
        <f t="shared" si="2239"/>
        <v>0</v>
      </c>
      <c r="P1738" s="240">
        <f t="shared" si="2217"/>
        <v>0</v>
      </c>
      <c r="Q1738" s="240">
        <f t="shared" si="2218"/>
        <v>0</v>
      </c>
      <c r="R1738" s="240">
        <f t="shared" si="2219"/>
        <v>0</v>
      </c>
      <c r="S1738" s="240">
        <f t="shared" ref="S1738:U1738" si="2240">S1739</f>
        <v>0</v>
      </c>
      <c r="T1738" s="240">
        <f t="shared" si="2240"/>
        <v>0</v>
      </c>
      <c r="U1738" s="240">
        <f t="shared" si="2240"/>
        <v>0</v>
      </c>
      <c r="V1738" s="240">
        <f t="shared" si="2191"/>
        <v>0</v>
      </c>
      <c r="W1738" s="240">
        <f t="shared" si="2192"/>
        <v>0</v>
      </c>
      <c r="X1738" s="240">
        <f t="shared" si="2193"/>
        <v>0</v>
      </c>
    </row>
    <row r="1739" spans="1:24" s="206" customFormat="1" hidden="1">
      <c r="A1739" s="218" t="s">
        <v>114</v>
      </c>
      <c r="B1739" s="238" t="s">
        <v>330</v>
      </c>
      <c r="C1739" s="238" t="s">
        <v>13</v>
      </c>
      <c r="D1739" s="238" t="s">
        <v>30</v>
      </c>
      <c r="E1739" s="238" t="s">
        <v>197</v>
      </c>
      <c r="F1739" s="238" t="s">
        <v>68</v>
      </c>
      <c r="G1739" s="238" t="s">
        <v>140</v>
      </c>
      <c r="H1739" s="238" t="s">
        <v>275</v>
      </c>
      <c r="I1739" s="239" t="s">
        <v>113</v>
      </c>
      <c r="J1739" s="240"/>
      <c r="K1739" s="240"/>
      <c r="L1739" s="240"/>
      <c r="M1739" s="240"/>
      <c r="N1739" s="240"/>
      <c r="O1739" s="240"/>
      <c r="P1739" s="240">
        <f t="shared" si="2217"/>
        <v>0</v>
      </c>
      <c r="Q1739" s="240">
        <f t="shared" si="2218"/>
        <v>0</v>
      </c>
      <c r="R1739" s="240">
        <f t="shared" si="2219"/>
        <v>0</v>
      </c>
      <c r="S1739" s="240"/>
      <c r="T1739" s="240"/>
      <c r="U1739" s="240"/>
      <c r="V1739" s="240">
        <f t="shared" si="2191"/>
        <v>0</v>
      </c>
      <c r="W1739" s="240">
        <f t="shared" si="2192"/>
        <v>0</v>
      </c>
      <c r="X1739" s="240">
        <f t="shared" si="2193"/>
        <v>0</v>
      </c>
    </row>
    <row r="1740" spans="1:24" s="206" customFormat="1" ht="26.4" hidden="1">
      <c r="A1740" s="245" t="s">
        <v>254</v>
      </c>
      <c r="B1740" s="238" t="s">
        <v>330</v>
      </c>
      <c r="C1740" s="238" t="s">
        <v>13</v>
      </c>
      <c r="D1740" s="238" t="s">
        <v>30</v>
      </c>
      <c r="E1740" s="238" t="s">
        <v>197</v>
      </c>
      <c r="F1740" s="238" t="s">
        <v>68</v>
      </c>
      <c r="G1740" s="238" t="s">
        <v>140</v>
      </c>
      <c r="H1740" s="238" t="s">
        <v>376</v>
      </c>
      <c r="I1740" s="239"/>
      <c r="J1740" s="240">
        <f>J1741</f>
        <v>1200000</v>
      </c>
      <c r="K1740" s="240">
        <f t="shared" ref="K1740:O1741" si="2241">K1741</f>
        <v>0</v>
      </c>
      <c r="L1740" s="240">
        <f t="shared" si="2241"/>
        <v>0</v>
      </c>
      <c r="M1740" s="240">
        <f t="shared" si="2241"/>
        <v>-510000</v>
      </c>
      <c r="N1740" s="240">
        <f t="shared" si="2241"/>
        <v>0</v>
      </c>
      <c r="O1740" s="240">
        <f t="shared" si="2241"/>
        <v>0</v>
      </c>
      <c r="P1740" s="240">
        <f t="shared" si="2217"/>
        <v>690000</v>
      </c>
      <c r="Q1740" s="240">
        <f t="shared" si="2218"/>
        <v>0</v>
      </c>
      <c r="R1740" s="240">
        <f t="shared" si="2219"/>
        <v>0</v>
      </c>
      <c r="S1740" s="240">
        <f t="shared" ref="S1740:U1741" si="2242">S1741</f>
        <v>0</v>
      </c>
      <c r="T1740" s="240">
        <f t="shared" si="2242"/>
        <v>0</v>
      </c>
      <c r="U1740" s="240">
        <f t="shared" si="2242"/>
        <v>0</v>
      </c>
      <c r="V1740" s="240">
        <f t="shared" si="2191"/>
        <v>690000</v>
      </c>
      <c r="W1740" s="240">
        <f t="shared" si="2192"/>
        <v>0</v>
      </c>
      <c r="X1740" s="240">
        <f t="shared" si="2193"/>
        <v>0</v>
      </c>
    </row>
    <row r="1741" spans="1:24" s="206" customFormat="1" ht="26.4" hidden="1">
      <c r="A1741" s="217" t="s">
        <v>229</v>
      </c>
      <c r="B1741" s="238" t="s">
        <v>330</v>
      </c>
      <c r="C1741" s="238" t="s">
        <v>13</v>
      </c>
      <c r="D1741" s="238" t="s">
        <v>30</v>
      </c>
      <c r="E1741" s="238" t="s">
        <v>197</v>
      </c>
      <c r="F1741" s="238" t="s">
        <v>68</v>
      </c>
      <c r="G1741" s="238" t="s">
        <v>140</v>
      </c>
      <c r="H1741" s="238" t="s">
        <v>376</v>
      </c>
      <c r="I1741" s="239" t="s">
        <v>92</v>
      </c>
      <c r="J1741" s="240">
        <f>J1742</f>
        <v>1200000</v>
      </c>
      <c r="K1741" s="240">
        <f t="shared" si="2241"/>
        <v>0</v>
      </c>
      <c r="L1741" s="240">
        <f t="shared" si="2241"/>
        <v>0</v>
      </c>
      <c r="M1741" s="240">
        <f t="shared" si="2241"/>
        <v>-510000</v>
      </c>
      <c r="N1741" s="240">
        <f t="shared" si="2241"/>
        <v>0</v>
      </c>
      <c r="O1741" s="240">
        <f t="shared" si="2241"/>
        <v>0</v>
      </c>
      <c r="P1741" s="240">
        <f t="shared" si="2217"/>
        <v>690000</v>
      </c>
      <c r="Q1741" s="240">
        <f t="shared" si="2218"/>
        <v>0</v>
      </c>
      <c r="R1741" s="240">
        <f t="shared" si="2219"/>
        <v>0</v>
      </c>
      <c r="S1741" s="240">
        <f t="shared" si="2242"/>
        <v>0</v>
      </c>
      <c r="T1741" s="240">
        <f t="shared" si="2242"/>
        <v>0</v>
      </c>
      <c r="U1741" s="240">
        <f t="shared" si="2242"/>
        <v>0</v>
      </c>
      <c r="V1741" s="240">
        <f t="shared" si="2191"/>
        <v>690000</v>
      </c>
      <c r="W1741" s="240">
        <f t="shared" si="2192"/>
        <v>0</v>
      </c>
      <c r="X1741" s="240">
        <f t="shared" si="2193"/>
        <v>0</v>
      </c>
    </row>
    <row r="1742" spans="1:24" s="206" customFormat="1" ht="26.4" hidden="1">
      <c r="A1742" s="216" t="s">
        <v>96</v>
      </c>
      <c r="B1742" s="238" t="s">
        <v>330</v>
      </c>
      <c r="C1742" s="238" t="s">
        <v>13</v>
      </c>
      <c r="D1742" s="238" t="s">
        <v>30</v>
      </c>
      <c r="E1742" s="238" t="s">
        <v>197</v>
      </c>
      <c r="F1742" s="238" t="s">
        <v>68</v>
      </c>
      <c r="G1742" s="238" t="s">
        <v>140</v>
      </c>
      <c r="H1742" s="238" t="s">
        <v>376</v>
      </c>
      <c r="I1742" s="239" t="s">
        <v>93</v>
      </c>
      <c r="J1742" s="240">
        <v>1200000</v>
      </c>
      <c r="K1742" s="240"/>
      <c r="L1742" s="240"/>
      <c r="M1742" s="354">
        <f>690000-1200000</f>
        <v>-510000</v>
      </c>
      <c r="N1742" s="240"/>
      <c r="O1742" s="240"/>
      <c r="P1742" s="240">
        <f t="shared" si="2217"/>
        <v>690000</v>
      </c>
      <c r="Q1742" s="240">
        <f t="shared" si="2218"/>
        <v>0</v>
      </c>
      <c r="R1742" s="240">
        <f t="shared" si="2219"/>
        <v>0</v>
      </c>
      <c r="S1742" s="240"/>
      <c r="T1742" s="240"/>
      <c r="U1742" s="240"/>
      <c r="V1742" s="240">
        <f t="shared" si="2191"/>
        <v>690000</v>
      </c>
      <c r="W1742" s="240">
        <f t="shared" si="2192"/>
        <v>0</v>
      </c>
      <c r="X1742" s="240">
        <f t="shared" si="2193"/>
        <v>0</v>
      </c>
    </row>
    <row r="1743" spans="1:24" s="206" customFormat="1" ht="15.6" hidden="1">
      <c r="A1743" s="202" t="s">
        <v>15</v>
      </c>
      <c r="B1743" s="243" t="s">
        <v>330</v>
      </c>
      <c r="C1743" s="243" t="s">
        <v>16</v>
      </c>
      <c r="D1743" s="224"/>
      <c r="E1743" s="224"/>
      <c r="F1743" s="224"/>
      <c r="G1743" s="224"/>
      <c r="H1743" s="224"/>
      <c r="I1743" s="225"/>
      <c r="J1743" s="205">
        <f>J1744+J1749</f>
        <v>550000</v>
      </c>
      <c r="K1743" s="205">
        <f t="shared" ref="K1743:O1747" si="2243">K1744</f>
        <v>0</v>
      </c>
      <c r="L1743" s="205">
        <f t="shared" si="2243"/>
        <v>0</v>
      </c>
      <c r="M1743" s="205">
        <f>M1744+M1749</f>
        <v>-432000</v>
      </c>
      <c r="N1743" s="205">
        <f t="shared" ref="N1743:O1743" si="2244">N1744+N1749</f>
        <v>0</v>
      </c>
      <c r="O1743" s="205">
        <f t="shared" si="2244"/>
        <v>0</v>
      </c>
      <c r="P1743" s="205">
        <f t="shared" si="2217"/>
        <v>118000</v>
      </c>
      <c r="Q1743" s="205">
        <f t="shared" si="2218"/>
        <v>0</v>
      </c>
      <c r="R1743" s="205">
        <f t="shared" si="2219"/>
        <v>0</v>
      </c>
      <c r="S1743" s="205">
        <f t="shared" ref="S1743:U1747" si="2245">S1744</f>
        <v>0</v>
      </c>
      <c r="T1743" s="205">
        <f t="shared" si="2245"/>
        <v>0</v>
      </c>
      <c r="U1743" s="205">
        <f t="shared" si="2245"/>
        <v>0</v>
      </c>
      <c r="V1743" s="205">
        <f t="shared" si="2191"/>
        <v>118000</v>
      </c>
      <c r="W1743" s="205">
        <f t="shared" si="2192"/>
        <v>0</v>
      </c>
      <c r="X1743" s="205">
        <f t="shared" si="2193"/>
        <v>0</v>
      </c>
    </row>
    <row r="1744" spans="1:24" s="206" customFormat="1" hidden="1">
      <c r="A1744" s="207" t="s">
        <v>59</v>
      </c>
      <c r="B1744" s="208" t="s">
        <v>330</v>
      </c>
      <c r="C1744" s="208" t="s">
        <v>16</v>
      </c>
      <c r="D1744" s="208" t="s">
        <v>14</v>
      </c>
      <c r="E1744" s="208"/>
      <c r="F1744" s="208"/>
      <c r="G1744" s="208"/>
      <c r="H1744" s="204"/>
      <c r="I1744" s="214"/>
      <c r="J1744" s="211">
        <f>J1745</f>
        <v>0</v>
      </c>
      <c r="K1744" s="211">
        <f t="shared" si="2243"/>
        <v>0</v>
      </c>
      <c r="L1744" s="211">
        <f t="shared" si="2243"/>
        <v>0</v>
      </c>
      <c r="M1744" s="211">
        <f t="shared" si="2243"/>
        <v>18000</v>
      </c>
      <c r="N1744" s="211">
        <f t="shared" si="2243"/>
        <v>0</v>
      </c>
      <c r="O1744" s="211">
        <f t="shared" si="2243"/>
        <v>0</v>
      </c>
      <c r="P1744" s="211">
        <f t="shared" si="2217"/>
        <v>18000</v>
      </c>
      <c r="Q1744" s="211">
        <f t="shared" si="2218"/>
        <v>0</v>
      </c>
      <c r="R1744" s="211">
        <f t="shared" si="2219"/>
        <v>0</v>
      </c>
      <c r="S1744" s="211">
        <f t="shared" si="2245"/>
        <v>0</v>
      </c>
      <c r="T1744" s="211">
        <f t="shared" si="2245"/>
        <v>0</v>
      </c>
      <c r="U1744" s="211">
        <f t="shared" si="2245"/>
        <v>0</v>
      </c>
      <c r="V1744" s="211">
        <f t="shared" si="2191"/>
        <v>18000</v>
      </c>
      <c r="W1744" s="211">
        <f t="shared" si="2192"/>
        <v>0</v>
      </c>
      <c r="X1744" s="211">
        <f t="shared" si="2193"/>
        <v>0</v>
      </c>
    </row>
    <row r="1745" spans="1:24" s="206" customFormat="1" hidden="1">
      <c r="A1745" s="212" t="s">
        <v>82</v>
      </c>
      <c r="B1745" s="204" t="s">
        <v>330</v>
      </c>
      <c r="C1745" s="204" t="s">
        <v>16</v>
      </c>
      <c r="D1745" s="204" t="s">
        <v>14</v>
      </c>
      <c r="E1745" s="204" t="s">
        <v>80</v>
      </c>
      <c r="F1745" s="204" t="s">
        <v>68</v>
      </c>
      <c r="G1745" s="204" t="s">
        <v>140</v>
      </c>
      <c r="H1745" s="204" t="s">
        <v>141</v>
      </c>
      <c r="I1745" s="214"/>
      <c r="J1745" s="215">
        <f>J1746</f>
        <v>0</v>
      </c>
      <c r="K1745" s="215">
        <f t="shared" si="2243"/>
        <v>0</v>
      </c>
      <c r="L1745" s="215">
        <f t="shared" si="2243"/>
        <v>0</v>
      </c>
      <c r="M1745" s="215">
        <f t="shared" si="2243"/>
        <v>18000</v>
      </c>
      <c r="N1745" s="215">
        <f t="shared" si="2243"/>
        <v>0</v>
      </c>
      <c r="O1745" s="215">
        <f t="shared" si="2243"/>
        <v>0</v>
      </c>
      <c r="P1745" s="215">
        <f t="shared" si="2217"/>
        <v>18000</v>
      </c>
      <c r="Q1745" s="215">
        <f t="shared" si="2218"/>
        <v>0</v>
      </c>
      <c r="R1745" s="215">
        <f t="shared" si="2219"/>
        <v>0</v>
      </c>
      <c r="S1745" s="215">
        <f t="shared" si="2245"/>
        <v>0</v>
      </c>
      <c r="T1745" s="215">
        <f t="shared" si="2245"/>
        <v>0</v>
      </c>
      <c r="U1745" s="215">
        <f t="shared" si="2245"/>
        <v>0</v>
      </c>
      <c r="V1745" s="215">
        <f t="shared" si="2191"/>
        <v>18000</v>
      </c>
      <c r="W1745" s="215">
        <f t="shared" si="2192"/>
        <v>0</v>
      </c>
      <c r="X1745" s="215">
        <f t="shared" si="2193"/>
        <v>0</v>
      </c>
    </row>
    <row r="1746" spans="1:24" s="206" customFormat="1" ht="39.6" hidden="1">
      <c r="A1746" s="212" t="s">
        <v>289</v>
      </c>
      <c r="B1746" s="204" t="s">
        <v>330</v>
      </c>
      <c r="C1746" s="204" t="s">
        <v>16</v>
      </c>
      <c r="D1746" s="204" t="s">
        <v>14</v>
      </c>
      <c r="E1746" s="204" t="s">
        <v>80</v>
      </c>
      <c r="F1746" s="204" t="s">
        <v>68</v>
      </c>
      <c r="G1746" s="204" t="s">
        <v>140</v>
      </c>
      <c r="H1746" s="204" t="s">
        <v>165</v>
      </c>
      <c r="I1746" s="214"/>
      <c r="J1746" s="215">
        <f>J1747</f>
        <v>0</v>
      </c>
      <c r="K1746" s="215">
        <f t="shared" si="2243"/>
        <v>0</v>
      </c>
      <c r="L1746" s="215">
        <f t="shared" si="2243"/>
        <v>0</v>
      </c>
      <c r="M1746" s="215">
        <f t="shared" si="2243"/>
        <v>18000</v>
      </c>
      <c r="N1746" s="215">
        <f t="shared" si="2243"/>
        <v>0</v>
      </c>
      <c r="O1746" s="215">
        <f t="shared" si="2243"/>
        <v>0</v>
      </c>
      <c r="P1746" s="215">
        <f t="shared" si="2217"/>
        <v>18000</v>
      </c>
      <c r="Q1746" s="215">
        <f t="shared" si="2218"/>
        <v>0</v>
      </c>
      <c r="R1746" s="215">
        <f t="shared" si="2219"/>
        <v>0</v>
      </c>
      <c r="S1746" s="215">
        <f t="shared" si="2245"/>
        <v>0</v>
      </c>
      <c r="T1746" s="215">
        <f t="shared" si="2245"/>
        <v>0</v>
      </c>
      <c r="U1746" s="215">
        <f t="shared" si="2245"/>
        <v>0</v>
      </c>
      <c r="V1746" s="215">
        <f t="shared" si="2191"/>
        <v>18000</v>
      </c>
      <c r="W1746" s="215">
        <f t="shared" si="2192"/>
        <v>0</v>
      </c>
      <c r="X1746" s="215">
        <f t="shared" si="2193"/>
        <v>0</v>
      </c>
    </row>
    <row r="1747" spans="1:24" s="206" customFormat="1" ht="26.4" hidden="1">
      <c r="A1747" s="217" t="s">
        <v>229</v>
      </c>
      <c r="B1747" s="204" t="s">
        <v>330</v>
      </c>
      <c r="C1747" s="204" t="s">
        <v>16</v>
      </c>
      <c r="D1747" s="204" t="s">
        <v>14</v>
      </c>
      <c r="E1747" s="204" t="s">
        <v>80</v>
      </c>
      <c r="F1747" s="204" t="s">
        <v>68</v>
      </c>
      <c r="G1747" s="204" t="s">
        <v>140</v>
      </c>
      <c r="H1747" s="204" t="s">
        <v>165</v>
      </c>
      <c r="I1747" s="214" t="s">
        <v>92</v>
      </c>
      <c r="J1747" s="215">
        <f>J1748</f>
        <v>0</v>
      </c>
      <c r="K1747" s="215">
        <f t="shared" si="2243"/>
        <v>0</v>
      </c>
      <c r="L1747" s="215">
        <f t="shared" si="2243"/>
        <v>0</v>
      </c>
      <c r="M1747" s="215">
        <f t="shared" si="2243"/>
        <v>18000</v>
      </c>
      <c r="N1747" s="215">
        <f t="shared" si="2243"/>
        <v>0</v>
      </c>
      <c r="O1747" s="215">
        <f t="shared" si="2243"/>
        <v>0</v>
      </c>
      <c r="P1747" s="215">
        <f t="shared" si="2217"/>
        <v>18000</v>
      </c>
      <c r="Q1747" s="215">
        <f t="shared" si="2218"/>
        <v>0</v>
      </c>
      <c r="R1747" s="215">
        <f t="shared" si="2219"/>
        <v>0</v>
      </c>
      <c r="S1747" s="215">
        <f t="shared" si="2245"/>
        <v>0</v>
      </c>
      <c r="T1747" s="215">
        <f t="shared" si="2245"/>
        <v>0</v>
      </c>
      <c r="U1747" s="215">
        <f t="shared" si="2245"/>
        <v>0</v>
      </c>
      <c r="V1747" s="215">
        <f t="shared" si="2191"/>
        <v>18000</v>
      </c>
      <c r="W1747" s="215">
        <f t="shared" si="2192"/>
        <v>0</v>
      </c>
      <c r="X1747" s="215">
        <f t="shared" si="2193"/>
        <v>0</v>
      </c>
    </row>
    <row r="1748" spans="1:24" s="206" customFormat="1" ht="26.4" hidden="1">
      <c r="A1748" s="216" t="s">
        <v>96</v>
      </c>
      <c r="B1748" s="204" t="s">
        <v>330</v>
      </c>
      <c r="C1748" s="204" t="s">
        <v>16</v>
      </c>
      <c r="D1748" s="204" t="s">
        <v>14</v>
      </c>
      <c r="E1748" s="204" t="s">
        <v>80</v>
      </c>
      <c r="F1748" s="204" t="s">
        <v>68</v>
      </c>
      <c r="G1748" s="204" t="s">
        <v>140</v>
      </c>
      <c r="H1748" s="204" t="s">
        <v>165</v>
      </c>
      <c r="I1748" s="214" t="s">
        <v>93</v>
      </c>
      <c r="J1748" s="215"/>
      <c r="K1748" s="215"/>
      <c r="L1748" s="215"/>
      <c r="M1748" s="215">
        <v>18000</v>
      </c>
      <c r="N1748" s="215"/>
      <c r="O1748" s="215"/>
      <c r="P1748" s="215">
        <f t="shared" si="2217"/>
        <v>18000</v>
      </c>
      <c r="Q1748" s="215">
        <f t="shared" si="2218"/>
        <v>0</v>
      </c>
      <c r="R1748" s="215">
        <f t="shared" si="2219"/>
        <v>0</v>
      </c>
      <c r="S1748" s="215"/>
      <c r="T1748" s="215"/>
      <c r="U1748" s="215"/>
      <c r="V1748" s="215">
        <f t="shared" si="2191"/>
        <v>18000</v>
      </c>
      <c r="W1748" s="215">
        <f t="shared" si="2192"/>
        <v>0</v>
      </c>
      <c r="X1748" s="215">
        <f t="shared" si="2193"/>
        <v>0</v>
      </c>
    </row>
    <row r="1749" spans="1:24" s="206" customFormat="1" hidden="1">
      <c r="A1749" s="207" t="s">
        <v>37</v>
      </c>
      <c r="B1749" s="209" t="s">
        <v>330</v>
      </c>
      <c r="C1749" s="209" t="s">
        <v>16</v>
      </c>
      <c r="D1749" s="209" t="s">
        <v>31</v>
      </c>
      <c r="E1749" s="209"/>
      <c r="F1749" s="209"/>
      <c r="G1749" s="209"/>
      <c r="H1749" s="204"/>
      <c r="I1749" s="214"/>
      <c r="J1749" s="211">
        <f>J1750+J1754</f>
        <v>550000</v>
      </c>
      <c r="K1749" s="211">
        <f t="shared" ref="K1749:O1749" si="2246">K1750+K1754</f>
        <v>0</v>
      </c>
      <c r="L1749" s="211">
        <f t="shared" si="2246"/>
        <v>0</v>
      </c>
      <c r="M1749" s="211">
        <f t="shared" si="2246"/>
        <v>-450000</v>
      </c>
      <c r="N1749" s="211">
        <f t="shared" si="2246"/>
        <v>0</v>
      </c>
      <c r="O1749" s="211">
        <f t="shared" si="2246"/>
        <v>0</v>
      </c>
      <c r="P1749" s="211">
        <f t="shared" si="2217"/>
        <v>100000</v>
      </c>
      <c r="Q1749" s="211">
        <f t="shared" si="2218"/>
        <v>0</v>
      </c>
      <c r="R1749" s="211">
        <f t="shared" si="2219"/>
        <v>0</v>
      </c>
      <c r="S1749" s="211">
        <f t="shared" ref="S1749:U1749" si="2247">S1750+S1754</f>
        <v>0</v>
      </c>
      <c r="T1749" s="211">
        <f t="shared" si="2247"/>
        <v>0</v>
      </c>
      <c r="U1749" s="211">
        <f t="shared" si="2247"/>
        <v>0</v>
      </c>
      <c r="V1749" s="211">
        <f t="shared" si="2191"/>
        <v>100000</v>
      </c>
      <c r="W1749" s="211">
        <f t="shared" si="2192"/>
        <v>0</v>
      </c>
      <c r="X1749" s="211">
        <f t="shared" si="2193"/>
        <v>0</v>
      </c>
    </row>
    <row r="1750" spans="1:24" s="206" customFormat="1" ht="39.6" hidden="1">
      <c r="A1750" s="305" t="s">
        <v>393</v>
      </c>
      <c r="B1750" s="204" t="s">
        <v>330</v>
      </c>
      <c r="C1750" s="204" t="s">
        <v>16</v>
      </c>
      <c r="D1750" s="204" t="s">
        <v>31</v>
      </c>
      <c r="E1750" s="204" t="s">
        <v>13</v>
      </c>
      <c r="F1750" s="204" t="s">
        <v>68</v>
      </c>
      <c r="G1750" s="204" t="s">
        <v>140</v>
      </c>
      <c r="H1750" s="204" t="s">
        <v>141</v>
      </c>
      <c r="I1750" s="214"/>
      <c r="J1750" s="215">
        <f>J1751</f>
        <v>550000</v>
      </c>
      <c r="K1750" s="215">
        <f t="shared" ref="K1750:O1750" si="2248">K1751</f>
        <v>0</v>
      </c>
      <c r="L1750" s="215">
        <f t="shared" si="2248"/>
        <v>0</v>
      </c>
      <c r="M1750" s="215">
        <f t="shared" si="2248"/>
        <v>-550000</v>
      </c>
      <c r="N1750" s="215">
        <f t="shared" si="2248"/>
        <v>0</v>
      </c>
      <c r="O1750" s="215">
        <f t="shared" si="2248"/>
        <v>0</v>
      </c>
      <c r="P1750" s="215">
        <f t="shared" si="2217"/>
        <v>0</v>
      </c>
      <c r="Q1750" s="215">
        <f t="shared" si="2218"/>
        <v>0</v>
      </c>
      <c r="R1750" s="215">
        <f t="shared" si="2219"/>
        <v>0</v>
      </c>
      <c r="S1750" s="215">
        <f t="shared" ref="S1750:U1752" si="2249">S1751</f>
        <v>0</v>
      </c>
      <c r="T1750" s="215">
        <f t="shared" si="2249"/>
        <v>0</v>
      </c>
      <c r="U1750" s="215">
        <f t="shared" si="2249"/>
        <v>0</v>
      </c>
      <c r="V1750" s="215">
        <f t="shared" si="2191"/>
        <v>0</v>
      </c>
      <c r="W1750" s="215">
        <f t="shared" si="2192"/>
        <v>0</v>
      </c>
      <c r="X1750" s="215">
        <f t="shared" si="2193"/>
        <v>0</v>
      </c>
    </row>
    <row r="1751" spans="1:24" s="206" customFormat="1" ht="26.4" hidden="1">
      <c r="A1751" s="245" t="s">
        <v>254</v>
      </c>
      <c r="B1751" s="204" t="s">
        <v>330</v>
      </c>
      <c r="C1751" s="204" t="s">
        <v>16</v>
      </c>
      <c r="D1751" s="204" t="s">
        <v>31</v>
      </c>
      <c r="E1751" s="204" t="s">
        <v>13</v>
      </c>
      <c r="F1751" s="204" t="s">
        <v>68</v>
      </c>
      <c r="G1751" s="204" t="s">
        <v>140</v>
      </c>
      <c r="H1751" s="238" t="s">
        <v>376</v>
      </c>
      <c r="I1751" s="214"/>
      <c r="J1751" s="221">
        <f>J1752</f>
        <v>550000</v>
      </c>
      <c r="K1751" s="221">
        <f t="shared" ref="K1751:O1752" si="2250">K1752</f>
        <v>0</v>
      </c>
      <c r="L1751" s="221">
        <f t="shared" si="2250"/>
        <v>0</v>
      </c>
      <c r="M1751" s="221">
        <f t="shared" si="2250"/>
        <v>-550000</v>
      </c>
      <c r="N1751" s="221">
        <f t="shared" si="2250"/>
        <v>0</v>
      </c>
      <c r="O1751" s="221">
        <f t="shared" si="2250"/>
        <v>0</v>
      </c>
      <c r="P1751" s="221">
        <f t="shared" si="2217"/>
        <v>0</v>
      </c>
      <c r="Q1751" s="221">
        <f t="shared" si="2218"/>
        <v>0</v>
      </c>
      <c r="R1751" s="221">
        <f t="shared" si="2219"/>
        <v>0</v>
      </c>
      <c r="S1751" s="221">
        <f t="shared" si="2249"/>
        <v>0</v>
      </c>
      <c r="T1751" s="221">
        <f t="shared" si="2249"/>
        <v>0</v>
      </c>
      <c r="U1751" s="221">
        <f t="shared" si="2249"/>
        <v>0</v>
      </c>
      <c r="V1751" s="221">
        <f t="shared" si="2191"/>
        <v>0</v>
      </c>
      <c r="W1751" s="221">
        <f t="shared" si="2192"/>
        <v>0</v>
      </c>
      <c r="X1751" s="221">
        <f t="shared" si="2193"/>
        <v>0</v>
      </c>
    </row>
    <row r="1752" spans="1:24" s="206" customFormat="1" ht="26.4" hidden="1">
      <c r="A1752" s="217" t="s">
        <v>229</v>
      </c>
      <c r="B1752" s="204" t="s">
        <v>330</v>
      </c>
      <c r="C1752" s="204" t="s">
        <v>16</v>
      </c>
      <c r="D1752" s="204" t="s">
        <v>31</v>
      </c>
      <c r="E1752" s="204" t="s">
        <v>13</v>
      </c>
      <c r="F1752" s="204" t="s">
        <v>68</v>
      </c>
      <c r="G1752" s="204" t="s">
        <v>140</v>
      </c>
      <c r="H1752" s="238" t="s">
        <v>376</v>
      </c>
      <c r="I1752" s="214" t="s">
        <v>92</v>
      </c>
      <c r="J1752" s="221">
        <f>J1753</f>
        <v>550000</v>
      </c>
      <c r="K1752" s="221">
        <f t="shared" si="2250"/>
        <v>0</v>
      </c>
      <c r="L1752" s="221">
        <f t="shared" si="2250"/>
        <v>0</v>
      </c>
      <c r="M1752" s="221">
        <f t="shared" si="2250"/>
        <v>-550000</v>
      </c>
      <c r="N1752" s="221">
        <f t="shared" si="2250"/>
        <v>0</v>
      </c>
      <c r="O1752" s="221">
        <f t="shared" si="2250"/>
        <v>0</v>
      </c>
      <c r="P1752" s="221">
        <f t="shared" si="2217"/>
        <v>0</v>
      </c>
      <c r="Q1752" s="221">
        <f t="shared" si="2218"/>
        <v>0</v>
      </c>
      <c r="R1752" s="221">
        <f t="shared" si="2219"/>
        <v>0</v>
      </c>
      <c r="S1752" s="221">
        <f t="shared" si="2249"/>
        <v>0</v>
      </c>
      <c r="T1752" s="221">
        <f t="shared" si="2249"/>
        <v>0</v>
      </c>
      <c r="U1752" s="221">
        <f t="shared" si="2249"/>
        <v>0</v>
      </c>
      <c r="V1752" s="221">
        <f t="shared" si="2191"/>
        <v>0</v>
      </c>
      <c r="W1752" s="221">
        <f t="shared" si="2192"/>
        <v>0</v>
      </c>
      <c r="X1752" s="221">
        <f t="shared" si="2193"/>
        <v>0</v>
      </c>
    </row>
    <row r="1753" spans="1:24" s="206" customFormat="1" ht="26.4" hidden="1">
      <c r="A1753" s="216" t="s">
        <v>96</v>
      </c>
      <c r="B1753" s="204" t="s">
        <v>330</v>
      </c>
      <c r="C1753" s="204" t="s">
        <v>16</v>
      </c>
      <c r="D1753" s="204" t="s">
        <v>31</v>
      </c>
      <c r="E1753" s="204" t="s">
        <v>13</v>
      </c>
      <c r="F1753" s="204" t="s">
        <v>68</v>
      </c>
      <c r="G1753" s="204" t="s">
        <v>140</v>
      </c>
      <c r="H1753" s="238" t="s">
        <v>376</v>
      </c>
      <c r="I1753" s="214" t="s">
        <v>93</v>
      </c>
      <c r="J1753" s="221">
        <f>400000+150000</f>
        <v>550000</v>
      </c>
      <c r="K1753" s="221"/>
      <c r="L1753" s="221"/>
      <c r="M1753" s="352">
        <f>-400000-150000</f>
        <v>-550000</v>
      </c>
      <c r="N1753" s="221"/>
      <c r="O1753" s="221"/>
      <c r="P1753" s="221">
        <f t="shared" si="2217"/>
        <v>0</v>
      </c>
      <c r="Q1753" s="221">
        <f t="shared" si="2218"/>
        <v>0</v>
      </c>
      <c r="R1753" s="221">
        <f t="shared" si="2219"/>
        <v>0</v>
      </c>
      <c r="S1753" s="221"/>
      <c r="T1753" s="221"/>
      <c r="U1753" s="221"/>
      <c r="V1753" s="221">
        <f t="shared" si="2191"/>
        <v>0</v>
      </c>
      <c r="W1753" s="221">
        <f t="shared" si="2192"/>
        <v>0</v>
      </c>
      <c r="X1753" s="221">
        <f t="shared" si="2193"/>
        <v>0</v>
      </c>
    </row>
    <row r="1754" spans="1:24" s="206" customFormat="1" ht="26.4" hidden="1">
      <c r="A1754" s="277" t="s">
        <v>390</v>
      </c>
      <c r="B1754" s="204" t="s">
        <v>330</v>
      </c>
      <c r="C1754" s="204" t="s">
        <v>16</v>
      </c>
      <c r="D1754" s="204" t="s">
        <v>31</v>
      </c>
      <c r="E1754" s="204" t="s">
        <v>14</v>
      </c>
      <c r="F1754" s="204" t="s">
        <v>68</v>
      </c>
      <c r="G1754" s="204" t="s">
        <v>140</v>
      </c>
      <c r="H1754" s="238" t="s">
        <v>141</v>
      </c>
      <c r="I1754" s="214"/>
      <c r="J1754" s="221">
        <f>J1755</f>
        <v>0</v>
      </c>
      <c r="K1754" s="221">
        <f t="shared" ref="K1754:O1756" si="2251">K1755</f>
        <v>0</v>
      </c>
      <c r="L1754" s="221">
        <f t="shared" si="2251"/>
        <v>0</v>
      </c>
      <c r="M1754" s="221">
        <f t="shared" si="2251"/>
        <v>100000</v>
      </c>
      <c r="N1754" s="221">
        <f t="shared" si="2251"/>
        <v>0</v>
      </c>
      <c r="O1754" s="221">
        <f t="shared" si="2251"/>
        <v>0</v>
      </c>
      <c r="P1754" s="221">
        <f t="shared" ref="P1754:P1757" si="2252">J1754+M1754</f>
        <v>100000</v>
      </c>
      <c r="Q1754" s="221">
        <f t="shared" ref="Q1754:Q1757" si="2253">K1754+N1754</f>
        <v>0</v>
      </c>
      <c r="R1754" s="221">
        <f t="shared" ref="R1754:R1757" si="2254">L1754+O1754</f>
        <v>0</v>
      </c>
      <c r="S1754" s="221">
        <f t="shared" ref="S1754:U1756" si="2255">S1755</f>
        <v>0</v>
      </c>
      <c r="T1754" s="221">
        <f t="shared" si="2255"/>
        <v>0</v>
      </c>
      <c r="U1754" s="221">
        <f t="shared" si="2255"/>
        <v>0</v>
      </c>
      <c r="V1754" s="221">
        <f t="shared" si="2191"/>
        <v>100000</v>
      </c>
      <c r="W1754" s="221">
        <f t="shared" si="2192"/>
        <v>0</v>
      </c>
      <c r="X1754" s="221">
        <f t="shared" si="2193"/>
        <v>0</v>
      </c>
    </row>
    <row r="1755" spans="1:24" s="206" customFormat="1" ht="26.4" hidden="1">
      <c r="A1755" s="245" t="s">
        <v>254</v>
      </c>
      <c r="B1755" s="204" t="s">
        <v>330</v>
      </c>
      <c r="C1755" s="204" t="s">
        <v>16</v>
      </c>
      <c r="D1755" s="204" t="s">
        <v>31</v>
      </c>
      <c r="E1755" s="204" t="s">
        <v>14</v>
      </c>
      <c r="F1755" s="204" t="s">
        <v>68</v>
      </c>
      <c r="G1755" s="204" t="s">
        <v>140</v>
      </c>
      <c r="H1755" s="238" t="s">
        <v>376</v>
      </c>
      <c r="I1755" s="214"/>
      <c r="J1755" s="221">
        <f>J1756</f>
        <v>0</v>
      </c>
      <c r="K1755" s="221">
        <f t="shared" si="2251"/>
        <v>0</v>
      </c>
      <c r="L1755" s="221">
        <f t="shared" si="2251"/>
        <v>0</v>
      </c>
      <c r="M1755" s="221">
        <f t="shared" si="2251"/>
        <v>100000</v>
      </c>
      <c r="N1755" s="221">
        <f t="shared" si="2251"/>
        <v>0</v>
      </c>
      <c r="O1755" s="221">
        <f t="shared" si="2251"/>
        <v>0</v>
      </c>
      <c r="P1755" s="221">
        <f t="shared" si="2252"/>
        <v>100000</v>
      </c>
      <c r="Q1755" s="221">
        <f t="shared" si="2253"/>
        <v>0</v>
      </c>
      <c r="R1755" s="221">
        <f t="shared" si="2254"/>
        <v>0</v>
      </c>
      <c r="S1755" s="221">
        <f t="shared" si="2255"/>
        <v>0</v>
      </c>
      <c r="T1755" s="221">
        <f t="shared" si="2255"/>
        <v>0</v>
      </c>
      <c r="U1755" s="221">
        <f t="shared" si="2255"/>
        <v>0</v>
      </c>
      <c r="V1755" s="221">
        <f t="shared" si="2191"/>
        <v>100000</v>
      </c>
      <c r="W1755" s="221">
        <f t="shared" si="2192"/>
        <v>0</v>
      </c>
      <c r="X1755" s="221">
        <f t="shared" si="2193"/>
        <v>0</v>
      </c>
    </row>
    <row r="1756" spans="1:24" s="206" customFormat="1" ht="26.4" hidden="1">
      <c r="A1756" s="217" t="s">
        <v>229</v>
      </c>
      <c r="B1756" s="204" t="s">
        <v>330</v>
      </c>
      <c r="C1756" s="204" t="s">
        <v>16</v>
      </c>
      <c r="D1756" s="204" t="s">
        <v>31</v>
      </c>
      <c r="E1756" s="204" t="s">
        <v>14</v>
      </c>
      <c r="F1756" s="204" t="s">
        <v>68</v>
      </c>
      <c r="G1756" s="204" t="s">
        <v>140</v>
      </c>
      <c r="H1756" s="238" t="s">
        <v>376</v>
      </c>
      <c r="I1756" s="214" t="s">
        <v>92</v>
      </c>
      <c r="J1756" s="221">
        <f>J1757</f>
        <v>0</v>
      </c>
      <c r="K1756" s="221">
        <f t="shared" si="2251"/>
        <v>0</v>
      </c>
      <c r="L1756" s="221">
        <f t="shared" si="2251"/>
        <v>0</v>
      </c>
      <c r="M1756" s="221">
        <f t="shared" si="2251"/>
        <v>100000</v>
      </c>
      <c r="N1756" s="221">
        <f t="shared" si="2251"/>
        <v>0</v>
      </c>
      <c r="O1756" s="221">
        <f t="shared" si="2251"/>
        <v>0</v>
      </c>
      <c r="P1756" s="221">
        <f t="shared" si="2252"/>
        <v>100000</v>
      </c>
      <c r="Q1756" s="221">
        <f t="shared" si="2253"/>
        <v>0</v>
      </c>
      <c r="R1756" s="221">
        <f t="shared" si="2254"/>
        <v>0</v>
      </c>
      <c r="S1756" s="221">
        <f t="shared" si="2255"/>
        <v>0</v>
      </c>
      <c r="T1756" s="221">
        <f t="shared" si="2255"/>
        <v>0</v>
      </c>
      <c r="U1756" s="221">
        <f t="shared" si="2255"/>
        <v>0</v>
      </c>
      <c r="V1756" s="221">
        <f t="shared" si="2191"/>
        <v>100000</v>
      </c>
      <c r="W1756" s="221">
        <f t="shared" si="2192"/>
        <v>0</v>
      </c>
      <c r="X1756" s="221">
        <f t="shared" si="2193"/>
        <v>0</v>
      </c>
    </row>
    <row r="1757" spans="1:24" s="206" customFormat="1" ht="26.4" hidden="1">
      <c r="A1757" s="216" t="s">
        <v>96</v>
      </c>
      <c r="B1757" s="204" t="s">
        <v>330</v>
      </c>
      <c r="C1757" s="204" t="s">
        <v>16</v>
      </c>
      <c r="D1757" s="204" t="s">
        <v>31</v>
      </c>
      <c r="E1757" s="204" t="s">
        <v>14</v>
      </c>
      <c r="F1757" s="204" t="s">
        <v>68</v>
      </c>
      <c r="G1757" s="204" t="s">
        <v>140</v>
      </c>
      <c r="H1757" s="238" t="s">
        <v>376</v>
      </c>
      <c r="I1757" s="214" t="s">
        <v>93</v>
      </c>
      <c r="J1757" s="221"/>
      <c r="K1757" s="221"/>
      <c r="L1757" s="221"/>
      <c r="M1757" s="352">
        <v>100000</v>
      </c>
      <c r="N1757" s="221"/>
      <c r="O1757" s="221"/>
      <c r="P1757" s="221">
        <f t="shared" si="2252"/>
        <v>100000</v>
      </c>
      <c r="Q1757" s="221">
        <f t="shared" si="2253"/>
        <v>0</v>
      </c>
      <c r="R1757" s="221">
        <f t="shared" si="2254"/>
        <v>0</v>
      </c>
      <c r="S1757" s="221"/>
      <c r="T1757" s="221"/>
      <c r="U1757" s="221"/>
      <c r="V1757" s="221">
        <f t="shared" si="2191"/>
        <v>100000</v>
      </c>
      <c r="W1757" s="221">
        <f t="shared" si="2192"/>
        <v>0</v>
      </c>
      <c r="X1757" s="221">
        <f t="shared" si="2193"/>
        <v>0</v>
      </c>
    </row>
    <row r="1758" spans="1:24" s="206" customFormat="1" ht="15.6" hidden="1">
      <c r="A1758" s="250" t="s">
        <v>45</v>
      </c>
      <c r="B1758" s="251" t="s">
        <v>330</v>
      </c>
      <c r="C1758" s="251" t="s">
        <v>18</v>
      </c>
      <c r="D1758" s="251"/>
      <c r="E1758" s="251"/>
      <c r="F1758" s="251"/>
      <c r="G1758" s="251"/>
      <c r="H1758" s="251"/>
      <c r="I1758" s="252"/>
      <c r="J1758" s="205">
        <f>J1759+J1768</f>
        <v>2050099</v>
      </c>
      <c r="K1758" s="205">
        <f t="shared" ref="K1758:L1758" si="2256">K1759+K1768</f>
        <v>344139.19999999995</v>
      </c>
      <c r="L1758" s="205">
        <f t="shared" si="2256"/>
        <v>348341.01</v>
      </c>
      <c r="M1758" s="205">
        <f t="shared" ref="M1758:O1758" si="2257">M1759+M1768</f>
        <v>-40000</v>
      </c>
      <c r="N1758" s="205">
        <f t="shared" si="2257"/>
        <v>0</v>
      </c>
      <c r="O1758" s="205">
        <f t="shared" si="2257"/>
        <v>0</v>
      </c>
      <c r="P1758" s="205">
        <f t="shared" si="2217"/>
        <v>2010099</v>
      </c>
      <c r="Q1758" s="205">
        <f t="shared" si="2218"/>
        <v>344139.19999999995</v>
      </c>
      <c r="R1758" s="205">
        <f t="shared" si="2219"/>
        <v>348341.01</v>
      </c>
      <c r="S1758" s="205">
        <f t="shared" ref="S1758:U1758" si="2258">S1759+S1768</f>
        <v>0</v>
      </c>
      <c r="T1758" s="205">
        <f t="shared" si="2258"/>
        <v>0</v>
      </c>
      <c r="U1758" s="205">
        <f t="shared" si="2258"/>
        <v>0</v>
      </c>
      <c r="V1758" s="205">
        <f t="shared" si="2191"/>
        <v>2010099</v>
      </c>
      <c r="W1758" s="205">
        <f t="shared" si="2192"/>
        <v>344139.19999999995</v>
      </c>
      <c r="X1758" s="205">
        <f t="shared" si="2193"/>
        <v>348341.01</v>
      </c>
    </row>
    <row r="1759" spans="1:24" s="206" customFormat="1" hidden="1">
      <c r="A1759" s="255" t="s">
        <v>46</v>
      </c>
      <c r="B1759" s="209" t="s">
        <v>330</v>
      </c>
      <c r="C1759" s="209" t="s">
        <v>18</v>
      </c>
      <c r="D1759" s="209" t="s">
        <v>17</v>
      </c>
      <c r="E1759" s="209"/>
      <c r="F1759" s="209"/>
      <c r="G1759" s="209"/>
      <c r="H1759" s="209"/>
      <c r="I1759" s="210"/>
      <c r="J1759" s="211">
        <f>J1760+J1764</f>
        <v>1601360</v>
      </c>
      <c r="K1759" s="211">
        <f t="shared" ref="K1759:L1759" si="2259">K1760+K1764</f>
        <v>101414.39999999999</v>
      </c>
      <c r="L1759" s="211">
        <f t="shared" si="2259"/>
        <v>101470.98</v>
      </c>
      <c r="M1759" s="211">
        <f t="shared" ref="M1759:O1759" si="2260">M1760+M1764</f>
        <v>-800000</v>
      </c>
      <c r="N1759" s="211">
        <f t="shared" si="2260"/>
        <v>0</v>
      </c>
      <c r="O1759" s="211">
        <f t="shared" si="2260"/>
        <v>0</v>
      </c>
      <c r="P1759" s="211">
        <f t="shared" si="2217"/>
        <v>801360</v>
      </c>
      <c r="Q1759" s="211">
        <f t="shared" si="2218"/>
        <v>101414.39999999999</v>
      </c>
      <c r="R1759" s="211">
        <f t="shared" si="2219"/>
        <v>101470.98</v>
      </c>
      <c r="S1759" s="211">
        <f t="shared" ref="S1759:U1759" si="2261">S1760+S1764</f>
        <v>0</v>
      </c>
      <c r="T1759" s="211">
        <f t="shared" si="2261"/>
        <v>0</v>
      </c>
      <c r="U1759" s="211">
        <f t="shared" si="2261"/>
        <v>0</v>
      </c>
      <c r="V1759" s="211">
        <f t="shared" si="2191"/>
        <v>801360</v>
      </c>
      <c r="W1759" s="211">
        <f t="shared" si="2192"/>
        <v>101414.39999999999</v>
      </c>
      <c r="X1759" s="211">
        <f t="shared" si="2193"/>
        <v>101470.98</v>
      </c>
    </row>
    <row r="1760" spans="1:24" s="206" customFormat="1" ht="26.4" hidden="1">
      <c r="A1760" s="267" t="s">
        <v>389</v>
      </c>
      <c r="B1760" s="213" t="s">
        <v>330</v>
      </c>
      <c r="C1760" s="213" t="s">
        <v>18</v>
      </c>
      <c r="D1760" s="213" t="s">
        <v>17</v>
      </c>
      <c r="E1760" s="213" t="s">
        <v>3</v>
      </c>
      <c r="F1760" s="213" t="s">
        <v>68</v>
      </c>
      <c r="G1760" s="213" t="s">
        <v>140</v>
      </c>
      <c r="H1760" s="213" t="s">
        <v>141</v>
      </c>
      <c r="I1760" s="254"/>
      <c r="J1760" s="215">
        <f>J1761</f>
        <v>1500000</v>
      </c>
      <c r="K1760" s="215">
        <f t="shared" ref="K1760:O1762" si="2262">K1761</f>
        <v>0</v>
      </c>
      <c r="L1760" s="215">
        <f t="shared" si="2262"/>
        <v>0</v>
      </c>
      <c r="M1760" s="215">
        <f t="shared" si="2262"/>
        <v>-800000</v>
      </c>
      <c r="N1760" s="215">
        <f t="shared" si="2262"/>
        <v>0</v>
      </c>
      <c r="O1760" s="215">
        <f t="shared" si="2262"/>
        <v>0</v>
      </c>
      <c r="P1760" s="215">
        <f t="shared" si="2217"/>
        <v>700000</v>
      </c>
      <c r="Q1760" s="215">
        <f t="shared" si="2218"/>
        <v>0</v>
      </c>
      <c r="R1760" s="215">
        <f t="shared" si="2219"/>
        <v>0</v>
      </c>
      <c r="S1760" s="215">
        <f t="shared" ref="S1760:U1762" si="2263">S1761</f>
        <v>0</v>
      </c>
      <c r="T1760" s="215">
        <f t="shared" si="2263"/>
        <v>0</v>
      </c>
      <c r="U1760" s="215">
        <f t="shared" si="2263"/>
        <v>0</v>
      </c>
      <c r="V1760" s="215">
        <f t="shared" si="2191"/>
        <v>700000</v>
      </c>
      <c r="W1760" s="215">
        <f t="shared" si="2192"/>
        <v>0</v>
      </c>
      <c r="X1760" s="215">
        <f t="shared" si="2193"/>
        <v>0</v>
      </c>
    </row>
    <row r="1761" spans="1:24" s="206" customFormat="1" ht="26.4" hidden="1">
      <c r="A1761" s="245" t="s">
        <v>254</v>
      </c>
      <c r="B1761" s="213" t="s">
        <v>330</v>
      </c>
      <c r="C1761" s="213" t="s">
        <v>18</v>
      </c>
      <c r="D1761" s="213" t="s">
        <v>17</v>
      </c>
      <c r="E1761" s="213" t="s">
        <v>3</v>
      </c>
      <c r="F1761" s="213" t="s">
        <v>68</v>
      </c>
      <c r="G1761" s="213" t="s">
        <v>140</v>
      </c>
      <c r="H1761" s="213" t="s">
        <v>376</v>
      </c>
      <c r="I1761" s="254"/>
      <c r="J1761" s="215">
        <f>J1762</f>
        <v>1500000</v>
      </c>
      <c r="K1761" s="215">
        <f t="shared" si="2262"/>
        <v>0</v>
      </c>
      <c r="L1761" s="215">
        <f t="shared" si="2262"/>
        <v>0</v>
      </c>
      <c r="M1761" s="215">
        <f t="shared" si="2262"/>
        <v>-800000</v>
      </c>
      <c r="N1761" s="215">
        <f t="shared" si="2262"/>
        <v>0</v>
      </c>
      <c r="O1761" s="215">
        <f t="shared" si="2262"/>
        <v>0</v>
      </c>
      <c r="P1761" s="215">
        <f t="shared" si="2217"/>
        <v>700000</v>
      </c>
      <c r="Q1761" s="215">
        <f t="shared" si="2218"/>
        <v>0</v>
      </c>
      <c r="R1761" s="215">
        <f t="shared" si="2219"/>
        <v>0</v>
      </c>
      <c r="S1761" s="215">
        <f t="shared" si="2263"/>
        <v>0</v>
      </c>
      <c r="T1761" s="215">
        <f t="shared" si="2263"/>
        <v>0</v>
      </c>
      <c r="U1761" s="215">
        <f t="shared" si="2263"/>
        <v>0</v>
      </c>
      <c r="V1761" s="215">
        <f t="shared" si="2191"/>
        <v>700000</v>
      </c>
      <c r="W1761" s="215">
        <f t="shared" si="2192"/>
        <v>0</v>
      </c>
      <c r="X1761" s="215">
        <f t="shared" si="2193"/>
        <v>0</v>
      </c>
    </row>
    <row r="1762" spans="1:24" s="206" customFormat="1" ht="26.4" hidden="1">
      <c r="A1762" s="217" t="s">
        <v>229</v>
      </c>
      <c r="B1762" s="213" t="s">
        <v>330</v>
      </c>
      <c r="C1762" s="213" t="s">
        <v>18</v>
      </c>
      <c r="D1762" s="213" t="s">
        <v>17</v>
      </c>
      <c r="E1762" s="213" t="s">
        <v>3</v>
      </c>
      <c r="F1762" s="213" t="s">
        <v>68</v>
      </c>
      <c r="G1762" s="213" t="s">
        <v>140</v>
      </c>
      <c r="H1762" s="213" t="s">
        <v>376</v>
      </c>
      <c r="I1762" s="254" t="s">
        <v>92</v>
      </c>
      <c r="J1762" s="215">
        <f>J1763</f>
        <v>1500000</v>
      </c>
      <c r="K1762" s="215">
        <f t="shared" si="2262"/>
        <v>0</v>
      </c>
      <c r="L1762" s="215">
        <f t="shared" si="2262"/>
        <v>0</v>
      </c>
      <c r="M1762" s="215">
        <f t="shared" si="2262"/>
        <v>-800000</v>
      </c>
      <c r="N1762" s="215">
        <f t="shared" si="2262"/>
        <v>0</v>
      </c>
      <c r="O1762" s="215">
        <f t="shared" si="2262"/>
        <v>0</v>
      </c>
      <c r="P1762" s="215">
        <f t="shared" si="2217"/>
        <v>700000</v>
      </c>
      <c r="Q1762" s="215">
        <f t="shared" si="2218"/>
        <v>0</v>
      </c>
      <c r="R1762" s="215">
        <f t="shared" si="2219"/>
        <v>0</v>
      </c>
      <c r="S1762" s="215">
        <f t="shared" si="2263"/>
        <v>0</v>
      </c>
      <c r="T1762" s="215">
        <f t="shared" si="2263"/>
        <v>0</v>
      </c>
      <c r="U1762" s="215">
        <f t="shared" si="2263"/>
        <v>0</v>
      </c>
      <c r="V1762" s="215">
        <f t="shared" si="2191"/>
        <v>700000</v>
      </c>
      <c r="W1762" s="215">
        <f t="shared" si="2192"/>
        <v>0</v>
      </c>
      <c r="X1762" s="215">
        <f t="shared" si="2193"/>
        <v>0</v>
      </c>
    </row>
    <row r="1763" spans="1:24" s="206" customFormat="1" ht="26.4" hidden="1">
      <c r="A1763" s="216" t="s">
        <v>96</v>
      </c>
      <c r="B1763" s="213" t="s">
        <v>330</v>
      </c>
      <c r="C1763" s="213" t="s">
        <v>18</v>
      </c>
      <c r="D1763" s="213" t="s">
        <v>17</v>
      </c>
      <c r="E1763" s="213" t="s">
        <v>3</v>
      </c>
      <c r="F1763" s="213" t="s">
        <v>68</v>
      </c>
      <c r="G1763" s="213" t="s">
        <v>140</v>
      </c>
      <c r="H1763" s="213" t="s">
        <v>376</v>
      </c>
      <c r="I1763" s="254" t="s">
        <v>93</v>
      </c>
      <c r="J1763" s="215">
        <f>1500000</f>
        <v>1500000</v>
      </c>
      <c r="K1763" s="215"/>
      <c r="L1763" s="215"/>
      <c r="M1763" s="351">
        <f>-1500000+700000</f>
        <v>-800000</v>
      </c>
      <c r="N1763" s="215"/>
      <c r="O1763" s="215"/>
      <c r="P1763" s="215">
        <f t="shared" si="2217"/>
        <v>700000</v>
      </c>
      <c r="Q1763" s="215">
        <f t="shared" si="2218"/>
        <v>0</v>
      </c>
      <c r="R1763" s="215">
        <f t="shared" si="2219"/>
        <v>0</v>
      </c>
      <c r="S1763" s="215"/>
      <c r="T1763" s="215"/>
      <c r="U1763" s="215"/>
      <c r="V1763" s="215">
        <f t="shared" si="2191"/>
        <v>700000</v>
      </c>
      <c r="W1763" s="215">
        <f t="shared" si="2192"/>
        <v>0</v>
      </c>
      <c r="X1763" s="215">
        <f t="shared" si="2193"/>
        <v>0</v>
      </c>
    </row>
    <row r="1764" spans="1:24" s="206" customFormat="1" hidden="1">
      <c r="A1764" s="212" t="s">
        <v>81</v>
      </c>
      <c r="B1764" s="204" t="s">
        <v>330</v>
      </c>
      <c r="C1764" s="204" t="s">
        <v>18</v>
      </c>
      <c r="D1764" s="204" t="s">
        <v>17</v>
      </c>
      <c r="E1764" s="204" t="s">
        <v>80</v>
      </c>
      <c r="F1764" s="204" t="s">
        <v>68</v>
      </c>
      <c r="G1764" s="204" t="s">
        <v>140</v>
      </c>
      <c r="H1764" s="204" t="s">
        <v>141</v>
      </c>
      <c r="I1764" s="214"/>
      <c r="J1764" s="215">
        <f>J1765</f>
        <v>101360</v>
      </c>
      <c r="K1764" s="215">
        <f t="shared" ref="K1764:O1766" si="2264">K1765</f>
        <v>101414.39999999999</v>
      </c>
      <c r="L1764" s="215">
        <f t="shared" si="2264"/>
        <v>101470.98</v>
      </c>
      <c r="M1764" s="215">
        <f t="shared" si="2264"/>
        <v>0</v>
      </c>
      <c r="N1764" s="215">
        <f t="shared" si="2264"/>
        <v>0</v>
      </c>
      <c r="O1764" s="215">
        <f t="shared" si="2264"/>
        <v>0</v>
      </c>
      <c r="P1764" s="215">
        <f t="shared" si="2217"/>
        <v>101360</v>
      </c>
      <c r="Q1764" s="215">
        <f t="shared" si="2218"/>
        <v>101414.39999999999</v>
      </c>
      <c r="R1764" s="215">
        <f t="shared" si="2219"/>
        <v>101470.98</v>
      </c>
      <c r="S1764" s="215">
        <f t="shared" ref="S1764:U1766" si="2265">S1765</f>
        <v>0</v>
      </c>
      <c r="T1764" s="215">
        <f t="shared" si="2265"/>
        <v>0</v>
      </c>
      <c r="U1764" s="215">
        <f t="shared" si="2265"/>
        <v>0</v>
      </c>
      <c r="V1764" s="215">
        <f t="shared" si="2191"/>
        <v>101360</v>
      </c>
      <c r="W1764" s="215">
        <f t="shared" si="2192"/>
        <v>101414.39999999999</v>
      </c>
      <c r="X1764" s="215">
        <f t="shared" si="2193"/>
        <v>101470.98</v>
      </c>
    </row>
    <row r="1765" spans="1:24" s="206" customFormat="1" hidden="1">
      <c r="A1765" s="245" t="s">
        <v>294</v>
      </c>
      <c r="B1765" s="204" t="s">
        <v>330</v>
      </c>
      <c r="C1765" s="204" t="s">
        <v>18</v>
      </c>
      <c r="D1765" s="204" t="s">
        <v>17</v>
      </c>
      <c r="E1765" s="204" t="s">
        <v>80</v>
      </c>
      <c r="F1765" s="204" t="s">
        <v>68</v>
      </c>
      <c r="G1765" s="204" t="s">
        <v>140</v>
      </c>
      <c r="H1765" s="204" t="s">
        <v>293</v>
      </c>
      <c r="I1765" s="214"/>
      <c r="J1765" s="215">
        <f>J1766</f>
        <v>101360</v>
      </c>
      <c r="K1765" s="215">
        <f t="shared" si="2264"/>
        <v>101414.39999999999</v>
      </c>
      <c r="L1765" s="215">
        <f t="shared" si="2264"/>
        <v>101470.98</v>
      </c>
      <c r="M1765" s="215">
        <f t="shared" si="2264"/>
        <v>0</v>
      </c>
      <c r="N1765" s="215">
        <f t="shared" si="2264"/>
        <v>0</v>
      </c>
      <c r="O1765" s="215">
        <f t="shared" si="2264"/>
        <v>0</v>
      </c>
      <c r="P1765" s="215">
        <f t="shared" si="2217"/>
        <v>101360</v>
      </c>
      <c r="Q1765" s="215">
        <f t="shared" si="2218"/>
        <v>101414.39999999999</v>
      </c>
      <c r="R1765" s="215">
        <f t="shared" si="2219"/>
        <v>101470.98</v>
      </c>
      <c r="S1765" s="215">
        <f t="shared" si="2265"/>
        <v>0</v>
      </c>
      <c r="T1765" s="215">
        <f t="shared" si="2265"/>
        <v>0</v>
      </c>
      <c r="U1765" s="215">
        <f t="shared" si="2265"/>
        <v>0</v>
      </c>
      <c r="V1765" s="215">
        <f t="shared" si="2191"/>
        <v>101360</v>
      </c>
      <c r="W1765" s="215">
        <f t="shared" si="2192"/>
        <v>101414.39999999999</v>
      </c>
      <c r="X1765" s="215">
        <f t="shared" si="2193"/>
        <v>101470.98</v>
      </c>
    </row>
    <row r="1766" spans="1:24" s="206" customFormat="1" ht="26.4" hidden="1">
      <c r="A1766" s="217" t="s">
        <v>229</v>
      </c>
      <c r="B1766" s="204" t="s">
        <v>330</v>
      </c>
      <c r="C1766" s="204" t="s">
        <v>18</v>
      </c>
      <c r="D1766" s="204" t="s">
        <v>17</v>
      </c>
      <c r="E1766" s="204" t="s">
        <v>80</v>
      </c>
      <c r="F1766" s="204" t="s">
        <v>68</v>
      </c>
      <c r="G1766" s="204" t="s">
        <v>140</v>
      </c>
      <c r="H1766" s="204" t="s">
        <v>293</v>
      </c>
      <c r="I1766" s="214" t="s">
        <v>92</v>
      </c>
      <c r="J1766" s="215">
        <f>J1767</f>
        <v>101360</v>
      </c>
      <c r="K1766" s="215">
        <f t="shared" si="2264"/>
        <v>101414.39999999999</v>
      </c>
      <c r="L1766" s="215">
        <f t="shared" si="2264"/>
        <v>101470.98</v>
      </c>
      <c r="M1766" s="215">
        <f t="shared" si="2264"/>
        <v>0</v>
      </c>
      <c r="N1766" s="215">
        <f t="shared" si="2264"/>
        <v>0</v>
      </c>
      <c r="O1766" s="215">
        <f t="shared" si="2264"/>
        <v>0</v>
      </c>
      <c r="P1766" s="215">
        <f t="shared" si="2217"/>
        <v>101360</v>
      </c>
      <c r="Q1766" s="215">
        <f t="shared" si="2218"/>
        <v>101414.39999999999</v>
      </c>
      <c r="R1766" s="215">
        <f t="shared" si="2219"/>
        <v>101470.98</v>
      </c>
      <c r="S1766" s="215">
        <f t="shared" si="2265"/>
        <v>0</v>
      </c>
      <c r="T1766" s="215">
        <f t="shared" si="2265"/>
        <v>0</v>
      </c>
      <c r="U1766" s="215">
        <f t="shared" si="2265"/>
        <v>0</v>
      </c>
      <c r="V1766" s="215">
        <f t="shared" si="2191"/>
        <v>101360</v>
      </c>
      <c r="W1766" s="215">
        <f t="shared" si="2192"/>
        <v>101414.39999999999</v>
      </c>
      <c r="X1766" s="215">
        <f t="shared" si="2193"/>
        <v>101470.98</v>
      </c>
    </row>
    <row r="1767" spans="1:24" s="206" customFormat="1" ht="26.4" hidden="1">
      <c r="A1767" s="216" t="s">
        <v>96</v>
      </c>
      <c r="B1767" s="204" t="s">
        <v>330</v>
      </c>
      <c r="C1767" s="204" t="s">
        <v>18</v>
      </c>
      <c r="D1767" s="204" t="s">
        <v>17</v>
      </c>
      <c r="E1767" s="204" t="s">
        <v>80</v>
      </c>
      <c r="F1767" s="204" t="s">
        <v>68</v>
      </c>
      <c r="G1767" s="204" t="s">
        <v>140</v>
      </c>
      <c r="H1767" s="204" t="s">
        <v>293</v>
      </c>
      <c r="I1767" s="214" t="s">
        <v>93</v>
      </c>
      <c r="J1767" s="215">
        <v>101360</v>
      </c>
      <c r="K1767" s="215">
        <v>101414.39999999999</v>
      </c>
      <c r="L1767" s="215">
        <v>101470.98</v>
      </c>
      <c r="M1767" s="215"/>
      <c r="N1767" s="215"/>
      <c r="O1767" s="215"/>
      <c r="P1767" s="215">
        <f t="shared" si="2217"/>
        <v>101360</v>
      </c>
      <c r="Q1767" s="215">
        <f t="shared" si="2218"/>
        <v>101414.39999999999</v>
      </c>
      <c r="R1767" s="215">
        <f t="shared" si="2219"/>
        <v>101470.98</v>
      </c>
      <c r="S1767" s="215"/>
      <c r="T1767" s="215"/>
      <c r="U1767" s="215"/>
      <c r="V1767" s="215">
        <f t="shared" si="2191"/>
        <v>101360</v>
      </c>
      <c r="W1767" s="215">
        <f t="shared" si="2192"/>
        <v>101414.39999999999</v>
      </c>
      <c r="X1767" s="215">
        <f t="shared" si="2193"/>
        <v>101470.98</v>
      </c>
    </row>
    <row r="1768" spans="1:24" s="232" customFormat="1" hidden="1">
      <c r="A1768" s="255" t="s">
        <v>66</v>
      </c>
      <c r="B1768" s="208" t="s">
        <v>330</v>
      </c>
      <c r="C1768" s="208" t="s">
        <v>18</v>
      </c>
      <c r="D1768" s="208" t="s">
        <v>13</v>
      </c>
      <c r="E1768" s="208"/>
      <c r="F1768" s="208"/>
      <c r="G1768" s="208"/>
      <c r="H1768" s="208"/>
      <c r="I1768" s="219"/>
      <c r="J1768" s="211">
        <f>J1769+J1773</f>
        <v>448739</v>
      </c>
      <c r="K1768" s="211">
        <f t="shared" ref="K1768:L1768" si="2266">K1769+K1773</f>
        <v>242724.8</v>
      </c>
      <c r="L1768" s="211">
        <f t="shared" si="2266"/>
        <v>246870.03</v>
      </c>
      <c r="M1768" s="211">
        <f t="shared" ref="M1768:O1768" si="2267">M1769+M1773</f>
        <v>760000</v>
      </c>
      <c r="N1768" s="211">
        <f t="shared" si="2267"/>
        <v>0</v>
      </c>
      <c r="O1768" s="211">
        <f t="shared" si="2267"/>
        <v>0</v>
      </c>
      <c r="P1768" s="211">
        <f t="shared" si="2217"/>
        <v>1208739</v>
      </c>
      <c r="Q1768" s="211">
        <f t="shared" si="2218"/>
        <v>242724.8</v>
      </c>
      <c r="R1768" s="211">
        <f t="shared" si="2219"/>
        <v>246870.03</v>
      </c>
      <c r="S1768" s="211">
        <f t="shared" ref="S1768:U1768" si="2268">S1769+S1773</f>
        <v>0</v>
      </c>
      <c r="T1768" s="211">
        <f t="shared" si="2268"/>
        <v>0</v>
      </c>
      <c r="U1768" s="211">
        <f t="shared" si="2268"/>
        <v>0</v>
      </c>
      <c r="V1768" s="211">
        <f t="shared" si="2191"/>
        <v>1208739</v>
      </c>
      <c r="W1768" s="211">
        <f t="shared" si="2192"/>
        <v>242724.8</v>
      </c>
      <c r="X1768" s="211">
        <f t="shared" si="2193"/>
        <v>246870.03</v>
      </c>
    </row>
    <row r="1769" spans="1:24" s="206" customFormat="1" ht="26.4" hidden="1">
      <c r="A1769" s="269" t="s">
        <v>389</v>
      </c>
      <c r="B1769" s="204" t="s">
        <v>330</v>
      </c>
      <c r="C1769" s="204" t="s">
        <v>18</v>
      </c>
      <c r="D1769" s="204" t="s">
        <v>13</v>
      </c>
      <c r="E1769" s="204" t="s">
        <v>3</v>
      </c>
      <c r="F1769" s="204" t="s">
        <v>68</v>
      </c>
      <c r="G1769" s="204" t="s">
        <v>140</v>
      </c>
      <c r="H1769" s="204" t="s">
        <v>141</v>
      </c>
      <c r="I1769" s="214"/>
      <c r="J1769" s="215">
        <f>J1770</f>
        <v>210000</v>
      </c>
      <c r="K1769" s="215">
        <f t="shared" ref="K1769:O1771" si="2269">K1770</f>
        <v>0</v>
      </c>
      <c r="L1769" s="215">
        <f t="shared" si="2269"/>
        <v>0</v>
      </c>
      <c r="M1769" s="215">
        <f t="shared" si="2269"/>
        <v>760000</v>
      </c>
      <c r="N1769" s="215">
        <f t="shared" si="2269"/>
        <v>0</v>
      </c>
      <c r="O1769" s="215">
        <f t="shared" si="2269"/>
        <v>0</v>
      </c>
      <c r="P1769" s="215">
        <f t="shared" si="2217"/>
        <v>970000</v>
      </c>
      <c r="Q1769" s="215">
        <f t="shared" si="2218"/>
        <v>0</v>
      </c>
      <c r="R1769" s="215">
        <f t="shared" si="2219"/>
        <v>0</v>
      </c>
      <c r="S1769" s="215">
        <f t="shared" ref="S1769:U1771" si="2270">S1770</f>
        <v>0</v>
      </c>
      <c r="T1769" s="215">
        <f t="shared" si="2270"/>
        <v>0</v>
      </c>
      <c r="U1769" s="215">
        <f t="shared" si="2270"/>
        <v>0</v>
      </c>
      <c r="V1769" s="215">
        <f t="shared" si="2191"/>
        <v>970000</v>
      </c>
      <c r="W1769" s="215">
        <f t="shared" si="2192"/>
        <v>0</v>
      </c>
      <c r="X1769" s="215">
        <f t="shared" si="2193"/>
        <v>0</v>
      </c>
    </row>
    <row r="1770" spans="1:24" s="206" customFormat="1" ht="26.4" hidden="1">
      <c r="A1770" s="245" t="s">
        <v>254</v>
      </c>
      <c r="B1770" s="204" t="s">
        <v>330</v>
      </c>
      <c r="C1770" s="204" t="s">
        <v>18</v>
      </c>
      <c r="D1770" s="204" t="s">
        <v>13</v>
      </c>
      <c r="E1770" s="204" t="s">
        <v>3</v>
      </c>
      <c r="F1770" s="204" t="s">
        <v>68</v>
      </c>
      <c r="G1770" s="204" t="s">
        <v>140</v>
      </c>
      <c r="H1770" s="204" t="s">
        <v>376</v>
      </c>
      <c r="I1770" s="214"/>
      <c r="J1770" s="215">
        <f>J1771</f>
        <v>210000</v>
      </c>
      <c r="K1770" s="215">
        <f t="shared" si="2269"/>
        <v>0</v>
      </c>
      <c r="L1770" s="215">
        <f t="shared" si="2269"/>
        <v>0</v>
      </c>
      <c r="M1770" s="215">
        <f t="shared" si="2269"/>
        <v>760000</v>
      </c>
      <c r="N1770" s="215">
        <f t="shared" si="2269"/>
        <v>0</v>
      </c>
      <c r="O1770" s="215">
        <f t="shared" si="2269"/>
        <v>0</v>
      </c>
      <c r="P1770" s="215">
        <f t="shared" si="2217"/>
        <v>970000</v>
      </c>
      <c r="Q1770" s="215">
        <f t="shared" si="2218"/>
        <v>0</v>
      </c>
      <c r="R1770" s="215">
        <f t="shared" si="2219"/>
        <v>0</v>
      </c>
      <c r="S1770" s="215">
        <f t="shared" si="2270"/>
        <v>0</v>
      </c>
      <c r="T1770" s="215">
        <f t="shared" si="2270"/>
        <v>0</v>
      </c>
      <c r="U1770" s="215">
        <f t="shared" si="2270"/>
        <v>0</v>
      </c>
      <c r="V1770" s="215">
        <f t="shared" ref="V1770:V1842" si="2271">P1770+S1770</f>
        <v>970000</v>
      </c>
      <c r="W1770" s="215">
        <f t="shared" ref="W1770:W1842" si="2272">Q1770+T1770</f>
        <v>0</v>
      </c>
      <c r="X1770" s="215">
        <f t="shared" ref="X1770:X1842" si="2273">R1770+U1770</f>
        <v>0</v>
      </c>
    </row>
    <row r="1771" spans="1:24" s="206" customFormat="1" ht="26.4" hidden="1">
      <c r="A1771" s="217" t="s">
        <v>229</v>
      </c>
      <c r="B1771" s="204" t="s">
        <v>330</v>
      </c>
      <c r="C1771" s="204" t="s">
        <v>18</v>
      </c>
      <c r="D1771" s="204" t="s">
        <v>13</v>
      </c>
      <c r="E1771" s="204" t="s">
        <v>3</v>
      </c>
      <c r="F1771" s="204" t="s">
        <v>68</v>
      </c>
      <c r="G1771" s="204" t="s">
        <v>140</v>
      </c>
      <c r="H1771" s="204" t="s">
        <v>376</v>
      </c>
      <c r="I1771" s="214" t="s">
        <v>92</v>
      </c>
      <c r="J1771" s="215">
        <f>J1772</f>
        <v>210000</v>
      </c>
      <c r="K1771" s="215">
        <f t="shared" si="2269"/>
        <v>0</v>
      </c>
      <c r="L1771" s="215">
        <f t="shared" si="2269"/>
        <v>0</v>
      </c>
      <c r="M1771" s="215">
        <f t="shared" si="2269"/>
        <v>760000</v>
      </c>
      <c r="N1771" s="215">
        <f t="shared" si="2269"/>
        <v>0</v>
      </c>
      <c r="O1771" s="215">
        <f t="shared" si="2269"/>
        <v>0</v>
      </c>
      <c r="P1771" s="215">
        <f t="shared" si="2217"/>
        <v>970000</v>
      </c>
      <c r="Q1771" s="215">
        <f t="shared" si="2218"/>
        <v>0</v>
      </c>
      <c r="R1771" s="215">
        <f t="shared" si="2219"/>
        <v>0</v>
      </c>
      <c r="S1771" s="215">
        <f t="shared" si="2270"/>
        <v>0</v>
      </c>
      <c r="T1771" s="215">
        <f t="shared" si="2270"/>
        <v>0</v>
      </c>
      <c r="U1771" s="215">
        <f t="shared" si="2270"/>
        <v>0</v>
      </c>
      <c r="V1771" s="215">
        <f t="shared" si="2271"/>
        <v>970000</v>
      </c>
      <c r="W1771" s="215">
        <f t="shared" si="2272"/>
        <v>0</v>
      </c>
      <c r="X1771" s="215">
        <f t="shared" si="2273"/>
        <v>0</v>
      </c>
    </row>
    <row r="1772" spans="1:24" s="206" customFormat="1" ht="26.4" hidden="1">
      <c r="A1772" s="216" t="s">
        <v>96</v>
      </c>
      <c r="B1772" s="204" t="s">
        <v>330</v>
      </c>
      <c r="C1772" s="204" t="s">
        <v>18</v>
      </c>
      <c r="D1772" s="204" t="s">
        <v>13</v>
      </c>
      <c r="E1772" s="204" t="s">
        <v>3</v>
      </c>
      <c r="F1772" s="204" t="s">
        <v>68</v>
      </c>
      <c r="G1772" s="204" t="s">
        <v>140</v>
      </c>
      <c r="H1772" s="204" t="s">
        <v>376</v>
      </c>
      <c r="I1772" s="214" t="s">
        <v>93</v>
      </c>
      <c r="J1772" s="215">
        <v>210000</v>
      </c>
      <c r="K1772" s="215"/>
      <c r="L1772" s="215"/>
      <c r="M1772" s="351">
        <f>60000+700000</f>
        <v>760000</v>
      </c>
      <c r="N1772" s="215"/>
      <c r="O1772" s="215"/>
      <c r="P1772" s="215">
        <f t="shared" si="2217"/>
        <v>970000</v>
      </c>
      <c r="Q1772" s="215">
        <f t="shared" si="2218"/>
        <v>0</v>
      </c>
      <c r="R1772" s="215">
        <f t="shared" si="2219"/>
        <v>0</v>
      </c>
      <c r="S1772" s="215"/>
      <c r="T1772" s="215"/>
      <c r="U1772" s="215"/>
      <c r="V1772" s="215">
        <f t="shared" si="2271"/>
        <v>970000</v>
      </c>
      <c r="W1772" s="215">
        <f t="shared" si="2272"/>
        <v>0</v>
      </c>
      <c r="X1772" s="215">
        <f t="shared" si="2273"/>
        <v>0</v>
      </c>
    </row>
    <row r="1773" spans="1:24" s="206" customFormat="1" hidden="1">
      <c r="A1773" s="212" t="s">
        <v>81</v>
      </c>
      <c r="B1773" s="204" t="s">
        <v>330</v>
      </c>
      <c r="C1773" s="204" t="s">
        <v>18</v>
      </c>
      <c r="D1773" s="204" t="s">
        <v>13</v>
      </c>
      <c r="E1773" s="204" t="s">
        <v>80</v>
      </c>
      <c r="F1773" s="204" t="s">
        <v>68</v>
      </c>
      <c r="G1773" s="204" t="s">
        <v>140</v>
      </c>
      <c r="H1773" s="204" t="s">
        <v>141</v>
      </c>
      <c r="I1773" s="214"/>
      <c r="J1773" s="215">
        <f>J1774+J1777</f>
        <v>238739</v>
      </c>
      <c r="K1773" s="215">
        <f t="shared" ref="K1773:L1773" si="2274">K1774+K1777</f>
        <v>242724.8</v>
      </c>
      <c r="L1773" s="215">
        <f t="shared" si="2274"/>
        <v>246870.03</v>
      </c>
      <c r="M1773" s="215">
        <f t="shared" ref="M1773:O1773" si="2275">M1774+M1777</f>
        <v>0</v>
      </c>
      <c r="N1773" s="215">
        <f t="shared" si="2275"/>
        <v>0</v>
      </c>
      <c r="O1773" s="215">
        <f t="shared" si="2275"/>
        <v>0</v>
      </c>
      <c r="P1773" s="215">
        <f t="shared" si="2217"/>
        <v>238739</v>
      </c>
      <c r="Q1773" s="215">
        <f t="shared" si="2218"/>
        <v>242724.8</v>
      </c>
      <c r="R1773" s="215">
        <f t="shared" si="2219"/>
        <v>246870.03</v>
      </c>
      <c r="S1773" s="215">
        <f t="shared" ref="S1773:U1773" si="2276">S1774+S1777</f>
        <v>0</v>
      </c>
      <c r="T1773" s="215">
        <f t="shared" si="2276"/>
        <v>0</v>
      </c>
      <c r="U1773" s="215">
        <f t="shared" si="2276"/>
        <v>0</v>
      </c>
      <c r="V1773" s="215">
        <f t="shared" si="2271"/>
        <v>238739</v>
      </c>
      <c r="W1773" s="215">
        <f t="shared" si="2272"/>
        <v>242724.8</v>
      </c>
      <c r="X1773" s="215">
        <f t="shared" si="2273"/>
        <v>246870.03</v>
      </c>
    </row>
    <row r="1774" spans="1:24" s="206" customFormat="1" ht="13.8" hidden="1">
      <c r="A1774" s="256" t="s">
        <v>297</v>
      </c>
      <c r="B1774" s="204" t="s">
        <v>330</v>
      </c>
      <c r="C1774" s="204" t="s">
        <v>18</v>
      </c>
      <c r="D1774" s="204" t="s">
        <v>13</v>
      </c>
      <c r="E1774" s="204" t="s">
        <v>80</v>
      </c>
      <c r="F1774" s="204" t="s">
        <v>68</v>
      </c>
      <c r="G1774" s="204" t="s">
        <v>140</v>
      </c>
      <c r="H1774" s="204" t="s">
        <v>296</v>
      </c>
      <c r="I1774" s="214"/>
      <c r="J1774" s="215">
        <f>J1775</f>
        <v>14994</v>
      </c>
      <c r="K1774" s="215">
        <f t="shared" ref="K1774:O1775" si="2277">K1775</f>
        <v>14994</v>
      </c>
      <c r="L1774" s="215">
        <f t="shared" si="2277"/>
        <v>14994</v>
      </c>
      <c r="M1774" s="215">
        <f t="shared" si="2277"/>
        <v>0</v>
      </c>
      <c r="N1774" s="215">
        <f t="shared" si="2277"/>
        <v>0</v>
      </c>
      <c r="O1774" s="215">
        <f t="shared" si="2277"/>
        <v>0</v>
      </c>
      <c r="P1774" s="215">
        <f t="shared" si="2217"/>
        <v>14994</v>
      </c>
      <c r="Q1774" s="215">
        <f t="shared" si="2218"/>
        <v>14994</v>
      </c>
      <c r="R1774" s="215">
        <f t="shared" si="2219"/>
        <v>14994</v>
      </c>
      <c r="S1774" s="215">
        <f t="shared" ref="S1774:U1775" si="2278">S1775</f>
        <v>0</v>
      </c>
      <c r="T1774" s="215">
        <f t="shared" si="2278"/>
        <v>0</v>
      </c>
      <c r="U1774" s="215">
        <f t="shared" si="2278"/>
        <v>0</v>
      </c>
      <c r="V1774" s="215">
        <f t="shared" si="2271"/>
        <v>14994</v>
      </c>
      <c r="W1774" s="215">
        <f t="shared" si="2272"/>
        <v>14994</v>
      </c>
      <c r="X1774" s="215">
        <f t="shared" si="2273"/>
        <v>14994</v>
      </c>
    </row>
    <row r="1775" spans="1:24" s="206" customFormat="1" ht="26.4" hidden="1">
      <c r="A1775" s="217" t="s">
        <v>229</v>
      </c>
      <c r="B1775" s="204" t="s">
        <v>330</v>
      </c>
      <c r="C1775" s="204" t="s">
        <v>18</v>
      </c>
      <c r="D1775" s="204" t="s">
        <v>13</v>
      </c>
      <c r="E1775" s="204" t="s">
        <v>80</v>
      </c>
      <c r="F1775" s="204" t="s">
        <v>68</v>
      </c>
      <c r="G1775" s="204" t="s">
        <v>140</v>
      </c>
      <c r="H1775" s="204" t="s">
        <v>296</v>
      </c>
      <c r="I1775" s="214" t="s">
        <v>92</v>
      </c>
      <c r="J1775" s="215">
        <f>J1776</f>
        <v>14994</v>
      </c>
      <c r="K1775" s="215">
        <f t="shared" si="2277"/>
        <v>14994</v>
      </c>
      <c r="L1775" s="215">
        <f t="shared" si="2277"/>
        <v>14994</v>
      </c>
      <c r="M1775" s="215">
        <f t="shared" si="2277"/>
        <v>0</v>
      </c>
      <c r="N1775" s="215">
        <f t="shared" si="2277"/>
        <v>0</v>
      </c>
      <c r="O1775" s="215">
        <f t="shared" si="2277"/>
        <v>0</v>
      </c>
      <c r="P1775" s="215">
        <f t="shared" si="2217"/>
        <v>14994</v>
      </c>
      <c r="Q1775" s="215">
        <f t="shared" si="2218"/>
        <v>14994</v>
      </c>
      <c r="R1775" s="215">
        <f t="shared" si="2219"/>
        <v>14994</v>
      </c>
      <c r="S1775" s="215">
        <f t="shared" si="2278"/>
        <v>0</v>
      </c>
      <c r="T1775" s="215">
        <f t="shared" si="2278"/>
        <v>0</v>
      </c>
      <c r="U1775" s="215">
        <f t="shared" si="2278"/>
        <v>0</v>
      </c>
      <c r="V1775" s="215">
        <f t="shared" si="2271"/>
        <v>14994</v>
      </c>
      <c r="W1775" s="215">
        <f t="shared" si="2272"/>
        <v>14994</v>
      </c>
      <c r="X1775" s="215">
        <f t="shared" si="2273"/>
        <v>14994</v>
      </c>
    </row>
    <row r="1776" spans="1:24" s="206" customFormat="1" ht="26.4" hidden="1">
      <c r="A1776" s="216" t="s">
        <v>96</v>
      </c>
      <c r="B1776" s="204" t="s">
        <v>330</v>
      </c>
      <c r="C1776" s="204" t="s">
        <v>18</v>
      </c>
      <c r="D1776" s="204" t="s">
        <v>13</v>
      </c>
      <c r="E1776" s="204" t="s">
        <v>80</v>
      </c>
      <c r="F1776" s="204" t="s">
        <v>68</v>
      </c>
      <c r="G1776" s="204" t="s">
        <v>140</v>
      </c>
      <c r="H1776" s="204" t="s">
        <v>296</v>
      </c>
      <c r="I1776" s="214" t="s">
        <v>93</v>
      </c>
      <c r="J1776" s="215">
        <v>14994</v>
      </c>
      <c r="K1776" s="215">
        <v>14994</v>
      </c>
      <c r="L1776" s="215">
        <v>14994</v>
      </c>
      <c r="M1776" s="215"/>
      <c r="N1776" s="215"/>
      <c r="O1776" s="215"/>
      <c r="P1776" s="215">
        <f t="shared" si="2217"/>
        <v>14994</v>
      </c>
      <c r="Q1776" s="215">
        <f t="shared" si="2218"/>
        <v>14994</v>
      </c>
      <c r="R1776" s="215">
        <f t="shared" si="2219"/>
        <v>14994</v>
      </c>
      <c r="S1776" s="215"/>
      <c r="T1776" s="215"/>
      <c r="U1776" s="215"/>
      <c r="V1776" s="215">
        <f t="shared" si="2271"/>
        <v>14994</v>
      </c>
      <c r="W1776" s="215">
        <f t="shared" si="2272"/>
        <v>14994</v>
      </c>
      <c r="X1776" s="215">
        <f t="shared" si="2273"/>
        <v>14994</v>
      </c>
    </row>
    <row r="1777" spans="1:24" s="206" customFormat="1" hidden="1">
      <c r="A1777" s="216" t="s">
        <v>299</v>
      </c>
      <c r="B1777" s="204" t="s">
        <v>330</v>
      </c>
      <c r="C1777" s="204" t="s">
        <v>18</v>
      </c>
      <c r="D1777" s="204" t="s">
        <v>13</v>
      </c>
      <c r="E1777" s="204" t="s">
        <v>80</v>
      </c>
      <c r="F1777" s="204" t="s">
        <v>68</v>
      </c>
      <c r="G1777" s="204" t="s">
        <v>140</v>
      </c>
      <c r="H1777" s="204" t="s">
        <v>295</v>
      </c>
      <c r="I1777" s="214"/>
      <c r="J1777" s="215">
        <f>J1778</f>
        <v>223745</v>
      </c>
      <c r="K1777" s="215">
        <f t="shared" ref="K1777:O1778" si="2279">K1778</f>
        <v>227730.8</v>
      </c>
      <c r="L1777" s="215">
        <f t="shared" si="2279"/>
        <v>231876.03</v>
      </c>
      <c r="M1777" s="215">
        <f t="shared" si="2279"/>
        <v>0</v>
      </c>
      <c r="N1777" s="215">
        <f t="shared" si="2279"/>
        <v>0</v>
      </c>
      <c r="O1777" s="215">
        <f t="shared" si="2279"/>
        <v>0</v>
      </c>
      <c r="P1777" s="215">
        <f t="shared" si="2217"/>
        <v>223745</v>
      </c>
      <c r="Q1777" s="215">
        <f t="shared" si="2218"/>
        <v>227730.8</v>
      </c>
      <c r="R1777" s="215">
        <f t="shared" si="2219"/>
        <v>231876.03</v>
      </c>
      <c r="S1777" s="215">
        <f t="shared" ref="S1777:U1778" si="2280">S1778</f>
        <v>0</v>
      </c>
      <c r="T1777" s="215">
        <f t="shared" si="2280"/>
        <v>0</v>
      </c>
      <c r="U1777" s="215">
        <f t="shared" si="2280"/>
        <v>0</v>
      </c>
      <c r="V1777" s="215">
        <f t="shared" si="2271"/>
        <v>223745</v>
      </c>
      <c r="W1777" s="215">
        <f t="shared" si="2272"/>
        <v>227730.8</v>
      </c>
      <c r="X1777" s="215">
        <f t="shared" si="2273"/>
        <v>231876.03</v>
      </c>
    </row>
    <row r="1778" spans="1:24" s="206" customFormat="1" ht="26.4" hidden="1">
      <c r="A1778" s="217" t="s">
        <v>229</v>
      </c>
      <c r="B1778" s="204" t="s">
        <v>330</v>
      </c>
      <c r="C1778" s="204" t="s">
        <v>18</v>
      </c>
      <c r="D1778" s="204" t="s">
        <v>13</v>
      </c>
      <c r="E1778" s="204" t="s">
        <v>80</v>
      </c>
      <c r="F1778" s="204" t="s">
        <v>68</v>
      </c>
      <c r="G1778" s="204" t="s">
        <v>140</v>
      </c>
      <c r="H1778" s="204" t="s">
        <v>295</v>
      </c>
      <c r="I1778" s="214" t="s">
        <v>92</v>
      </c>
      <c r="J1778" s="215">
        <f>J1779</f>
        <v>223745</v>
      </c>
      <c r="K1778" s="215">
        <f t="shared" si="2279"/>
        <v>227730.8</v>
      </c>
      <c r="L1778" s="215">
        <f t="shared" si="2279"/>
        <v>231876.03</v>
      </c>
      <c r="M1778" s="215">
        <f t="shared" si="2279"/>
        <v>0</v>
      </c>
      <c r="N1778" s="215">
        <f t="shared" si="2279"/>
        <v>0</v>
      </c>
      <c r="O1778" s="215">
        <f t="shared" si="2279"/>
        <v>0</v>
      </c>
      <c r="P1778" s="215">
        <f t="shared" si="2217"/>
        <v>223745</v>
      </c>
      <c r="Q1778" s="215">
        <f t="shared" si="2218"/>
        <v>227730.8</v>
      </c>
      <c r="R1778" s="215">
        <f t="shared" si="2219"/>
        <v>231876.03</v>
      </c>
      <c r="S1778" s="215">
        <f t="shared" si="2280"/>
        <v>0</v>
      </c>
      <c r="T1778" s="215">
        <f t="shared" si="2280"/>
        <v>0</v>
      </c>
      <c r="U1778" s="215">
        <f t="shared" si="2280"/>
        <v>0</v>
      </c>
      <c r="V1778" s="215">
        <f t="shared" si="2271"/>
        <v>223745</v>
      </c>
      <c r="W1778" s="215">
        <f t="shared" si="2272"/>
        <v>227730.8</v>
      </c>
      <c r="X1778" s="215">
        <f t="shared" si="2273"/>
        <v>231876.03</v>
      </c>
    </row>
    <row r="1779" spans="1:24" s="206" customFormat="1" ht="26.4" hidden="1">
      <c r="A1779" s="216" t="s">
        <v>96</v>
      </c>
      <c r="B1779" s="204" t="s">
        <v>330</v>
      </c>
      <c r="C1779" s="204" t="s">
        <v>18</v>
      </c>
      <c r="D1779" s="204" t="s">
        <v>13</v>
      </c>
      <c r="E1779" s="204" t="s">
        <v>80</v>
      </c>
      <c r="F1779" s="204" t="s">
        <v>68</v>
      </c>
      <c r="G1779" s="204" t="s">
        <v>140</v>
      </c>
      <c r="H1779" s="204" t="s">
        <v>295</v>
      </c>
      <c r="I1779" s="214" t="s">
        <v>93</v>
      </c>
      <c r="J1779" s="215">
        <v>223745</v>
      </c>
      <c r="K1779" s="215">
        <v>227730.8</v>
      </c>
      <c r="L1779" s="215">
        <v>231876.03</v>
      </c>
      <c r="M1779" s="215"/>
      <c r="N1779" s="215"/>
      <c r="O1779" s="215"/>
      <c r="P1779" s="215">
        <f t="shared" si="2217"/>
        <v>223745</v>
      </c>
      <c r="Q1779" s="215">
        <f t="shared" si="2218"/>
        <v>227730.8</v>
      </c>
      <c r="R1779" s="215">
        <f t="shared" si="2219"/>
        <v>231876.03</v>
      </c>
      <c r="S1779" s="215"/>
      <c r="T1779" s="215"/>
      <c r="U1779" s="215"/>
      <c r="V1779" s="215">
        <f t="shared" si="2271"/>
        <v>223745</v>
      </c>
      <c r="W1779" s="215">
        <f t="shared" si="2272"/>
        <v>227730.8</v>
      </c>
      <c r="X1779" s="215">
        <f t="shared" si="2273"/>
        <v>231876.03</v>
      </c>
    </row>
    <row r="1780" spans="1:24" s="199" customFormat="1" ht="15.6" hidden="1">
      <c r="A1780" s="201" t="s">
        <v>352</v>
      </c>
      <c r="J1780" s="200">
        <f>J1781+J1796+J1802+J1830</f>
        <v>95335391</v>
      </c>
      <c r="K1780" s="200">
        <f t="shared" ref="K1780:L1780" si="2281">K1781+K1796+K1802+K1830</f>
        <v>96458047.109999999</v>
      </c>
      <c r="L1780" s="200">
        <f t="shared" si="2281"/>
        <v>97003046.090000004</v>
      </c>
      <c r="M1780" s="200">
        <f t="shared" ref="M1780:O1780" si="2282">M1781+M1796+M1802+M1830</f>
        <v>9000000</v>
      </c>
      <c r="N1780" s="200">
        <f t="shared" si="2282"/>
        <v>0</v>
      </c>
      <c r="O1780" s="200">
        <f t="shared" si="2282"/>
        <v>0</v>
      </c>
      <c r="P1780" s="200">
        <f t="shared" si="2217"/>
        <v>104335391</v>
      </c>
      <c r="Q1780" s="200">
        <f t="shared" si="2218"/>
        <v>96458047.109999999</v>
      </c>
      <c r="R1780" s="200">
        <f t="shared" si="2219"/>
        <v>97003046.090000004</v>
      </c>
      <c r="S1780" s="200">
        <f t="shared" ref="S1780:U1780" si="2283">S1781+S1796+S1802+S1830</f>
        <v>-8692600</v>
      </c>
      <c r="T1780" s="200">
        <f t="shared" si="2283"/>
        <v>0</v>
      </c>
      <c r="U1780" s="200">
        <f t="shared" si="2283"/>
        <v>0</v>
      </c>
      <c r="V1780" s="200">
        <f t="shared" si="2271"/>
        <v>95642791</v>
      </c>
      <c r="W1780" s="200">
        <f t="shared" si="2272"/>
        <v>96458047.109999999</v>
      </c>
      <c r="X1780" s="200">
        <f t="shared" si="2273"/>
        <v>97003046.090000004</v>
      </c>
    </row>
    <row r="1781" spans="1:24" s="206" customFormat="1" ht="15.6" hidden="1">
      <c r="A1781" s="202" t="s">
        <v>32</v>
      </c>
      <c r="B1781" s="203" t="s">
        <v>330</v>
      </c>
      <c r="C1781" s="203" t="s">
        <v>20</v>
      </c>
      <c r="D1781" s="204"/>
      <c r="E1781" s="204"/>
      <c r="F1781" s="204"/>
      <c r="G1781" s="204"/>
      <c r="H1781" s="204"/>
      <c r="I1781" s="204"/>
      <c r="J1781" s="205">
        <f>J1782</f>
        <v>72196144</v>
      </c>
      <c r="K1781" s="205">
        <f t="shared" ref="K1781:O1781" si="2284">K1782</f>
        <v>73091246.950000003</v>
      </c>
      <c r="L1781" s="205">
        <f t="shared" si="2284"/>
        <v>73571976.810000002</v>
      </c>
      <c r="M1781" s="205">
        <f t="shared" si="2284"/>
        <v>0</v>
      </c>
      <c r="N1781" s="205">
        <f t="shared" si="2284"/>
        <v>0</v>
      </c>
      <c r="O1781" s="205">
        <f t="shared" si="2284"/>
        <v>0</v>
      </c>
      <c r="P1781" s="205">
        <f t="shared" si="2217"/>
        <v>72196144</v>
      </c>
      <c r="Q1781" s="205">
        <f t="shared" si="2218"/>
        <v>73091246.950000003</v>
      </c>
      <c r="R1781" s="205">
        <f t="shared" si="2219"/>
        <v>73571976.810000002</v>
      </c>
      <c r="S1781" s="205">
        <f t="shared" ref="S1781:U1781" si="2285">S1782</f>
        <v>0</v>
      </c>
      <c r="T1781" s="205">
        <f t="shared" si="2285"/>
        <v>0</v>
      </c>
      <c r="U1781" s="205">
        <f t="shared" si="2285"/>
        <v>0</v>
      </c>
      <c r="V1781" s="205">
        <f t="shared" si="2271"/>
        <v>72196144</v>
      </c>
      <c r="W1781" s="205">
        <f t="shared" si="2272"/>
        <v>73091246.950000003</v>
      </c>
      <c r="X1781" s="205">
        <f t="shared" si="2273"/>
        <v>73571976.810000002</v>
      </c>
    </row>
    <row r="1782" spans="1:24" s="206" customFormat="1" hidden="1">
      <c r="A1782" s="207" t="s">
        <v>1</v>
      </c>
      <c r="B1782" s="208" t="s">
        <v>330</v>
      </c>
      <c r="C1782" s="208" t="s">
        <v>20</v>
      </c>
      <c r="D1782" s="208" t="s">
        <v>48</v>
      </c>
      <c r="E1782" s="208"/>
      <c r="F1782" s="208"/>
      <c r="G1782" s="208"/>
      <c r="H1782" s="204"/>
      <c r="I1782" s="214"/>
      <c r="J1782" s="211">
        <f>J1783+J1788</f>
        <v>72196144</v>
      </c>
      <c r="K1782" s="211">
        <f t="shared" ref="K1782:L1782" si="2286">K1783+K1788</f>
        <v>73091246.950000003</v>
      </c>
      <c r="L1782" s="211">
        <f t="shared" si="2286"/>
        <v>73571976.810000002</v>
      </c>
      <c r="M1782" s="211">
        <f t="shared" ref="M1782:O1782" si="2287">M1783+M1788</f>
        <v>0</v>
      </c>
      <c r="N1782" s="211">
        <f t="shared" si="2287"/>
        <v>0</v>
      </c>
      <c r="O1782" s="211">
        <f t="shared" si="2287"/>
        <v>0</v>
      </c>
      <c r="P1782" s="211">
        <f t="shared" si="2217"/>
        <v>72196144</v>
      </c>
      <c r="Q1782" s="211">
        <f t="shared" si="2218"/>
        <v>73091246.950000003</v>
      </c>
      <c r="R1782" s="211">
        <f t="shared" si="2219"/>
        <v>73571976.810000002</v>
      </c>
      <c r="S1782" s="211">
        <f t="shared" ref="S1782:U1782" si="2288">S1783+S1788</f>
        <v>0</v>
      </c>
      <c r="T1782" s="211">
        <f t="shared" si="2288"/>
        <v>0</v>
      </c>
      <c r="U1782" s="211">
        <f t="shared" si="2288"/>
        <v>0</v>
      </c>
      <c r="V1782" s="211">
        <f t="shared" si="2271"/>
        <v>72196144</v>
      </c>
      <c r="W1782" s="211">
        <f t="shared" si="2272"/>
        <v>73091246.950000003</v>
      </c>
      <c r="X1782" s="211">
        <f t="shared" si="2273"/>
        <v>73571976.810000002</v>
      </c>
    </row>
    <row r="1783" spans="1:24" s="206" customFormat="1" ht="39.6" hidden="1">
      <c r="A1783" s="212" t="s">
        <v>244</v>
      </c>
      <c r="B1783" s="220" t="s">
        <v>330</v>
      </c>
      <c r="C1783" s="220" t="s">
        <v>20</v>
      </c>
      <c r="D1783" s="220" t="s">
        <v>48</v>
      </c>
      <c r="E1783" s="220" t="s">
        <v>27</v>
      </c>
      <c r="F1783" s="220" t="s">
        <v>68</v>
      </c>
      <c r="G1783" s="220" t="s">
        <v>140</v>
      </c>
      <c r="H1783" s="204" t="s">
        <v>141</v>
      </c>
      <c r="I1783" s="214"/>
      <c r="J1783" s="221">
        <f>J1784</f>
        <v>0</v>
      </c>
      <c r="K1783" s="221">
        <f t="shared" ref="K1783:O1786" si="2289">K1784</f>
        <v>0</v>
      </c>
      <c r="L1783" s="221">
        <f t="shared" si="2289"/>
        <v>0</v>
      </c>
      <c r="M1783" s="221">
        <f t="shared" si="2289"/>
        <v>0</v>
      </c>
      <c r="N1783" s="221">
        <f t="shared" si="2289"/>
        <v>0</v>
      </c>
      <c r="O1783" s="221">
        <f t="shared" si="2289"/>
        <v>0</v>
      </c>
      <c r="P1783" s="221">
        <f t="shared" si="2217"/>
        <v>0</v>
      </c>
      <c r="Q1783" s="221">
        <f t="shared" si="2218"/>
        <v>0</v>
      </c>
      <c r="R1783" s="221">
        <f t="shared" si="2219"/>
        <v>0</v>
      </c>
      <c r="S1783" s="221">
        <f t="shared" ref="S1783:U1786" si="2290">S1784</f>
        <v>0</v>
      </c>
      <c r="T1783" s="221">
        <f t="shared" si="2290"/>
        <v>0</v>
      </c>
      <c r="U1783" s="221">
        <f t="shared" si="2290"/>
        <v>0</v>
      </c>
      <c r="V1783" s="221">
        <f t="shared" si="2271"/>
        <v>0</v>
      </c>
      <c r="W1783" s="221">
        <f t="shared" si="2272"/>
        <v>0</v>
      </c>
      <c r="X1783" s="221">
        <f t="shared" si="2273"/>
        <v>0</v>
      </c>
    </row>
    <row r="1784" spans="1:24" s="206" customFormat="1" hidden="1">
      <c r="A1784" s="212" t="s">
        <v>194</v>
      </c>
      <c r="B1784" s="220" t="s">
        <v>330</v>
      </c>
      <c r="C1784" s="220" t="s">
        <v>20</v>
      </c>
      <c r="D1784" s="220" t="s">
        <v>48</v>
      </c>
      <c r="E1784" s="220" t="s">
        <v>27</v>
      </c>
      <c r="F1784" s="220" t="s">
        <v>43</v>
      </c>
      <c r="G1784" s="220" t="s">
        <v>140</v>
      </c>
      <c r="H1784" s="204" t="s">
        <v>141</v>
      </c>
      <c r="I1784" s="214"/>
      <c r="J1784" s="221">
        <f>J1785</f>
        <v>0</v>
      </c>
      <c r="K1784" s="221">
        <f t="shared" si="2289"/>
        <v>0</v>
      </c>
      <c r="L1784" s="221">
        <f t="shared" si="2289"/>
        <v>0</v>
      </c>
      <c r="M1784" s="221">
        <f t="shared" si="2289"/>
        <v>0</v>
      </c>
      <c r="N1784" s="221">
        <f t="shared" si="2289"/>
        <v>0</v>
      </c>
      <c r="O1784" s="221">
        <f t="shared" si="2289"/>
        <v>0</v>
      </c>
      <c r="P1784" s="221">
        <f t="shared" si="2217"/>
        <v>0</v>
      </c>
      <c r="Q1784" s="221">
        <f t="shared" si="2218"/>
        <v>0</v>
      </c>
      <c r="R1784" s="221">
        <f t="shared" si="2219"/>
        <v>0</v>
      </c>
      <c r="S1784" s="221">
        <f t="shared" si="2290"/>
        <v>0</v>
      </c>
      <c r="T1784" s="221">
        <f t="shared" si="2290"/>
        <v>0</v>
      </c>
      <c r="U1784" s="221">
        <f t="shared" si="2290"/>
        <v>0</v>
      </c>
      <c r="V1784" s="221">
        <f t="shared" si="2271"/>
        <v>0</v>
      </c>
      <c r="W1784" s="221">
        <f t="shared" si="2272"/>
        <v>0</v>
      </c>
      <c r="X1784" s="221">
        <f t="shared" si="2273"/>
        <v>0</v>
      </c>
    </row>
    <row r="1785" spans="1:24" s="206" customFormat="1" ht="26.4" hidden="1">
      <c r="A1785" s="212" t="s">
        <v>195</v>
      </c>
      <c r="B1785" s="220" t="s">
        <v>330</v>
      </c>
      <c r="C1785" s="220" t="s">
        <v>20</v>
      </c>
      <c r="D1785" s="220" t="s">
        <v>48</v>
      </c>
      <c r="E1785" s="220" t="s">
        <v>27</v>
      </c>
      <c r="F1785" s="220" t="s">
        <v>43</v>
      </c>
      <c r="G1785" s="220" t="s">
        <v>140</v>
      </c>
      <c r="H1785" s="204" t="s">
        <v>196</v>
      </c>
      <c r="I1785" s="214"/>
      <c r="J1785" s="221">
        <f>J1786</f>
        <v>0</v>
      </c>
      <c r="K1785" s="221">
        <f t="shared" si="2289"/>
        <v>0</v>
      </c>
      <c r="L1785" s="221">
        <f t="shared" si="2289"/>
        <v>0</v>
      </c>
      <c r="M1785" s="221">
        <f t="shared" si="2289"/>
        <v>0</v>
      </c>
      <c r="N1785" s="221">
        <f t="shared" si="2289"/>
        <v>0</v>
      </c>
      <c r="O1785" s="221">
        <f t="shared" si="2289"/>
        <v>0</v>
      </c>
      <c r="P1785" s="221">
        <f t="shared" si="2217"/>
        <v>0</v>
      </c>
      <c r="Q1785" s="221">
        <f t="shared" si="2218"/>
        <v>0</v>
      </c>
      <c r="R1785" s="221">
        <f t="shared" si="2219"/>
        <v>0</v>
      </c>
      <c r="S1785" s="221">
        <f t="shared" si="2290"/>
        <v>0</v>
      </c>
      <c r="T1785" s="221">
        <f t="shared" si="2290"/>
        <v>0</v>
      </c>
      <c r="U1785" s="221">
        <f t="shared" si="2290"/>
        <v>0</v>
      </c>
      <c r="V1785" s="221">
        <f t="shared" si="2271"/>
        <v>0</v>
      </c>
      <c r="W1785" s="221">
        <f t="shared" si="2272"/>
        <v>0</v>
      </c>
      <c r="X1785" s="221">
        <f t="shared" si="2273"/>
        <v>0</v>
      </c>
    </row>
    <row r="1786" spans="1:24" s="206" customFormat="1" ht="26.4" hidden="1">
      <c r="A1786" s="217" t="s">
        <v>229</v>
      </c>
      <c r="B1786" s="220" t="s">
        <v>330</v>
      </c>
      <c r="C1786" s="220" t="s">
        <v>20</v>
      </c>
      <c r="D1786" s="220" t="s">
        <v>48</v>
      </c>
      <c r="E1786" s="220" t="s">
        <v>27</v>
      </c>
      <c r="F1786" s="220" t="s">
        <v>43</v>
      </c>
      <c r="G1786" s="220" t="s">
        <v>140</v>
      </c>
      <c r="H1786" s="204" t="s">
        <v>196</v>
      </c>
      <c r="I1786" s="214" t="s">
        <v>92</v>
      </c>
      <c r="J1786" s="221">
        <f>J1787</f>
        <v>0</v>
      </c>
      <c r="K1786" s="221">
        <f t="shared" si="2289"/>
        <v>0</v>
      </c>
      <c r="L1786" s="221">
        <f t="shared" si="2289"/>
        <v>0</v>
      </c>
      <c r="M1786" s="221">
        <f t="shared" si="2289"/>
        <v>0</v>
      </c>
      <c r="N1786" s="221">
        <f t="shared" si="2289"/>
        <v>0</v>
      </c>
      <c r="O1786" s="221">
        <f t="shared" si="2289"/>
        <v>0</v>
      </c>
      <c r="P1786" s="221">
        <f t="shared" si="2217"/>
        <v>0</v>
      </c>
      <c r="Q1786" s="221">
        <f t="shared" si="2218"/>
        <v>0</v>
      </c>
      <c r="R1786" s="221">
        <f t="shared" si="2219"/>
        <v>0</v>
      </c>
      <c r="S1786" s="221">
        <f t="shared" si="2290"/>
        <v>0</v>
      </c>
      <c r="T1786" s="221">
        <f t="shared" si="2290"/>
        <v>0</v>
      </c>
      <c r="U1786" s="221">
        <f t="shared" si="2290"/>
        <v>0</v>
      </c>
      <c r="V1786" s="221">
        <f t="shared" si="2271"/>
        <v>0</v>
      </c>
      <c r="W1786" s="221">
        <f t="shared" si="2272"/>
        <v>0</v>
      </c>
      <c r="X1786" s="221">
        <f t="shared" si="2273"/>
        <v>0</v>
      </c>
    </row>
    <row r="1787" spans="1:24" s="206" customFormat="1" ht="26.4" hidden="1">
      <c r="A1787" s="216" t="s">
        <v>96</v>
      </c>
      <c r="B1787" s="220" t="s">
        <v>330</v>
      </c>
      <c r="C1787" s="220" t="s">
        <v>20</v>
      </c>
      <c r="D1787" s="220" t="s">
        <v>48</v>
      </c>
      <c r="E1787" s="220" t="s">
        <v>27</v>
      </c>
      <c r="F1787" s="220" t="s">
        <v>43</v>
      </c>
      <c r="G1787" s="220" t="s">
        <v>140</v>
      </c>
      <c r="H1787" s="204" t="s">
        <v>196</v>
      </c>
      <c r="I1787" s="214" t="s">
        <v>93</v>
      </c>
      <c r="J1787" s="221"/>
      <c r="K1787" s="221"/>
      <c r="L1787" s="221"/>
      <c r="M1787" s="221"/>
      <c r="N1787" s="221"/>
      <c r="O1787" s="221"/>
      <c r="P1787" s="221">
        <f t="shared" si="2217"/>
        <v>0</v>
      </c>
      <c r="Q1787" s="221">
        <f t="shared" si="2218"/>
        <v>0</v>
      </c>
      <c r="R1787" s="221">
        <f t="shared" si="2219"/>
        <v>0</v>
      </c>
      <c r="S1787" s="221"/>
      <c r="T1787" s="221"/>
      <c r="U1787" s="221"/>
      <c r="V1787" s="221">
        <f t="shared" si="2271"/>
        <v>0</v>
      </c>
      <c r="W1787" s="221">
        <f t="shared" si="2272"/>
        <v>0</v>
      </c>
      <c r="X1787" s="221">
        <f t="shared" si="2273"/>
        <v>0</v>
      </c>
    </row>
    <row r="1788" spans="1:24" s="206" customFormat="1" hidden="1">
      <c r="A1788" s="212" t="s">
        <v>81</v>
      </c>
      <c r="B1788" s="204" t="s">
        <v>330</v>
      </c>
      <c r="C1788" s="204" t="s">
        <v>20</v>
      </c>
      <c r="D1788" s="204" t="s">
        <v>48</v>
      </c>
      <c r="E1788" s="204" t="s">
        <v>80</v>
      </c>
      <c r="F1788" s="204" t="s">
        <v>68</v>
      </c>
      <c r="G1788" s="204" t="s">
        <v>140</v>
      </c>
      <c r="H1788" s="204" t="s">
        <v>141</v>
      </c>
      <c r="I1788" s="214"/>
      <c r="J1788" s="215">
        <f>J1789</f>
        <v>72196144</v>
      </c>
      <c r="K1788" s="215">
        <f t="shared" ref="K1788:O1788" si="2291">K1789</f>
        <v>73091246.950000003</v>
      </c>
      <c r="L1788" s="215">
        <f t="shared" si="2291"/>
        <v>73571976.810000002</v>
      </c>
      <c r="M1788" s="215">
        <f t="shared" si="2291"/>
        <v>0</v>
      </c>
      <c r="N1788" s="215">
        <f t="shared" si="2291"/>
        <v>0</v>
      </c>
      <c r="O1788" s="215">
        <f t="shared" si="2291"/>
        <v>0</v>
      </c>
      <c r="P1788" s="215">
        <f t="shared" si="2217"/>
        <v>72196144</v>
      </c>
      <c r="Q1788" s="215">
        <f t="shared" si="2218"/>
        <v>73091246.950000003</v>
      </c>
      <c r="R1788" s="215">
        <f t="shared" si="2219"/>
        <v>73571976.810000002</v>
      </c>
      <c r="S1788" s="215">
        <f t="shared" ref="S1788:U1788" si="2292">S1789</f>
        <v>0</v>
      </c>
      <c r="T1788" s="215">
        <f t="shared" si="2292"/>
        <v>0</v>
      </c>
      <c r="U1788" s="215">
        <f t="shared" si="2292"/>
        <v>0</v>
      </c>
      <c r="V1788" s="215">
        <f t="shared" si="2271"/>
        <v>72196144</v>
      </c>
      <c r="W1788" s="215">
        <f t="shared" si="2272"/>
        <v>73091246.950000003</v>
      </c>
      <c r="X1788" s="215">
        <f t="shared" si="2273"/>
        <v>73571976.810000002</v>
      </c>
    </row>
    <row r="1789" spans="1:24" s="206" customFormat="1" hidden="1">
      <c r="A1789" s="212" t="s">
        <v>89</v>
      </c>
      <c r="B1789" s="224" t="s">
        <v>330</v>
      </c>
      <c r="C1789" s="224" t="s">
        <v>20</v>
      </c>
      <c r="D1789" s="224" t="s">
        <v>48</v>
      </c>
      <c r="E1789" s="204" t="s">
        <v>80</v>
      </c>
      <c r="F1789" s="204" t="s">
        <v>68</v>
      </c>
      <c r="G1789" s="204" t="s">
        <v>140</v>
      </c>
      <c r="H1789" s="224" t="s">
        <v>163</v>
      </c>
      <c r="I1789" s="225"/>
      <c r="J1789" s="215">
        <f>J1790+J1792+J1794</f>
        <v>72196144</v>
      </c>
      <c r="K1789" s="215">
        <f t="shared" ref="K1789:L1789" si="2293">K1790+K1792+K1794</f>
        <v>73091246.950000003</v>
      </c>
      <c r="L1789" s="215">
        <f t="shared" si="2293"/>
        <v>73571976.810000002</v>
      </c>
      <c r="M1789" s="215">
        <f t="shared" ref="M1789:O1789" si="2294">M1790+M1792+M1794</f>
        <v>0</v>
      </c>
      <c r="N1789" s="215">
        <f t="shared" si="2294"/>
        <v>0</v>
      </c>
      <c r="O1789" s="215">
        <f t="shared" si="2294"/>
        <v>0</v>
      </c>
      <c r="P1789" s="215">
        <f t="shared" si="2217"/>
        <v>72196144</v>
      </c>
      <c r="Q1789" s="215">
        <f t="shared" si="2218"/>
        <v>73091246.950000003</v>
      </c>
      <c r="R1789" s="215">
        <f t="shared" si="2219"/>
        <v>73571976.810000002</v>
      </c>
      <c r="S1789" s="215">
        <f t="shared" ref="S1789:U1789" si="2295">S1790+S1792+S1794</f>
        <v>0</v>
      </c>
      <c r="T1789" s="215">
        <f t="shared" si="2295"/>
        <v>0</v>
      </c>
      <c r="U1789" s="215">
        <f t="shared" si="2295"/>
        <v>0</v>
      </c>
      <c r="V1789" s="215">
        <f t="shared" si="2271"/>
        <v>72196144</v>
      </c>
      <c r="W1789" s="215">
        <f t="shared" si="2272"/>
        <v>73091246.950000003</v>
      </c>
      <c r="X1789" s="215">
        <f t="shared" si="2273"/>
        <v>73571976.810000002</v>
      </c>
    </row>
    <row r="1790" spans="1:24" s="206" customFormat="1" ht="39.6" hidden="1">
      <c r="A1790" s="216" t="s">
        <v>94</v>
      </c>
      <c r="B1790" s="224" t="s">
        <v>330</v>
      </c>
      <c r="C1790" s="224" t="s">
        <v>20</v>
      </c>
      <c r="D1790" s="224" t="s">
        <v>48</v>
      </c>
      <c r="E1790" s="204" t="s">
        <v>80</v>
      </c>
      <c r="F1790" s="204" t="s">
        <v>68</v>
      </c>
      <c r="G1790" s="204" t="s">
        <v>140</v>
      </c>
      <c r="H1790" s="224" t="s">
        <v>163</v>
      </c>
      <c r="I1790" s="225" t="s">
        <v>90</v>
      </c>
      <c r="J1790" s="215">
        <f>J1791</f>
        <v>57790006</v>
      </c>
      <c r="K1790" s="215">
        <f t="shared" ref="K1790:O1790" si="2296">K1791</f>
        <v>58224986.149999999</v>
      </c>
      <c r="L1790" s="215">
        <f t="shared" si="2296"/>
        <v>58751716.009999998</v>
      </c>
      <c r="M1790" s="215">
        <f t="shared" si="2296"/>
        <v>0</v>
      </c>
      <c r="N1790" s="215">
        <f t="shared" si="2296"/>
        <v>0</v>
      </c>
      <c r="O1790" s="215">
        <f t="shared" si="2296"/>
        <v>0</v>
      </c>
      <c r="P1790" s="215">
        <f t="shared" ref="P1790:P1858" si="2297">J1790+M1790</f>
        <v>57790006</v>
      </c>
      <c r="Q1790" s="215">
        <f t="shared" ref="Q1790:Q1858" si="2298">K1790+N1790</f>
        <v>58224986.149999999</v>
      </c>
      <c r="R1790" s="215">
        <f t="shared" ref="R1790:R1858" si="2299">L1790+O1790</f>
        <v>58751716.009999998</v>
      </c>
      <c r="S1790" s="215">
        <f t="shared" ref="S1790:U1790" si="2300">S1791</f>
        <v>0</v>
      </c>
      <c r="T1790" s="215">
        <f t="shared" si="2300"/>
        <v>0</v>
      </c>
      <c r="U1790" s="215">
        <f t="shared" si="2300"/>
        <v>0</v>
      </c>
      <c r="V1790" s="215">
        <f t="shared" si="2271"/>
        <v>57790006</v>
      </c>
      <c r="W1790" s="215">
        <f t="shared" si="2272"/>
        <v>58224986.149999999</v>
      </c>
      <c r="X1790" s="215">
        <f t="shared" si="2273"/>
        <v>58751716.009999998</v>
      </c>
    </row>
    <row r="1791" spans="1:24" s="206" customFormat="1" hidden="1">
      <c r="A1791" s="216" t="s">
        <v>95</v>
      </c>
      <c r="B1791" s="224" t="s">
        <v>330</v>
      </c>
      <c r="C1791" s="224" t="s">
        <v>20</v>
      </c>
      <c r="D1791" s="224" t="s">
        <v>48</v>
      </c>
      <c r="E1791" s="204" t="s">
        <v>80</v>
      </c>
      <c r="F1791" s="204" t="s">
        <v>68</v>
      </c>
      <c r="G1791" s="204" t="s">
        <v>140</v>
      </c>
      <c r="H1791" s="224" t="s">
        <v>163</v>
      </c>
      <c r="I1791" s="225" t="s">
        <v>91</v>
      </c>
      <c r="J1791" s="215">
        <v>57790006</v>
      </c>
      <c r="K1791" s="215">
        <v>58224986.149999999</v>
      </c>
      <c r="L1791" s="215">
        <v>58751716.009999998</v>
      </c>
      <c r="M1791" s="215"/>
      <c r="N1791" s="215"/>
      <c r="O1791" s="215"/>
      <c r="P1791" s="215">
        <f t="shared" si="2297"/>
        <v>57790006</v>
      </c>
      <c r="Q1791" s="215">
        <f t="shared" si="2298"/>
        <v>58224986.149999999</v>
      </c>
      <c r="R1791" s="215">
        <f t="shared" si="2299"/>
        <v>58751716.009999998</v>
      </c>
      <c r="S1791" s="215"/>
      <c r="T1791" s="215"/>
      <c r="U1791" s="215"/>
      <c r="V1791" s="215">
        <f t="shared" si="2271"/>
        <v>57790006</v>
      </c>
      <c r="W1791" s="215">
        <f t="shared" si="2272"/>
        <v>58224986.149999999</v>
      </c>
      <c r="X1791" s="215">
        <f t="shared" si="2273"/>
        <v>58751716.009999998</v>
      </c>
    </row>
    <row r="1792" spans="1:24" s="206" customFormat="1" ht="26.4" hidden="1">
      <c r="A1792" s="217" t="s">
        <v>229</v>
      </c>
      <c r="B1792" s="224" t="s">
        <v>330</v>
      </c>
      <c r="C1792" s="224" t="s">
        <v>20</v>
      </c>
      <c r="D1792" s="224" t="s">
        <v>48</v>
      </c>
      <c r="E1792" s="204" t="s">
        <v>80</v>
      </c>
      <c r="F1792" s="204" t="s">
        <v>68</v>
      </c>
      <c r="G1792" s="204" t="s">
        <v>140</v>
      </c>
      <c r="H1792" s="224" t="s">
        <v>163</v>
      </c>
      <c r="I1792" s="225" t="s">
        <v>92</v>
      </c>
      <c r="J1792" s="215">
        <f>J1793</f>
        <v>14372530</v>
      </c>
      <c r="K1792" s="215">
        <f t="shared" ref="K1792:O1792" si="2301">K1793</f>
        <v>14832652.800000001</v>
      </c>
      <c r="L1792" s="215">
        <f t="shared" si="2301"/>
        <v>14786652.800000001</v>
      </c>
      <c r="M1792" s="215">
        <f t="shared" si="2301"/>
        <v>0</v>
      </c>
      <c r="N1792" s="215">
        <f t="shared" si="2301"/>
        <v>0</v>
      </c>
      <c r="O1792" s="215">
        <f t="shared" si="2301"/>
        <v>0</v>
      </c>
      <c r="P1792" s="215">
        <f t="shared" si="2297"/>
        <v>14372530</v>
      </c>
      <c r="Q1792" s="215">
        <f t="shared" si="2298"/>
        <v>14832652.800000001</v>
      </c>
      <c r="R1792" s="215">
        <f t="shared" si="2299"/>
        <v>14786652.800000001</v>
      </c>
      <c r="S1792" s="215">
        <f t="shared" ref="S1792:U1792" si="2302">S1793</f>
        <v>0</v>
      </c>
      <c r="T1792" s="215">
        <f t="shared" si="2302"/>
        <v>0</v>
      </c>
      <c r="U1792" s="215">
        <f t="shared" si="2302"/>
        <v>0</v>
      </c>
      <c r="V1792" s="215">
        <f t="shared" si="2271"/>
        <v>14372530</v>
      </c>
      <c r="W1792" s="215">
        <f t="shared" si="2272"/>
        <v>14832652.800000001</v>
      </c>
      <c r="X1792" s="215">
        <f t="shared" si="2273"/>
        <v>14786652.800000001</v>
      </c>
    </row>
    <row r="1793" spans="1:24" s="206" customFormat="1" ht="26.4" hidden="1">
      <c r="A1793" s="216" t="s">
        <v>96</v>
      </c>
      <c r="B1793" s="224" t="s">
        <v>330</v>
      </c>
      <c r="C1793" s="224" t="s">
        <v>20</v>
      </c>
      <c r="D1793" s="224" t="s">
        <v>48</v>
      </c>
      <c r="E1793" s="204" t="s">
        <v>80</v>
      </c>
      <c r="F1793" s="204" t="s">
        <v>68</v>
      </c>
      <c r="G1793" s="204" t="s">
        <v>140</v>
      </c>
      <c r="H1793" s="224" t="s">
        <v>163</v>
      </c>
      <c r="I1793" s="225" t="s">
        <v>93</v>
      </c>
      <c r="J1793" s="215">
        <v>14372530</v>
      </c>
      <c r="K1793" s="215">
        <v>14832652.800000001</v>
      </c>
      <c r="L1793" s="215">
        <v>14786652.800000001</v>
      </c>
      <c r="M1793" s="215"/>
      <c r="N1793" s="215"/>
      <c r="O1793" s="215"/>
      <c r="P1793" s="215">
        <f t="shared" si="2297"/>
        <v>14372530</v>
      </c>
      <c r="Q1793" s="215">
        <f t="shared" si="2298"/>
        <v>14832652.800000001</v>
      </c>
      <c r="R1793" s="215">
        <f t="shared" si="2299"/>
        <v>14786652.800000001</v>
      </c>
      <c r="S1793" s="215"/>
      <c r="T1793" s="215"/>
      <c r="U1793" s="215"/>
      <c r="V1793" s="215">
        <f t="shared" si="2271"/>
        <v>14372530</v>
      </c>
      <c r="W1793" s="215">
        <f t="shared" si="2272"/>
        <v>14832652.800000001</v>
      </c>
      <c r="X1793" s="215">
        <f t="shared" si="2273"/>
        <v>14786652.800000001</v>
      </c>
    </row>
    <row r="1794" spans="1:24" s="206" customFormat="1" hidden="1">
      <c r="A1794" s="216" t="s">
        <v>78</v>
      </c>
      <c r="B1794" s="224" t="s">
        <v>330</v>
      </c>
      <c r="C1794" s="224" t="s">
        <v>20</v>
      </c>
      <c r="D1794" s="224" t="s">
        <v>48</v>
      </c>
      <c r="E1794" s="204" t="s">
        <v>80</v>
      </c>
      <c r="F1794" s="204" t="s">
        <v>68</v>
      </c>
      <c r="G1794" s="204" t="s">
        <v>140</v>
      </c>
      <c r="H1794" s="224" t="s">
        <v>163</v>
      </c>
      <c r="I1794" s="225" t="s">
        <v>75</v>
      </c>
      <c r="J1794" s="215">
        <f>J1795</f>
        <v>33608</v>
      </c>
      <c r="K1794" s="215">
        <f t="shared" ref="K1794:O1794" si="2303">K1795</f>
        <v>33608</v>
      </c>
      <c r="L1794" s="215">
        <f t="shared" si="2303"/>
        <v>33608</v>
      </c>
      <c r="M1794" s="215">
        <f t="shared" si="2303"/>
        <v>0</v>
      </c>
      <c r="N1794" s="215">
        <f t="shared" si="2303"/>
        <v>0</v>
      </c>
      <c r="O1794" s="215">
        <f t="shared" si="2303"/>
        <v>0</v>
      </c>
      <c r="P1794" s="215">
        <f t="shared" si="2297"/>
        <v>33608</v>
      </c>
      <c r="Q1794" s="215">
        <f t="shared" si="2298"/>
        <v>33608</v>
      </c>
      <c r="R1794" s="215">
        <f t="shared" si="2299"/>
        <v>33608</v>
      </c>
      <c r="S1794" s="215">
        <f t="shared" ref="S1794:U1794" si="2304">S1795</f>
        <v>0</v>
      </c>
      <c r="T1794" s="215">
        <f t="shared" si="2304"/>
        <v>0</v>
      </c>
      <c r="U1794" s="215">
        <f t="shared" si="2304"/>
        <v>0</v>
      </c>
      <c r="V1794" s="215">
        <f t="shared" si="2271"/>
        <v>33608</v>
      </c>
      <c r="W1794" s="215">
        <f t="shared" si="2272"/>
        <v>33608</v>
      </c>
      <c r="X1794" s="215">
        <f t="shared" si="2273"/>
        <v>33608</v>
      </c>
    </row>
    <row r="1795" spans="1:24" s="206" customFormat="1" hidden="1">
      <c r="A1795" s="218" t="s">
        <v>118</v>
      </c>
      <c r="B1795" s="224" t="s">
        <v>330</v>
      </c>
      <c r="C1795" s="224" t="s">
        <v>20</v>
      </c>
      <c r="D1795" s="224" t="s">
        <v>48</v>
      </c>
      <c r="E1795" s="204" t="s">
        <v>80</v>
      </c>
      <c r="F1795" s="204" t="s">
        <v>68</v>
      </c>
      <c r="G1795" s="204" t="s">
        <v>140</v>
      </c>
      <c r="H1795" s="224" t="s">
        <v>163</v>
      </c>
      <c r="I1795" s="225" t="s">
        <v>117</v>
      </c>
      <c r="J1795" s="215">
        <v>33608</v>
      </c>
      <c r="K1795" s="215">
        <v>33608</v>
      </c>
      <c r="L1795" s="215">
        <v>33608</v>
      </c>
      <c r="M1795" s="215"/>
      <c r="N1795" s="215"/>
      <c r="O1795" s="215"/>
      <c r="P1795" s="215">
        <f t="shared" si="2297"/>
        <v>33608</v>
      </c>
      <c r="Q1795" s="215">
        <f t="shared" si="2298"/>
        <v>33608</v>
      </c>
      <c r="R1795" s="215">
        <f t="shared" si="2299"/>
        <v>33608</v>
      </c>
      <c r="S1795" s="215"/>
      <c r="T1795" s="215"/>
      <c r="U1795" s="215"/>
      <c r="V1795" s="215">
        <f t="shared" si="2271"/>
        <v>33608</v>
      </c>
      <c r="W1795" s="215">
        <f t="shared" si="2272"/>
        <v>33608</v>
      </c>
      <c r="X1795" s="215">
        <f t="shared" si="2273"/>
        <v>33608</v>
      </c>
    </row>
    <row r="1796" spans="1:24" s="232" customFormat="1" ht="31.2" hidden="1">
      <c r="A1796" s="226" t="s">
        <v>26</v>
      </c>
      <c r="B1796" s="228" t="s">
        <v>330</v>
      </c>
      <c r="C1796" s="228" t="s">
        <v>13</v>
      </c>
      <c r="D1796" s="229"/>
      <c r="E1796" s="229"/>
      <c r="F1796" s="229"/>
      <c r="G1796" s="229"/>
      <c r="H1796" s="229"/>
      <c r="I1796" s="230"/>
      <c r="J1796" s="231">
        <f>J1797</f>
        <v>500000</v>
      </c>
      <c r="K1796" s="231">
        <f t="shared" ref="K1796:O1800" si="2305">K1797</f>
        <v>500000</v>
      </c>
      <c r="L1796" s="231">
        <f t="shared" si="2305"/>
        <v>500000</v>
      </c>
      <c r="M1796" s="231">
        <f t="shared" si="2305"/>
        <v>0</v>
      </c>
      <c r="N1796" s="231">
        <f t="shared" si="2305"/>
        <v>0</v>
      </c>
      <c r="O1796" s="231">
        <f t="shared" si="2305"/>
        <v>0</v>
      </c>
      <c r="P1796" s="231">
        <f t="shared" si="2297"/>
        <v>500000</v>
      </c>
      <c r="Q1796" s="231">
        <f t="shared" si="2298"/>
        <v>500000</v>
      </c>
      <c r="R1796" s="231">
        <f t="shared" si="2299"/>
        <v>500000</v>
      </c>
      <c r="S1796" s="231">
        <f t="shared" ref="S1796:U1800" si="2306">S1797</f>
        <v>0</v>
      </c>
      <c r="T1796" s="231">
        <f t="shared" si="2306"/>
        <v>0</v>
      </c>
      <c r="U1796" s="231">
        <f t="shared" si="2306"/>
        <v>0</v>
      </c>
      <c r="V1796" s="231">
        <f t="shared" si="2271"/>
        <v>500000</v>
      </c>
      <c r="W1796" s="231">
        <f t="shared" si="2272"/>
        <v>500000</v>
      </c>
      <c r="X1796" s="231">
        <f t="shared" si="2273"/>
        <v>500000</v>
      </c>
    </row>
    <row r="1797" spans="1:24" s="206" customFormat="1" ht="26.4" hidden="1">
      <c r="A1797" s="233" t="s">
        <v>207</v>
      </c>
      <c r="B1797" s="234" t="s">
        <v>330</v>
      </c>
      <c r="C1797" s="234" t="s">
        <v>13</v>
      </c>
      <c r="D1797" s="234" t="s">
        <v>30</v>
      </c>
      <c r="E1797" s="234"/>
      <c r="F1797" s="234"/>
      <c r="G1797" s="234"/>
      <c r="H1797" s="234"/>
      <c r="I1797" s="235"/>
      <c r="J1797" s="236">
        <f>J1798</f>
        <v>500000</v>
      </c>
      <c r="K1797" s="236">
        <f t="shared" si="2305"/>
        <v>500000</v>
      </c>
      <c r="L1797" s="236">
        <f t="shared" si="2305"/>
        <v>500000</v>
      </c>
      <c r="M1797" s="236">
        <f t="shared" si="2305"/>
        <v>0</v>
      </c>
      <c r="N1797" s="236">
        <f t="shared" si="2305"/>
        <v>0</v>
      </c>
      <c r="O1797" s="236">
        <f t="shared" si="2305"/>
        <v>0</v>
      </c>
      <c r="P1797" s="236">
        <f t="shared" si="2297"/>
        <v>500000</v>
      </c>
      <c r="Q1797" s="236">
        <f t="shared" si="2298"/>
        <v>500000</v>
      </c>
      <c r="R1797" s="236">
        <f t="shared" si="2299"/>
        <v>500000</v>
      </c>
      <c r="S1797" s="236">
        <f t="shared" si="2306"/>
        <v>0</v>
      </c>
      <c r="T1797" s="236">
        <f t="shared" si="2306"/>
        <v>0</v>
      </c>
      <c r="U1797" s="236">
        <f t="shared" si="2306"/>
        <v>0</v>
      </c>
      <c r="V1797" s="236">
        <f t="shared" si="2271"/>
        <v>500000</v>
      </c>
      <c r="W1797" s="236">
        <f t="shared" si="2272"/>
        <v>500000</v>
      </c>
      <c r="X1797" s="236">
        <f t="shared" si="2273"/>
        <v>500000</v>
      </c>
    </row>
    <row r="1798" spans="1:24" s="206" customFormat="1" ht="52.8" hidden="1">
      <c r="A1798" s="306" t="s">
        <v>395</v>
      </c>
      <c r="B1798" s="238" t="s">
        <v>330</v>
      </c>
      <c r="C1798" s="238" t="s">
        <v>13</v>
      </c>
      <c r="D1798" s="238" t="s">
        <v>30</v>
      </c>
      <c r="E1798" s="238" t="s">
        <v>197</v>
      </c>
      <c r="F1798" s="238" t="s">
        <v>68</v>
      </c>
      <c r="G1798" s="238" t="s">
        <v>140</v>
      </c>
      <c r="H1798" s="238" t="s">
        <v>141</v>
      </c>
      <c r="I1798" s="239"/>
      <c r="J1798" s="240">
        <f>J1799</f>
        <v>500000</v>
      </c>
      <c r="K1798" s="240">
        <f t="shared" si="2305"/>
        <v>500000</v>
      </c>
      <c r="L1798" s="240">
        <f t="shared" si="2305"/>
        <v>500000</v>
      </c>
      <c r="M1798" s="240">
        <f t="shared" si="2305"/>
        <v>0</v>
      </c>
      <c r="N1798" s="240">
        <f t="shared" si="2305"/>
        <v>0</v>
      </c>
      <c r="O1798" s="240">
        <f t="shared" si="2305"/>
        <v>0</v>
      </c>
      <c r="P1798" s="240">
        <f t="shared" si="2297"/>
        <v>500000</v>
      </c>
      <c r="Q1798" s="240">
        <f t="shared" si="2298"/>
        <v>500000</v>
      </c>
      <c r="R1798" s="240">
        <f t="shared" si="2299"/>
        <v>500000</v>
      </c>
      <c r="S1798" s="240">
        <f t="shared" si="2306"/>
        <v>0</v>
      </c>
      <c r="T1798" s="240">
        <f t="shared" si="2306"/>
        <v>0</v>
      </c>
      <c r="U1798" s="240">
        <f t="shared" si="2306"/>
        <v>0</v>
      </c>
      <c r="V1798" s="240">
        <f t="shared" si="2271"/>
        <v>500000</v>
      </c>
      <c r="W1798" s="240">
        <f t="shared" si="2272"/>
        <v>500000</v>
      </c>
      <c r="X1798" s="240">
        <f t="shared" si="2273"/>
        <v>500000</v>
      </c>
    </row>
    <row r="1799" spans="1:24" s="206" customFormat="1" hidden="1">
      <c r="A1799" s="218" t="s">
        <v>276</v>
      </c>
      <c r="B1799" s="238" t="s">
        <v>330</v>
      </c>
      <c r="C1799" s="238" t="s">
        <v>13</v>
      </c>
      <c r="D1799" s="238" t="s">
        <v>30</v>
      </c>
      <c r="E1799" s="238" t="s">
        <v>197</v>
      </c>
      <c r="F1799" s="238" t="s">
        <v>68</v>
      </c>
      <c r="G1799" s="238" t="s">
        <v>140</v>
      </c>
      <c r="H1799" s="238" t="s">
        <v>275</v>
      </c>
      <c r="I1799" s="239"/>
      <c r="J1799" s="240">
        <f>J1800</f>
        <v>500000</v>
      </c>
      <c r="K1799" s="240">
        <f t="shared" si="2305"/>
        <v>500000</v>
      </c>
      <c r="L1799" s="240">
        <f t="shared" si="2305"/>
        <v>500000</v>
      </c>
      <c r="M1799" s="240">
        <f t="shared" si="2305"/>
        <v>0</v>
      </c>
      <c r="N1799" s="240">
        <f t="shared" si="2305"/>
        <v>0</v>
      </c>
      <c r="O1799" s="240">
        <f t="shared" si="2305"/>
        <v>0</v>
      </c>
      <c r="P1799" s="240">
        <f t="shared" si="2297"/>
        <v>500000</v>
      </c>
      <c r="Q1799" s="240">
        <f t="shared" si="2298"/>
        <v>500000</v>
      </c>
      <c r="R1799" s="240">
        <f t="shared" si="2299"/>
        <v>500000</v>
      </c>
      <c r="S1799" s="240">
        <f t="shared" si="2306"/>
        <v>0</v>
      </c>
      <c r="T1799" s="240">
        <f t="shared" si="2306"/>
        <v>0</v>
      </c>
      <c r="U1799" s="240">
        <f t="shared" si="2306"/>
        <v>0</v>
      </c>
      <c r="V1799" s="240">
        <f t="shared" si="2271"/>
        <v>500000</v>
      </c>
      <c r="W1799" s="240">
        <f t="shared" si="2272"/>
        <v>500000</v>
      </c>
      <c r="X1799" s="240">
        <f t="shared" si="2273"/>
        <v>500000</v>
      </c>
    </row>
    <row r="1800" spans="1:24" s="206" customFormat="1" ht="26.4" hidden="1">
      <c r="A1800" s="217" t="s">
        <v>229</v>
      </c>
      <c r="B1800" s="238" t="s">
        <v>330</v>
      </c>
      <c r="C1800" s="238" t="s">
        <v>13</v>
      </c>
      <c r="D1800" s="238" t="s">
        <v>30</v>
      </c>
      <c r="E1800" s="238" t="s">
        <v>197</v>
      </c>
      <c r="F1800" s="238" t="s">
        <v>68</v>
      </c>
      <c r="G1800" s="238" t="s">
        <v>140</v>
      </c>
      <c r="H1800" s="238" t="s">
        <v>275</v>
      </c>
      <c r="I1800" s="239" t="s">
        <v>92</v>
      </c>
      <c r="J1800" s="240">
        <f>J1801</f>
        <v>500000</v>
      </c>
      <c r="K1800" s="240">
        <f t="shared" si="2305"/>
        <v>500000</v>
      </c>
      <c r="L1800" s="240">
        <f t="shared" si="2305"/>
        <v>500000</v>
      </c>
      <c r="M1800" s="240">
        <f t="shared" si="2305"/>
        <v>0</v>
      </c>
      <c r="N1800" s="240">
        <f t="shared" si="2305"/>
        <v>0</v>
      </c>
      <c r="O1800" s="240">
        <f t="shared" si="2305"/>
        <v>0</v>
      </c>
      <c r="P1800" s="240">
        <f t="shared" si="2297"/>
        <v>500000</v>
      </c>
      <c r="Q1800" s="240">
        <f t="shared" si="2298"/>
        <v>500000</v>
      </c>
      <c r="R1800" s="240">
        <f t="shared" si="2299"/>
        <v>500000</v>
      </c>
      <c r="S1800" s="240">
        <f t="shared" si="2306"/>
        <v>0</v>
      </c>
      <c r="T1800" s="240">
        <f t="shared" si="2306"/>
        <v>0</v>
      </c>
      <c r="U1800" s="240">
        <f t="shared" si="2306"/>
        <v>0</v>
      </c>
      <c r="V1800" s="240">
        <f t="shared" si="2271"/>
        <v>500000</v>
      </c>
      <c r="W1800" s="240">
        <f t="shared" si="2272"/>
        <v>500000</v>
      </c>
      <c r="X1800" s="240">
        <f t="shared" si="2273"/>
        <v>500000</v>
      </c>
    </row>
    <row r="1801" spans="1:24" s="206" customFormat="1" ht="26.4" hidden="1">
      <c r="A1801" s="216" t="s">
        <v>96</v>
      </c>
      <c r="B1801" s="238" t="s">
        <v>330</v>
      </c>
      <c r="C1801" s="238" t="s">
        <v>13</v>
      </c>
      <c r="D1801" s="238" t="s">
        <v>30</v>
      </c>
      <c r="E1801" s="238" t="s">
        <v>197</v>
      </c>
      <c r="F1801" s="238" t="s">
        <v>68</v>
      </c>
      <c r="G1801" s="238" t="s">
        <v>140</v>
      </c>
      <c r="H1801" s="238" t="s">
        <v>275</v>
      </c>
      <c r="I1801" s="239" t="s">
        <v>93</v>
      </c>
      <c r="J1801" s="240">
        <v>500000</v>
      </c>
      <c r="K1801" s="240">
        <v>500000</v>
      </c>
      <c r="L1801" s="240">
        <v>500000</v>
      </c>
      <c r="M1801" s="240"/>
      <c r="N1801" s="240"/>
      <c r="O1801" s="240"/>
      <c r="P1801" s="240">
        <f t="shared" si="2297"/>
        <v>500000</v>
      </c>
      <c r="Q1801" s="240">
        <f t="shared" si="2298"/>
        <v>500000</v>
      </c>
      <c r="R1801" s="240">
        <f t="shared" si="2299"/>
        <v>500000</v>
      </c>
      <c r="S1801" s="240"/>
      <c r="T1801" s="240"/>
      <c r="U1801" s="240"/>
      <c r="V1801" s="240">
        <f t="shared" si="2271"/>
        <v>500000</v>
      </c>
      <c r="W1801" s="240">
        <f t="shared" si="2272"/>
        <v>500000</v>
      </c>
      <c r="X1801" s="240">
        <f t="shared" si="2273"/>
        <v>500000</v>
      </c>
    </row>
    <row r="1802" spans="1:24" s="206" customFormat="1" ht="15.6" hidden="1">
      <c r="A1802" s="202" t="s">
        <v>15</v>
      </c>
      <c r="B1802" s="243" t="s">
        <v>330</v>
      </c>
      <c r="C1802" s="243" t="s">
        <v>16</v>
      </c>
      <c r="D1802" s="224"/>
      <c r="E1802" s="224"/>
      <c r="F1802" s="224"/>
      <c r="G1802" s="224"/>
      <c r="H1802" s="224"/>
      <c r="I1802" s="225"/>
      <c r="J1802" s="205">
        <f>J1803+J1817</f>
        <v>8610831</v>
      </c>
      <c r="K1802" s="205">
        <f t="shared" ref="K1802:L1802" si="2307">K1803+K1817</f>
        <v>8664046.8900000006</v>
      </c>
      <c r="L1802" s="205">
        <f t="shared" si="2307"/>
        <v>8667795.4800000004</v>
      </c>
      <c r="M1802" s="205">
        <f t="shared" ref="M1802:O1802" si="2308">M1803+M1817</f>
        <v>9000000</v>
      </c>
      <c r="N1802" s="205">
        <f t="shared" si="2308"/>
        <v>0</v>
      </c>
      <c r="O1802" s="205">
        <f t="shared" si="2308"/>
        <v>0</v>
      </c>
      <c r="P1802" s="205">
        <f t="shared" si="2297"/>
        <v>17610831</v>
      </c>
      <c r="Q1802" s="205">
        <f t="shared" si="2298"/>
        <v>8664046.8900000006</v>
      </c>
      <c r="R1802" s="205">
        <f t="shared" si="2299"/>
        <v>8667795.4800000004</v>
      </c>
      <c r="S1802" s="205">
        <f t="shared" ref="S1802:U1802" si="2309">S1803+S1817</f>
        <v>-8692600</v>
      </c>
      <c r="T1802" s="205">
        <f t="shared" si="2309"/>
        <v>0</v>
      </c>
      <c r="U1802" s="205">
        <f t="shared" si="2309"/>
        <v>0</v>
      </c>
      <c r="V1802" s="205">
        <f t="shared" si="2271"/>
        <v>8918231</v>
      </c>
      <c r="W1802" s="205">
        <f t="shared" si="2272"/>
        <v>8664046.8900000006</v>
      </c>
      <c r="X1802" s="205">
        <f t="shared" si="2273"/>
        <v>8667795.4800000004</v>
      </c>
    </row>
    <row r="1803" spans="1:24" s="206" customFormat="1" hidden="1">
      <c r="A1803" s="207" t="s">
        <v>23</v>
      </c>
      <c r="B1803" s="209" t="s">
        <v>330</v>
      </c>
      <c r="C1803" s="209" t="s">
        <v>16</v>
      </c>
      <c r="D1803" s="209" t="s">
        <v>27</v>
      </c>
      <c r="E1803" s="209"/>
      <c r="F1803" s="209"/>
      <c r="G1803" s="209"/>
      <c r="H1803" s="246"/>
      <c r="I1803" s="210"/>
      <c r="J1803" s="211">
        <f>J1804</f>
        <v>5013281</v>
      </c>
      <c r="K1803" s="211">
        <f t="shared" ref="K1803:O1803" si="2310">K1804</f>
        <v>5045049.29</v>
      </c>
      <c r="L1803" s="211">
        <f t="shared" si="2310"/>
        <v>5047135.43</v>
      </c>
      <c r="M1803" s="211">
        <f t="shared" si="2310"/>
        <v>0</v>
      </c>
      <c r="N1803" s="211">
        <f t="shared" si="2310"/>
        <v>0</v>
      </c>
      <c r="O1803" s="211">
        <f t="shared" si="2310"/>
        <v>0</v>
      </c>
      <c r="P1803" s="211">
        <f t="shared" si="2297"/>
        <v>5013281</v>
      </c>
      <c r="Q1803" s="211">
        <f t="shared" si="2298"/>
        <v>5045049.29</v>
      </c>
      <c r="R1803" s="211">
        <f t="shared" si="2299"/>
        <v>5047135.43</v>
      </c>
      <c r="S1803" s="211">
        <f t="shared" ref="S1803:U1803" si="2311">S1804</f>
        <v>231100</v>
      </c>
      <c r="T1803" s="211">
        <f t="shared" si="2311"/>
        <v>0</v>
      </c>
      <c r="U1803" s="211">
        <f t="shared" si="2311"/>
        <v>0</v>
      </c>
      <c r="V1803" s="211">
        <f t="shared" si="2271"/>
        <v>5244381</v>
      </c>
      <c r="W1803" s="211">
        <f t="shared" si="2272"/>
        <v>5045049.29</v>
      </c>
      <c r="X1803" s="211">
        <f t="shared" si="2273"/>
        <v>5047135.43</v>
      </c>
    </row>
    <row r="1804" spans="1:24" s="206" customFormat="1" ht="26.4" hidden="1">
      <c r="A1804" s="305" t="s">
        <v>398</v>
      </c>
      <c r="B1804" s="204" t="s">
        <v>330</v>
      </c>
      <c r="C1804" s="204" t="s">
        <v>16</v>
      </c>
      <c r="D1804" s="204" t="s">
        <v>27</v>
      </c>
      <c r="E1804" s="204" t="s">
        <v>18</v>
      </c>
      <c r="F1804" s="204" t="s">
        <v>68</v>
      </c>
      <c r="G1804" s="204" t="s">
        <v>140</v>
      </c>
      <c r="H1804" s="244" t="s">
        <v>141</v>
      </c>
      <c r="I1804" s="214"/>
      <c r="J1804" s="215">
        <f t="shared" ref="J1804:O1804" si="2312">J1810</f>
        <v>5013281</v>
      </c>
      <c r="K1804" s="215">
        <f t="shared" si="2312"/>
        <v>5045049.29</v>
      </c>
      <c r="L1804" s="215">
        <f t="shared" si="2312"/>
        <v>5047135.43</v>
      </c>
      <c r="M1804" s="215">
        <f t="shared" si="2312"/>
        <v>0</v>
      </c>
      <c r="N1804" s="215">
        <f t="shared" si="2312"/>
        <v>0</v>
      </c>
      <c r="O1804" s="215">
        <f t="shared" si="2312"/>
        <v>0</v>
      </c>
      <c r="P1804" s="215">
        <f t="shared" si="2297"/>
        <v>5013281</v>
      </c>
      <c r="Q1804" s="215">
        <f t="shared" si="2298"/>
        <v>5045049.29</v>
      </c>
      <c r="R1804" s="215">
        <f t="shared" si="2299"/>
        <v>5047135.43</v>
      </c>
      <c r="S1804" s="215">
        <f>S1810+S1805</f>
        <v>231100</v>
      </c>
      <c r="T1804" s="215">
        <f t="shared" ref="T1804:U1804" si="2313">T1810+T1805</f>
        <v>0</v>
      </c>
      <c r="U1804" s="215">
        <f t="shared" si="2313"/>
        <v>0</v>
      </c>
      <c r="V1804" s="215">
        <f t="shared" si="2271"/>
        <v>5244381</v>
      </c>
      <c r="W1804" s="215">
        <f t="shared" si="2272"/>
        <v>5045049.29</v>
      </c>
      <c r="X1804" s="215">
        <f t="shared" si="2273"/>
        <v>5047135.43</v>
      </c>
    </row>
    <row r="1805" spans="1:24" s="206" customFormat="1" hidden="1">
      <c r="A1805" s="273" t="s">
        <v>272</v>
      </c>
      <c r="B1805" s="204" t="s">
        <v>330</v>
      </c>
      <c r="C1805" s="204" t="s">
        <v>16</v>
      </c>
      <c r="D1805" s="204" t="s">
        <v>27</v>
      </c>
      <c r="E1805" s="204" t="s">
        <v>18</v>
      </c>
      <c r="F1805" s="204" t="s">
        <v>68</v>
      </c>
      <c r="G1805" s="204" t="s">
        <v>140</v>
      </c>
      <c r="H1805" s="244" t="s">
        <v>171</v>
      </c>
      <c r="I1805" s="214"/>
      <c r="J1805" s="215"/>
      <c r="K1805" s="215"/>
      <c r="L1805" s="215"/>
      <c r="M1805" s="215"/>
      <c r="N1805" s="215"/>
      <c r="O1805" s="215"/>
      <c r="P1805" s="215"/>
      <c r="Q1805" s="215"/>
      <c r="R1805" s="215"/>
      <c r="S1805" s="215">
        <f>S1806+S1808</f>
        <v>150000</v>
      </c>
      <c r="T1805" s="215">
        <f t="shared" ref="T1805:U1805" si="2314">T1806+T1808</f>
        <v>0</v>
      </c>
      <c r="U1805" s="215">
        <f t="shared" si="2314"/>
        <v>0</v>
      </c>
      <c r="V1805" s="215">
        <f t="shared" ref="V1805:V1809" si="2315">P1805+S1805</f>
        <v>150000</v>
      </c>
      <c r="W1805" s="215">
        <f t="shared" ref="W1805:W1809" si="2316">Q1805+T1805</f>
        <v>0</v>
      </c>
      <c r="X1805" s="215">
        <f t="shared" ref="X1805:X1809" si="2317">R1805+U1805</f>
        <v>0</v>
      </c>
    </row>
    <row r="1806" spans="1:24" s="206" customFormat="1" ht="39.6" hidden="1">
      <c r="A1806" s="216" t="s">
        <v>94</v>
      </c>
      <c r="B1806" s="204" t="s">
        <v>330</v>
      </c>
      <c r="C1806" s="204" t="s">
        <v>16</v>
      </c>
      <c r="D1806" s="204" t="s">
        <v>27</v>
      </c>
      <c r="E1806" s="204" t="s">
        <v>18</v>
      </c>
      <c r="F1806" s="204" t="s">
        <v>68</v>
      </c>
      <c r="G1806" s="204" t="s">
        <v>140</v>
      </c>
      <c r="H1806" s="244" t="s">
        <v>171</v>
      </c>
      <c r="I1806" s="214" t="s">
        <v>90</v>
      </c>
      <c r="J1806" s="215"/>
      <c r="K1806" s="215"/>
      <c r="L1806" s="215"/>
      <c r="M1806" s="215"/>
      <c r="N1806" s="215"/>
      <c r="O1806" s="215"/>
      <c r="P1806" s="215"/>
      <c r="Q1806" s="215"/>
      <c r="R1806" s="215"/>
      <c r="S1806" s="215">
        <f>S1807</f>
        <v>31500</v>
      </c>
      <c r="T1806" s="215">
        <f t="shared" ref="T1806:U1806" si="2318">T1807</f>
        <v>0</v>
      </c>
      <c r="U1806" s="215">
        <f t="shared" si="2318"/>
        <v>0</v>
      </c>
      <c r="V1806" s="215">
        <f t="shared" si="2315"/>
        <v>31500</v>
      </c>
      <c r="W1806" s="215">
        <f t="shared" si="2316"/>
        <v>0</v>
      </c>
      <c r="X1806" s="215">
        <f t="shared" si="2317"/>
        <v>0</v>
      </c>
    </row>
    <row r="1807" spans="1:24" s="206" customFormat="1" hidden="1">
      <c r="A1807" s="216" t="s">
        <v>95</v>
      </c>
      <c r="B1807" s="204" t="s">
        <v>330</v>
      </c>
      <c r="C1807" s="204" t="s">
        <v>16</v>
      </c>
      <c r="D1807" s="204" t="s">
        <v>27</v>
      </c>
      <c r="E1807" s="204" t="s">
        <v>18</v>
      </c>
      <c r="F1807" s="204" t="s">
        <v>68</v>
      </c>
      <c r="G1807" s="204" t="s">
        <v>140</v>
      </c>
      <c r="H1807" s="244" t="s">
        <v>171</v>
      </c>
      <c r="I1807" s="214" t="s">
        <v>91</v>
      </c>
      <c r="J1807" s="215"/>
      <c r="K1807" s="215"/>
      <c r="L1807" s="215"/>
      <c r="M1807" s="215"/>
      <c r="N1807" s="215"/>
      <c r="O1807" s="215"/>
      <c r="P1807" s="215"/>
      <c r="Q1807" s="215"/>
      <c r="R1807" s="215"/>
      <c r="S1807" s="215">
        <v>31500</v>
      </c>
      <c r="T1807" s="215"/>
      <c r="U1807" s="215"/>
      <c r="V1807" s="215">
        <f t="shared" si="2315"/>
        <v>31500</v>
      </c>
      <c r="W1807" s="215">
        <f t="shared" si="2316"/>
        <v>0</v>
      </c>
      <c r="X1807" s="215">
        <f t="shared" si="2317"/>
        <v>0</v>
      </c>
    </row>
    <row r="1808" spans="1:24" s="206" customFormat="1" ht="24" hidden="1" customHeight="1">
      <c r="A1808" s="217" t="s">
        <v>229</v>
      </c>
      <c r="B1808" s="204" t="s">
        <v>330</v>
      </c>
      <c r="C1808" s="204" t="s">
        <v>16</v>
      </c>
      <c r="D1808" s="204" t="s">
        <v>27</v>
      </c>
      <c r="E1808" s="204" t="s">
        <v>18</v>
      </c>
      <c r="F1808" s="204" t="s">
        <v>68</v>
      </c>
      <c r="G1808" s="204" t="s">
        <v>140</v>
      </c>
      <c r="H1808" s="244" t="s">
        <v>171</v>
      </c>
      <c r="I1808" s="214" t="s">
        <v>92</v>
      </c>
      <c r="J1808" s="215"/>
      <c r="K1808" s="215"/>
      <c r="L1808" s="215"/>
      <c r="M1808" s="215"/>
      <c r="N1808" s="215"/>
      <c r="O1808" s="215"/>
      <c r="P1808" s="215"/>
      <c r="Q1808" s="215"/>
      <c r="R1808" s="215"/>
      <c r="S1808" s="215">
        <f>S1809</f>
        <v>118500</v>
      </c>
      <c r="T1808" s="215">
        <f t="shared" ref="T1808:U1808" si="2319">T1809</f>
        <v>0</v>
      </c>
      <c r="U1808" s="215">
        <f t="shared" si="2319"/>
        <v>0</v>
      </c>
      <c r="V1808" s="215">
        <f t="shared" si="2315"/>
        <v>118500</v>
      </c>
      <c r="W1808" s="215">
        <f t="shared" si="2316"/>
        <v>0</v>
      </c>
      <c r="X1808" s="215">
        <f t="shared" si="2317"/>
        <v>0</v>
      </c>
    </row>
    <row r="1809" spans="1:24" s="206" customFormat="1" ht="26.4" hidden="1">
      <c r="A1809" s="216" t="s">
        <v>96</v>
      </c>
      <c r="B1809" s="204" t="s">
        <v>330</v>
      </c>
      <c r="C1809" s="204" t="s">
        <v>16</v>
      </c>
      <c r="D1809" s="204" t="s">
        <v>27</v>
      </c>
      <c r="E1809" s="204" t="s">
        <v>18</v>
      </c>
      <c r="F1809" s="204" t="s">
        <v>68</v>
      </c>
      <c r="G1809" s="204" t="s">
        <v>140</v>
      </c>
      <c r="H1809" s="244" t="s">
        <v>171</v>
      </c>
      <c r="I1809" s="214" t="s">
        <v>93</v>
      </c>
      <c r="J1809" s="215"/>
      <c r="K1809" s="215"/>
      <c r="L1809" s="215"/>
      <c r="M1809" s="215"/>
      <c r="N1809" s="215"/>
      <c r="O1809" s="215"/>
      <c r="P1809" s="215"/>
      <c r="Q1809" s="215"/>
      <c r="R1809" s="215"/>
      <c r="S1809" s="215">
        <v>118500</v>
      </c>
      <c r="T1809" s="215"/>
      <c r="U1809" s="215"/>
      <c r="V1809" s="215">
        <f t="shared" si="2315"/>
        <v>118500</v>
      </c>
      <c r="W1809" s="215">
        <f t="shared" si="2316"/>
        <v>0</v>
      </c>
      <c r="X1809" s="215">
        <f t="shared" si="2317"/>
        <v>0</v>
      </c>
    </row>
    <row r="1810" spans="1:24" s="206" customFormat="1" ht="39.6" hidden="1">
      <c r="A1810" s="248" t="s">
        <v>307</v>
      </c>
      <c r="B1810" s="204" t="s">
        <v>330</v>
      </c>
      <c r="C1810" s="204" t="s">
        <v>16</v>
      </c>
      <c r="D1810" s="204" t="s">
        <v>27</v>
      </c>
      <c r="E1810" s="204" t="s">
        <v>18</v>
      </c>
      <c r="F1810" s="204" t="s">
        <v>68</v>
      </c>
      <c r="G1810" s="204" t="s">
        <v>140</v>
      </c>
      <c r="H1810" s="244" t="s">
        <v>286</v>
      </c>
      <c r="I1810" s="214"/>
      <c r="J1810" s="215">
        <f>J1811+J1813+J1815</f>
        <v>5013281</v>
      </c>
      <c r="K1810" s="215">
        <f t="shared" ref="K1810:L1810" si="2320">K1811+K1813+K1815</f>
        <v>5045049.29</v>
      </c>
      <c r="L1810" s="215">
        <f t="shared" si="2320"/>
        <v>5047135.43</v>
      </c>
      <c r="M1810" s="215">
        <f t="shared" ref="M1810:O1810" si="2321">M1811+M1813+M1815</f>
        <v>0</v>
      </c>
      <c r="N1810" s="215">
        <f t="shared" si="2321"/>
        <v>0</v>
      </c>
      <c r="O1810" s="215">
        <f t="shared" si="2321"/>
        <v>0</v>
      </c>
      <c r="P1810" s="215">
        <f t="shared" si="2297"/>
        <v>5013281</v>
      </c>
      <c r="Q1810" s="215">
        <f t="shared" si="2298"/>
        <v>5045049.29</v>
      </c>
      <c r="R1810" s="215">
        <f t="shared" si="2299"/>
        <v>5047135.43</v>
      </c>
      <c r="S1810" s="215">
        <f t="shared" ref="S1810:U1810" si="2322">S1811+S1813+S1815</f>
        <v>81100</v>
      </c>
      <c r="T1810" s="215">
        <f t="shared" si="2322"/>
        <v>0</v>
      </c>
      <c r="U1810" s="215">
        <f t="shared" si="2322"/>
        <v>0</v>
      </c>
      <c r="V1810" s="215">
        <f t="shared" si="2271"/>
        <v>5094381</v>
      </c>
      <c r="W1810" s="215">
        <f t="shared" si="2272"/>
        <v>5045049.29</v>
      </c>
      <c r="X1810" s="215">
        <f t="shared" si="2273"/>
        <v>5047135.43</v>
      </c>
    </row>
    <row r="1811" spans="1:24" s="206" customFormat="1" ht="39.6" hidden="1">
      <c r="A1811" s="216" t="s">
        <v>94</v>
      </c>
      <c r="B1811" s="204" t="s">
        <v>330</v>
      </c>
      <c r="C1811" s="204" t="s">
        <v>16</v>
      </c>
      <c r="D1811" s="204" t="s">
        <v>27</v>
      </c>
      <c r="E1811" s="204" t="s">
        <v>18</v>
      </c>
      <c r="F1811" s="204" t="s">
        <v>68</v>
      </c>
      <c r="G1811" s="204" t="s">
        <v>140</v>
      </c>
      <c r="H1811" s="244" t="s">
        <v>286</v>
      </c>
      <c r="I1811" s="214" t="s">
        <v>90</v>
      </c>
      <c r="J1811" s="215">
        <f>J1812</f>
        <v>3214045</v>
      </c>
      <c r="K1811" s="215">
        <f t="shared" ref="K1811:O1811" si="2323">K1812</f>
        <v>3245813.29</v>
      </c>
      <c r="L1811" s="215">
        <f t="shared" si="2323"/>
        <v>3247899.43</v>
      </c>
      <c r="M1811" s="215">
        <f t="shared" si="2323"/>
        <v>0</v>
      </c>
      <c r="N1811" s="215">
        <f t="shared" si="2323"/>
        <v>0</v>
      </c>
      <c r="O1811" s="215">
        <f t="shared" si="2323"/>
        <v>0</v>
      </c>
      <c r="P1811" s="215">
        <f t="shared" si="2297"/>
        <v>3214045</v>
      </c>
      <c r="Q1811" s="215">
        <f t="shared" si="2298"/>
        <v>3245813.29</v>
      </c>
      <c r="R1811" s="215">
        <f t="shared" si="2299"/>
        <v>3247899.43</v>
      </c>
      <c r="S1811" s="215">
        <f t="shared" ref="S1811:U1811" si="2324">S1812</f>
        <v>10000</v>
      </c>
      <c r="T1811" s="215">
        <f t="shared" si="2324"/>
        <v>0</v>
      </c>
      <c r="U1811" s="215">
        <f t="shared" si="2324"/>
        <v>0</v>
      </c>
      <c r="V1811" s="215">
        <f t="shared" si="2271"/>
        <v>3224045</v>
      </c>
      <c r="W1811" s="215">
        <f t="shared" si="2272"/>
        <v>3245813.29</v>
      </c>
      <c r="X1811" s="215">
        <f t="shared" si="2273"/>
        <v>3247899.43</v>
      </c>
    </row>
    <row r="1812" spans="1:24" s="206" customFormat="1" hidden="1">
      <c r="A1812" s="216" t="s">
        <v>95</v>
      </c>
      <c r="B1812" s="204" t="s">
        <v>330</v>
      </c>
      <c r="C1812" s="204" t="s">
        <v>16</v>
      </c>
      <c r="D1812" s="204" t="s">
        <v>27</v>
      </c>
      <c r="E1812" s="204" t="s">
        <v>18</v>
      </c>
      <c r="F1812" s="204" t="s">
        <v>68</v>
      </c>
      <c r="G1812" s="204" t="s">
        <v>140</v>
      </c>
      <c r="H1812" s="244" t="s">
        <v>286</v>
      </c>
      <c r="I1812" s="214" t="s">
        <v>91</v>
      </c>
      <c r="J1812" s="215">
        <v>3214045</v>
      </c>
      <c r="K1812" s="215">
        <v>3245813.29</v>
      </c>
      <c r="L1812" s="215">
        <v>3247899.43</v>
      </c>
      <c r="M1812" s="215"/>
      <c r="N1812" s="215"/>
      <c r="O1812" s="215"/>
      <c r="P1812" s="215">
        <f t="shared" si="2297"/>
        <v>3214045</v>
      </c>
      <c r="Q1812" s="215">
        <f t="shared" si="2298"/>
        <v>3245813.29</v>
      </c>
      <c r="R1812" s="215">
        <f t="shared" si="2299"/>
        <v>3247899.43</v>
      </c>
      <c r="S1812" s="351">
        <v>10000</v>
      </c>
      <c r="T1812" s="215"/>
      <c r="U1812" s="215"/>
      <c r="V1812" s="215">
        <f t="shared" si="2271"/>
        <v>3224045</v>
      </c>
      <c r="W1812" s="215">
        <f t="shared" si="2272"/>
        <v>3245813.29</v>
      </c>
      <c r="X1812" s="215">
        <f t="shared" si="2273"/>
        <v>3247899.43</v>
      </c>
    </row>
    <row r="1813" spans="1:24" s="206" customFormat="1" ht="26.4" hidden="1">
      <c r="A1813" s="217" t="s">
        <v>229</v>
      </c>
      <c r="B1813" s="204" t="s">
        <v>330</v>
      </c>
      <c r="C1813" s="204" t="s">
        <v>16</v>
      </c>
      <c r="D1813" s="204" t="s">
        <v>27</v>
      </c>
      <c r="E1813" s="204" t="s">
        <v>18</v>
      </c>
      <c r="F1813" s="204" t="s">
        <v>68</v>
      </c>
      <c r="G1813" s="204" t="s">
        <v>140</v>
      </c>
      <c r="H1813" s="244" t="s">
        <v>286</v>
      </c>
      <c r="I1813" s="214" t="s">
        <v>92</v>
      </c>
      <c r="J1813" s="215">
        <f>J1814</f>
        <v>1780000</v>
      </c>
      <c r="K1813" s="215">
        <f t="shared" ref="K1813:O1813" si="2325">K1814</f>
        <v>1780000</v>
      </c>
      <c r="L1813" s="215">
        <f t="shared" si="2325"/>
        <v>1780000</v>
      </c>
      <c r="M1813" s="215">
        <f t="shared" si="2325"/>
        <v>0</v>
      </c>
      <c r="N1813" s="215">
        <f t="shared" si="2325"/>
        <v>0</v>
      </c>
      <c r="O1813" s="215">
        <f t="shared" si="2325"/>
        <v>0</v>
      </c>
      <c r="P1813" s="215">
        <f t="shared" si="2297"/>
        <v>1780000</v>
      </c>
      <c r="Q1813" s="215">
        <f t="shared" si="2298"/>
        <v>1780000</v>
      </c>
      <c r="R1813" s="215">
        <f t="shared" si="2299"/>
        <v>1780000</v>
      </c>
      <c r="S1813" s="215">
        <f t="shared" ref="S1813:U1813" si="2326">S1814</f>
        <v>63600</v>
      </c>
      <c r="T1813" s="215">
        <f t="shared" si="2326"/>
        <v>0</v>
      </c>
      <c r="U1813" s="215">
        <f t="shared" si="2326"/>
        <v>0</v>
      </c>
      <c r="V1813" s="215">
        <f t="shared" si="2271"/>
        <v>1843600</v>
      </c>
      <c r="W1813" s="215">
        <f t="shared" si="2272"/>
        <v>1780000</v>
      </c>
      <c r="X1813" s="215">
        <f t="shared" si="2273"/>
        <v>1780000</v>
      </c>
    </row>
    <row r="1814" spans="1:24" s="206" customFormat="1" ht="26.4" hidden="1">
      <c r="A1814" s="216" t="s">
        <v>96</v>
      </c>
      <c r="B1814" s="204" t="s">
        <v>330</v>
      </c>
      <c r="C1814" s="204" t="s">
        <v>16</v>
      </c>
      <c r="D1814" s="204" t="s">
        <v>27</v>
      </c>
      <c r="E1814" s="204" t="s">
        <v>18</v>
      </c>
      <c r="F1814" s="204" t="s">
        <v>68</v>
      </c>
      <c r="G1814" s="204" t="s">
        <v>140</v>
      </c>
      <c r="H1814" s="244" t="s">
        <v>286</v>
      </c>
      <c r="I1814" s="214" t="s">
        <v>93</v>
      </c>
      <c r="J1814" s="215">
        <v>1780000</v>
      </c>
      <c r="K1814" s="215">
        <v>1780000</v>
      </c>
      <c r="L1814" s="215">
        <v>1780000</v>
      </c>
      <c r="M1814" s="215"/>
      <c r="N1814" s="215"/>
      <c r="O1814" s="215"/>
      <c r="P1814" s="215">
        <f t="shared" si="2297"/>
        <v>1780000</v>
      </c>
      <c r="Q1814" s="215">
        <f t="shared" si="2298"/>
        <v>1780000</v>
      </c>
      <c r="R1814" s="215">
        <f t="shared" si="2299"/>
        <v>1780000</v>
      </c>
      <c r="S1814" s="351">
        <f>81100-7500-10000</f>
        <v>63600</v>
      </c>
      <c r="T1814" s="215"/>
      <c r="U1814" s="215"/>
      <c r="V1814" s="215">
        <f t="shared" si="2271"/>
        <v>1843600</v>
      </c>
      <c r="W1814" s="215">
        <f t="shared" si="2272"/>
        <v>1780000</v>
      </c>
      <c r="X1814" s="215">
        <f t="shared" si="2273"/>
        <v>1780000</v>
      </c>
    </row>
    <row r="1815" spans="1:24" s="206" customFormat="1" hidden="1">
      <c r="A1815" s="216" t="s">
        <v>78</v>
      </c>
      <c r="B1815" s="204" t="s">
        <v>330</v>
      </c>
      <c r="C1815" s="204" t="s">
        <v>16</v>
      </c>
      <c r="D1815" s="204" t="s">
        <v>27</v>
      </c>
      <c r="E1815" s="204" t="s">
        <v>18</v>
      </c>
      <c r="F1815" s="204" t="s">
        <v>68</v>
      </c>
      <c r="G1815" s="204" t="s">
        <v>140</v>
      </c>
      <c r="H1815" s="244" t="s">
        <v>286</v>
      </c>
      <c r="I1815" s="214" t="s">
        <v>75</v>
      </c>
      <c r="J1815" s="215">
        <f>J1816</f>
        <v>19236</v>
      </c>
      <c r="K1815" s="215">
        <f t="shared" ref="K1815:O1815" si="2327">K1816</f>
        <v>19236</v>
      </c>
      <c r="L1815" s="215">
        <f t="shared" si="2327"/>
        <v>19236</v>
      </c>
      <c r="M1815" s="215">
        <f t="shared" si="2327"/>
        <v>0</v>
      </c>
      <c r="N1815" s="215">
        <f t="shared" si="2327"/>
        <v>0</v>
      </c>
      <c r="O1815" s="215">
        <f t="shared" si="2327"/>
        <v>0</v>
      </c>
      <c r="P1815" s="215">
        <f t="shared" si="2297"/>
        <v>19236</v>
      </c>
      <c r="Q1815" s="215">
        <f t="shared" si="2298"/>
        <v>19236</v>
      </c>
      <c r="R1815" s="215">
        <f t="shared" si="2299"/>
        <v>19236</v>
      </c>
      <c r="S1815" s="215">
        <f t="shared" ref="S1815:U1815" si="2328">S1816</f>
        <v>7500</v>
      </c>
      <c r="T1815" s="215">
        <f t="shared" si="2328"/>
        <v>0</v>
      </c>
      <c r="U1815" s="215">
        <f t="shared" si="2328"/>
        <v>0</v>
      </c>
      <c r="V1815" s="215">
        <f t="shared" si="2271"/>
        <v>26736</v>
      </c>
      <c r="W1815" s="215">
        <f t="shared" si="2272"/>
        <v>19236</v>
      </c>
      <c r="X1815" s="215">
        <f t="shared" si="2273"/>
        <v>19236</v>
      </c>
    </row>
    <row r="1816" spans="1:24" s="206" customFormat="1" hidden="1">
      <c r="A1816" s="218" t="s">
        <v>118</v>
      </c>
      <c r="B1816" s="204" t="s">
        <v>330</v>
      </c>
      <c r="C1816" s="204" t="s">
        <v>16</v>
      </c>
      <c r="D1816" s="204" t="s">
        <v>27</v>
      </c>
      <c r="E1816" s="204" t="s">
        <v>18</v>
      </c>
      <c r="F1816" s="204" t="s">
        <v>68</v>
      </c>
      <c r="G1816" s="204" t="s">
        <v>140</v>
      </c>
      <c r="H1816" s="244" t="s">
        <v>286</v>
      </c>
      <c r="I1816" s="214" t="s">
        <v>117</v>
      </c>
      <c r="J1816" s="215">
        <v>19236</v>
      </c>
      <c r="K1816" s="215">
        <v>19236</v>
      </c>
      <c r="L1816" s="215">
        <v>19236</v>
      </c>
      <c r="M1816" s="215"/>
      <c r="N1816" s="215"/>
      <c r="O1816" s="215"/>
      <c r="P1816" s="215">
        <f t="shared" si="2297"/>
        <v>19236</v>
      </c>
      <c r="Q1816" s="215">
        <f t="shared" si="2298"/>
        <v>19236</v>
      </c>
      <c r="R1816" s="215">
        <f t="shared" si="2299"/>
        <v>19236</v>
      </c>
      <c r="S1816" s="351">
        <v>7500</v>
      </c>
      <c r="T1816" s="215"/>
      <c r="U1816" s="215"/>
      <c r="V1816" s="215">
        <f t="shared" si="2271"/>
        <v>26736</v>
      </c>
      <c r="W1816" s="215">
        <f t="shared" si="2272"/>
        <v>19236</v>
      </c>
      <c r="X1816" s="215">
        <f t="shared" si="2273"/>
        <v>19236</v>
      </c>
    </row>
    <row r="1817" spans="1:24" s="206" customFormat="1" hidden="1">
      <c r="A1817" s="207" t="s">
        <v>59</v>
      </c>
      <c r="B1817" s="208" t="s">
        <v>330</v>
      </c>
      <c r="C1817" s="208" t="s">
        <v>16</v>
      </c>
      <c r="D1817" s="208" t="s">
        <v>14</v>
      </c>
      <c r="E1817" s="208"/>
      <c r="F1817" s="208"/>
      <c r="G1817" s="208"/>
      <c r="H1817" s="204"/>
      <c r="I1817" s="214"/>
      <c r="J1817" s="211">
        <f>J1818+J1826</f>
        <v>3597550</v>
      </c>
      <c r="K1817" s="211">
        <f t="shared" ref="K1817:L1817" si="2329">K1818+K1826</f>
        <v>3618997.6</v>
      </c>
      <c r="L1817" s="211">
        <f t="shared" si="2329"/>
        <v>3620660.05</v>
      </c>
      <c r="M1817" s="211">
        <f t="shared" ref="M1817:O1817" si="2330">M1818+M1826</f>
        <v>9000000</v>
      </c>
      <c r="N1817" s="211">
        <f t="shared" si="2330"/>
        <v>0</v>
      </c>
      <c r="O1817" s="211">
        <f t="shared" si="2330"/>
        <v>0</v>
      </c>
      <c r="P1817" s="211">
        <f t="shared" si="2297"/>
        <v>12597550</v>
      </c>
      <c r="Q1817" s="211">
        <f t="shared" si="2298"/>
        <v>3618997.6</v>
      </c>
      <c r="R1817" s="211">
        <f t="shared" si="2299"/>
        <v>3620660.05</v>
      </c>
      <c r="S1817" s="211">
        <f t="shared" ref="S1817:U1817" si="2331">S1818+S1826</f>
        <v>-8923700</v>
      </c>
      <c r="T1817" s="211">
        <f t="shared" si="2331"/>
        <v>0</v>
      </c>
      <c r="U1817" s="211">
        <f t="shared" si="2331"/>
        <v>0</v>
      </c>
      <c r="V1817" s="211">
        <f t="shared" si="2271"/>
        <v>3673850</v>
      </c>
      <c r="W1817" s="211">
        <f t="shared" si="2272"/>
        <v>3618997.6</v>
      </c>
      <c r="X1817" s="211">
        <f t="shared" si="2273"/>
        <v>3620660.05</v>
      </c>
    </row>
    <row r="1818" spans="1:24" s="206" customFormat="1" ht="26.4" hidden="1">
      <c r="A1818" s="305" t="s">
        <v>398</v>
      </c>
      <c r="B1818" s="204" t="s">
        <v>330</v>
      </c>
      <c r="C1818" s="204" t="s">
        <v>16</v>
      </c>
      <c r="D1818" s="204" t="s">
        <v>14</v>
      </c>
      <c r="E1818" s="204" t="s">
        <v>18</v>
      </c>
      <c r="F1818" s="204" t="s">
        <v>68</v>
      </c>
      <c r="G1818" s="204" t="s">
        <v>140</v>
      </c>
      <c r="H1818" s="244" t="s">
        <v>141</v>
      </c>
      <c r="I1818" s="214"/>
      <c r="J1818" s="215">
        <f>J1819</f>
        <v>3597550</v>
      </c>
      <c r="K1818" s="215">
        <f t="shared" ref="K1818:O1818" si="2332">K1819</f>
        <v>3618997.6</v>
      </c>
      <c r="L1818" s="215">
        <f t="shared" si="2332"/>
        <v>3620660.05</v>
      </c>
      <c r="M1818" s="215">
        <f t="shared" si="2332"/>
        <v>9000000</v>
      </c>
      <c r="N1818" s="215">
        <f t="shared" si="2332"/>
        <v>0</v>
      </c>
      <c r="O1818" s="215">
        <f t="shared" si="2332"/>
        <v>0</v>
      </c>
      <c r="P1818" s="215">
        <f t="shared" si="2297"/>
        <v>12597550</v>
      </c>
      <c r="Q1818" s="215">
        <f t="shared" si="2298"/>
        <v>3618997.6</v>
      </c>
      <c r="R1818" s="215">
        <f t="shared" si="2299"/>
        <v>3620660.05</v>
      </c>
      <c r="S1818" s="215">
        <f t="shared" ref="S1818:U1818" si="2333">S1819</f>
        <v>-8923700</v>
      </c>
      <c r="T1818" s="215">
        <f t="shared" si="2333"/>
        <v>0</v>
      </c>
      <c r="U1818" s="215">
        <f t="shared" si="2333"/>
        <v>0</v>
      </c>
      <c r="V1818" s="215">
        <f t="shared" si="2271"/>
        <v>3673850</v>
      </c>
      <c r="W1818" s="215">
        <f t="shared" si="2272"/>
        <v>3618997.6</v>
      </c>
      <c r="X1818" s="215">
        <f t="shared" si="2273"/>
        <v>3620660.05</v>
      </c>
    </row>
    <row r="1819" spans="1:24" s="206" customFormat="1" ht="39.6" hidden="1">
      <c r="A1819" s="212" t="s">
        <v>288</v>
      </c>
      <c r="B1819" s="204" t="s">
        <v>330</v>
      </c>
      <c r="C1819" s="204" t="s">
        <v>16</v>
      </c>
      <c r="D1819" s="204" t="s">
        <v>14</v>
      </c>
      <c r="E1819" s="204" t="s">
        <v>18</v>
      </c>
      <c r="F1819" s="204" t="s">
        <v>68</v>
      </c>
      <c r="G1819" s="204" t="s">
        <v>140</v>
      </c>
      <c r="H1819" s="244" t="s">
        <v>287</v>
      </c>
      <c r="I1819" s="214"/>
      <c r="J1819" s="215">
        <f>J1820+J1822+J1824</f>
        <v>3597550</v>
      </c>
      <c r="K1819" s="215">
        <f t="shared" ref="K1819:L1819" si="2334">K1820+K1822+K1824</f>
        <v>3618997.6</v>
      </c>
      <c r="L1819" s="215">
        <f t="shared" si="2334"/>
        <v>3620660.05</v>
      </c>
      <c r="M1819" s="215">
        <f t="shared" ref="M1819:O1819" si="2335">M1820+M1822+M1824</f>
        <v>9000000</v>
      </c>
      <c r="N1819" s="215">
        <f t="shared" si="2335"/>
        <v>0</v>
      </c>
      <c r="O1819" s="215">
        <f t="shared" si="2335"/>
        <v>0</v>
      </c>
      <c r="P1819" s="215">
        <f t="shared" si="2297"/>
        <v>12597550</v>
      </c>
      <c r="Q1819" s="215">
        <f t="shared" si="2298"/>
        <v>3618997.6</v>
      </c>
      <c r="R1819" s="215">
        <f t="shared" si="2299"/>
        <v>3620660.05</v>
      </c>
      <c r="S1819" s="215">
        <f t="shared" ref="S1819:U1819" si="2336">S1820+S1822+S1824</f>
        <v>-8923700</v>
      </c>
      <c r="T1819" s="215">
        <f t="shared" si="2336"/>
        <v>0</v>
      </c>
      <c r="U1819" s="215">
        <f t="shared" si="2336"/>
        <v>0</v>
      </c>
      <c r="V1819" s="215">
        <f t="shared" si="2271"/>
        <v>3673850</v>
      </c>
      <c r="W1819" s="215">
        <f t="shared" si="2272"/>
        <v>3618997.6</v>
      </c>
      <c r="X1819" s="215">
        <f t="shared" si="2273"/>
        <v>3620660.05</v>
      </c>
    </row>
    <row r="1820" spans="1:24" s="206" customFormat="1" ht="39.6" hidden="1">
      <c r="A1820" s="216" t="s">
        <v>94</v>
      </c>
      <c r="B1820" s="204" t="s">
        <v>330</v>
      </c>
      <c r="C1820" s="204" t="s">
        <v>16</v>
      </c>
      <c r="D1820" s="204" t="s">
        <v>14</v>
      </c>
      <c r="E1820" s="204" t="s">
        <v>18</v>
      </c>
      <c r="F1820" s="204" t="s">
        <v>68</v>
      </c>
      <c r="G1820" s="204" t="s">
        <v>140</v>
      </c>
      <c r="H1820" s="244" t="s">
        <v>287</v>
      </c>
      <c r="I1820" s="214" t="s">
        <v>90</v>
      </c>
      <c r="J1820" s="215">
        <f>J1821</f>
        <v>2164798</v>
      </c>
      <c r="K1820" s="215">
        <f t="shared" ref="K1820:O1820" si="2337">K1821</f>
        <v>2186245.6</v>
      </c>
      <c r="L1820" s="215">
        <f t="shared" si="2337"/>
        <v>2187908.0499999998</v>
      </c>
      <c r="M1820" s="215">
        <f t="shared" si="2337"/>
        <v>0</v>
      </c>
      <c r="N1820" s="215">
        <f t="shared" si="2337"/>
        <v>0</v>
      </c>
      <c r="O1820" s="215">
        <f t="shared" si="2337"/>
        <v>0</v>
      </c>
      <c r="P1820" s="215">
        <f t="shared" si="2297"/>
        <v>2164798</v>
      </c>
      <c r="Q1820" s="215">
        <f t="shared" si="2298"/>
        <v>2186245.6</v>
      </c>
      <c r="R1820" s="215">
        <f t="shared" si="2299"/>
        <v>2187908.0499999998</v>
      </c>
      <c r="S1820" s="215">
        <f t="shared" ref="S1820:U1820" si="2338">S1821</f>
        <v>0</v>
      </c>
      <c r="T1820" s="215">
        <f t="shared" si="2338"/>
        <v>0</v>
      </c>
      <c r="U1820" s="215">
        <f t="shared" si="2338"/>
        <v>0</v>
      </c>
      <c r="V1820" s="215">
        <f t="shared" si="2271"/>
        <v>2164798</v>
      </c>
      <c r="W1820" s="215">
        <f t="shared" si="2272"/>
        <v>2186245.6</v>
      </c>
      <c r="X1820" s="215">
        <f t="shared" si="2273"/>
        <v>2187908.0499999998</v>
      </c>
    </row>
    <row r="1821" spans="1:24" s="206" customFormat="1" hidden="1">
      <c r="A1821" s="216" t="s">
        <v>95</v>
      </c>
      <c r="B1821" s="204" t="s">
        <v>330</v>
      </c>
      <c r="C1821" s="204" t="s">
        <v>16</v>
      </c>
      <c r="D1821" s="204" t="s">
        <v>14</v>
      </c>
      <c r="E1821" s="204" t="s">
        <v>18</v>
      </c>
      <c r="F1821" s="204" t="s">
        <v>68</v>
      </c>
      <c r="G1821" s="204" t="s">
        <v>140</v>
      </c>
      <c r="H1821" s="244" t="s">
        <v>287</v>
      </c>
      <c r="I1821" s="214" t="s">
        <v>91</v>
      </c>
      <c r="J1821" s="215">
        <v>2164798</v>
      </c>
      <c r="K1821" s="215">
        <v>2186245.6</v>
      </c>
      <c r="L1821" s="215">
        <v>2187908.0499999998</v>
      </c>
      <c r="M1821" s="215"/>
      <c r="N1821" s="215"/>
      <c r="O1821" s="215"/>
      <c r="P1821" s="215">
        <f t="shared" si="2297"/>
        <v>2164798</v>
      </c>
      <c r="Q1821" s="215">
        <f t="shared" si="2298"/>
        <v>2186245.6</v>
      </c>
      <c r="R1821" s="215">
        <f t="shared" si="2299"/>
        <v>2187908.0499999998</v>
      </c>
      <c r="S1821" s="215"/>
      <c r="T1821" s="215"/>
      <c r="U1821" s="215"/>
      <c r="V1821" s="215">
        <f t="shared" si="2271"/>
        <v>2164798</v>
      </c>
      <c r="W1821" s="215">
        <f t="shared" si="2272"/>
        <v>2186245.6</v>
      </c>
      <c r="X1821" s="215">
        <f t="shared" si="2273"/>
        <v>2187908.0499999998</v>
      </c>
    </row>
    <row r="1822" spans="1:24" s="206" customFormat="1" ht="26.4" hidden="1">
      <c r="A1822" s="217" t="s">
        <v>229</v>
      </c>
      <c r="B1822" s="204" t="s">
        <v>330</v>
      </c>
      <c r="C1822" s="204" t="s">
        <v>16</v>
      </c>
      <c r="D1822" s="204" t="s">
        <v>14</v>
      </c>
      <c r="E1822" s="204" t="s">
        <v>18</v>
      </c>
      <c r="F1822" s="204" t="s">
        <v>68</v>
      </c>
      <c r="G1822" s="204" t="s">
        <v>140</v>
      </c>
      <c r="H1822" s="244" t="s">
        <v>287</v>
      </c>
      <c r="I1822" s="214" t="s">
        <v>92</v>
      </c>
      <c r="J1822" s="215">
        <f>J1823</f>
        <v>1410000</v>
      </c>
      <c r="K1822" s="215">
        <f t="shared" ref="K1822:O1822" si="2339">K1823</f>
        <v>1410000</v>
      </c>
      <c r="L1822" s="215">
        <f t="shared" si="2339"/>
        <v>1410000</v>
      </c>
      <c r="M1822" s="215">
        <f t="shared" si="2339"/>
        <v>9000000</v>
      </c>
      <c r="N1822" s="215">
        <f t="shared" si="2339"/>
        <v>0</v>
      </c>
      <c r="O1822" s="215">
        <f t="shared" si="2339"/>
        <v>0</v>
      </c>
      <c r="P1822" s="215">
        <f t="shared" si="2297"/>
        <v>10410000</v>
      </c>
      <c r="Q1822" s="215">
        <f t="shared" si="2298"/>
        <v>1410000</v>
      </c>
      <c r="R1822" s="215">
        <f t="shared" si="2299"/>
        <v>1410000</v>
      </c>
      <c r="S1822" s="215">
        <f t="shared" ref="S1822:U1822" si="2340">S1823</f>
        <v>-8923700</v>
      </c>
      <c r="T1822" s="215">
        <f t="shared" si="2340"/>
        <v>0</v>
      </c>
      <c r="U1822" s="215">
        <f t="shared" si="2340"/>
        <v>0</v>
      </c>
      <c r="V1822" s="215">
        <f t="shared" si="2271"/>
        <v>1486300</v>
      </c>
      <c r="W1822" s="215">
        <f t="shared" si="2272"/>
        <v>1410000</v>
      </c>
      <c r="X1822" s="215">
        <f t="shared" si="2273"/>
        <v>1410000</v>
      </c>
    </row>
    <row r="1823" spans="1:24" s="206" customFormat="1" ht="26.4" hidden="1">
      <c r="A1823" s="216" t="s">
        <v>96</v>
      </c>
      <c r="B1823" s="204" t="s">
        <v>330</v>
      </c>
      <c r="C1823" s="204" t="s">
        <v>16</v>
      </c>
      <c r="D1823" s="204" t="s">
        <v>14</v>
      </c>
      <c r="E1823" s="204" t="s">
        <v>18</v>
      </c>
      <c r="F1823" s="204" t="s">
        <v>68</v>
      </c>
      <c r="G1823" s="204" t="s">
        <v>140</v>
      </c>
      <c r="H1823" s="244" t="s">
        <v>287</v>
      </c>
      <c r="I1823" s="214" t="s">
        <v>93</v>
      </c>
      <c r="J1823" s="215">
        <v>1410000</v>
      </c>
      <c r="K1823" s="215">
        <v>1410000</v>
      </c>
      <c r="L1823" s="215">
        <v>1410000</v>
      </c>
      <c r="M1823" s="351">
        <v>9000000</v>
      </c>
      <c r="N1823" s="215"/>
      <c r="O1823" s="215"/>
      <c r="P1823" s="215">
        <f t="shared" si="2297"/>
        <v>10410000</v>
      </c>
      <c r="Q1823" s="215">
        <f t="shared" si="2298"/>
        <v>1410000</v>
      </c>
      <c r="R1823" s="215">
        <f t="shared" si="2299"/>
        <v>1410000</v>
      </c>
      <c r="S1823" s="351">
        <v>-8923700</v>
      </c>
      <c r="T1823" s="215"/>
      <c r="U1823" s="215"/>
      <c r="V1823" s="215">
        <f t="shared" si="2271"/>
        <v>1486300</v>
      </c>
      <c r="W1823" s="215">
        <f t="shared" si="2272"/>
        <v>1410000</v>
      </c>
      <c r="X1823" s="215">
        <f t="shared" si="2273"/>
        <v>1410000</v>
      </c>
    </row>
    <row r="1824" spans="1:24" s="206" customFormat="1" hidden="1">
      <c r="A1824" s="216" t="s">
        <v>78</v>
      </c>
      <c r="B1824" s="204" t="s">
        <v>330</v>
      </c>
      <c r="C1824" s="204" t="s">
        <v>16</v>
      </c>
      <c r="D1824" s="204" t="s">
        <v>14</v>
      </c>
      <c r="E1824" s="204" t="s">
        <v>18</v>
      </c>
      <c r="F1824" s="204" t="s">
        <v>68</v>
      </c>
      <c r="G1824" s="204" t="s">
        <v>140</v>
      </c>
      <c r="H1824" s="244" t="s">
        <v>287</v>
      </c>
      <c r="I1824" s="214" t="s">
        <v>75</v>
      </c>
      <c r="J1824" s="215">
        <f>J1825</f>
        <v>22752</v>
      </c>
      <c r="K1824" s="215">
        <f t="shared" ref="K1824:O1824" si="2341">K1825</f>
        <v>22752</v>
      </c>
      <c r="L1824" s="215">
        <f t="shared" si="2341"/>
        <v>22752</v>
      </c>
      <c r="M1824" s="215">
        <f t="shared" si="2341"/>
        <v>0</v>
      </c>
      <c r="N1824" s="215">
        <f t="shared" si="2341"/>
        <v>0</v>
      </c>
      <c r="O1824" s="215">
        <f t="shared" si="2341"/>
        <v>0</v>
      </c>
      <c r="P1824" s="215">
        <f t="shared" si="2297"/>
        <v>22752</v>
      </c>
      <c r="Q1824" s="215">
        <f t="shared" si="2298"/>
        <v>22752</v>
      </c>
      <c r="R1824" s="215">
        <f t="shared" si="2299"/>
        <v>22752</v>
      </c>
      <c r="S1824" s="215">
        <f t="shared" ref="S1824:U1824" si="2342">S1825</f>
        <v>0</v>
      </c>
      <c r="T1824" s="215">
        <f t="shared" si="2342"/>
        <v>0</v>
      </c>
      <c r="U1824" s="215">
        <f t="shared" si="2342"/>
        <v>0</v>
      </c>
      <c r="V1824" s="215">
        <f t="shared" si="2271"/>
        <v>22752</v>
      </c>
      <c r="W1824" s="215">
        <f t="shared" si="2272"/>
        <v>22752</v>
      </c>
      <c r="X1824" s="215">
        <f t="shared" si="2273"/>
        <v>22752</v>
      </c>
    </row>
    <row r="1825" spans="1:24" s="206" customFormat="1" hidden="1">
      <c r="A1825" s="218" t="s">
        <v>118</v>
      </c>
      <c r="B1825" s="204" t="s">
        <v>330</v>
      </c>
      <c r="C1825" s="204" t="s">
        <v>16</v>
      </c>
      <c r="D1825" s="204" t="s">
        <v>14</v>
      </c>
      <c r="E1825" s="204" t="s">
        <v>18</v>
      </c>
      <c r="F1825" s="204" t="s">
        <v>68</v>
      </c>
      <c r="G1825" s="204" t="s">
        <v>140</v>
      </c>
      <c r="H1825" s="244" t="s">
        <v>287</v>
      </c>
      <c r="I1825" s="214" t="s">
        <v>117</v>
      </c>
      <c r="J1825" s="215">
        <v>22752</v>
      </c>
      <c r="K1825" s="215">
        <v>22752</v>
      </c>
      <c r="L1825" s="215">
        <v>22752</v>
      </c>
      <c r="M1825" s="215"/>
      <c r="N1825" s="215"/>
      <c r="O1825" s="215"/>
      <c r="P1825" s="215">
        <f t="shared" si="2297"/>
        <v>22752</v>
      </c>
      <c r="Q1825" s="215">
        <f t="shared" si="2298"/>
        <v>22752</v>
      </c>
      <c r="R1825" s="215">
        <f t="shared" si="2299"/>
        <v>22752</v>
      </c>
      <c r="S1825" s="215"/>
      <c r="T1825" s="215"/>
      <c r="U1825" s="215"/>
      <c r="V1825" s="215">
        <f t="shared" si="2271"/>
        <v>22752</v>
      </c>
      <c r="W1825" s="215">
        <f t="shared" si="2272"/>
        <v>22752</v>
      </c>
      <c r="X1825" s="215">
        <f t="shared" si="2273"/>
        <v>22752</v>
      </c>
    </row>
    <row r="1826" spans="1:24" s="206" customFormat="1" hidden="1">
      <c r="A1826" s="212" t="s">
        <v>82</v>
      </c>
      <c r="B1826" s="204" t="s">
        <v>330</v>
      </c>
      <c r="C1826" s="204" t="s">
        <v>16</v>
      </c>
      <c r="D1826" s="204" t="s">
        <v>14</v>
      </c>
      <c r="E1826" s="204" t="s">
        <v>80</v>
      </c>
      <c r="F1826" s="204" t="s">
        <v>68</v>
      </c>
      <c r="G1826" s="204" t="s">
        <v>140</v>
      </c>
      <c r="H1826" s="204" t="s">
        <v>141</v>
      </c>
      <c r="I1826" s="214"/>
      <c r="J1826" s="215">
        <f>J1827</f>
        <v>0</v>
      </c>
      <c r="K1826" s="215">
        <f t="shared" ref="K1826:O1828" si="2343">K1827</f>
        <v>0</v>
      </c>
      <c r="L1826" s="215">
        <f t="shared" si="2343"/>
        <v>0</v>
      </c>
      <c r="M1826" s="215">
        <f t="shared" si="2343"/>
        <v>0</v>
      </c>
      <c r="N1826" s="215">
        <f t="shared" si="2343"/>
        <v>0</v>
      </c>
      <c r="O1826" s="215">
        <f t="shared" si="2343"/>
        <v>0</v>
      </c>
      <c r="P1826" s="215">
        <f t="shared" si="2297"/>
        <v>0</v>
      </c>
      <c r="Q1826" s="215">
        <f t="shared" si="2298"/>
        <v>0</v>
      </c>
      <c r="R1826" s="215">
        <f t="shared" si="2299"/>
        <v>0</v>
      </c>
      <c r="S1826" s="215">
        <f t="shared" ref="S1826:U1828" si="2344">S1827</f>
        <v>0</v>
      </c>
      <c r="T1826" s="215">
        <f t="shared" si="2344"/>
        <v>0</v>
      </c>
      <c r="U1826" s="215">
        <f t="shared" si="2344"/>
        <v>0</v>
      </c>
      <c r="V1826" s="215">
        <f t="shared" si="2271"/>
        <v>0</v>
      </c>
      <c r="W1826" s="215">
        <f t="shared" si="2272"/>
        <v>0</v>
      </c>
      <c r="X1826" s="215">
        <f t="shared" si="2273"/>
        <v>0</v>
      </c>
    </row>
    <row r="1827" spans="1:24" s="206" customFormat="1" ht="39.6" hidden="1">
      <c r="A1827" s="212" t="s">
        <v>289</v>
      </c>
      <c r="B1827" s="204" t="s">
        <v>330</v>
      </c>
      <c r="C1827" s="204" t="s">
        <v>16</v>
      </c>
      <c r="D1827" s="204" t="s">
        <v>14</v>
      </c>
      <c r="E1827" s="204" t="s">
        <v>80</v>
      </c>
      <c r="F1827" s="204" t="s">
        <v>68</v>
      </c>
      <c r="G1827" s="204" t="s">
        <v>140</v>
      </c>
      <c r="H1827" s="204" t="s">
        <v>165</v>
      </c>
      <c r="I1827" s="214"/>
      <c r="J1827" s="215">
        <f>J1828</f>
        <v>0</v>
      </c>
      <c r="K1827" s="215">
        <f t="shared" si="2343"/>
        <v>0</v>
      </c>
      <c r="L1827" s="215">
        <f t="shared" si="2343"/>
        <v>0</v>
      </c>
      <c r="M1827" s="215">
        <f t="shared" si="2343"/>
        <v>0</v>
      </c>
      <c r="N1827" s="215">
        <f t="shared" si="2343"/>
        <v>0</v>
      </c>
      <c r="O1827" s="215">
        <f t="shared" si="2343"/>
        <v>0</v>
      </c>
      <c r="P1827" s="215">
        <f t="shared" si="2297"/>
        <v>0</v>
      </c>
      <c r="Q1827" s="215">
        <f t="shared" si="2298"/>
        <v>0</v>
      </c>
      <c r="R1827" s="215">
        <f t="shared" si="2299"/>
        <v>0</v>
      </c>
      <c r="S1827" s="215">
        <f t="shared" si="2344"/>
        <v>0</v>
      </c>
      <c r="T1827" s="215">
        <f t="shared" si="2344"/>
        <v>0</v>
      </c>
      <c r="U1827" s="215">
        <f t="shared" si="2344"/>
        <v>0</v>
      </c>
      <c r="V1827" s="215">
        <f t="shared" si="2271"/>
        <v>0</v>
      </c>
      <c r="W1827" s="215">
        <f t="shared" si="2272"/>
        <v>0</v>
      </c>
      <c r="X1827" s="215">
        <f t="shared" si="2273"/>
        <v>0</v>
      </c>
    </row>
    <row r="1828" spans="1:24" s="206" customFormat="1" ht="26.4" hidden="1">
      <c r="A1828" s="217" t="s">
        <v>229</v>
      </c>
      <c r="B1828" s="204" t="s">
        <v>330</v>
      </c>
      <c r="C1828" s="204" t="s">
        <v>16</v>
      </c>
      <c r="D1828" s="204" t="s">
        <v>14</v>
      </c>
      <c r="E1828" s="204" t="s">
        <v>80</v>
      </c>
      <c r="F1828" s="204" t="s">
        <v>68</v>
      </c>
      <c r="G1828" s="204" t="s">
        <v>140</v>
      </c>
      <c r="H1828" s="204" t="s">
        <v>165</v>
      </c>
      <c r="I1828" s="214" t="s">
        <v>92</v>
      </c>
      <c r="J1828" s="215">
        <f>J1829</f>
        <v>0</v>
      </c>
      <c r="K1828" s="215">
        <f t="shared" si="2343"/>
        <v>0</v>
      </c>
      <c r="L1828" s="215">
        <f t="shared" si="2343"/>
        <v>0</v>
      </c>
      <c r="M1828" s="215">
        <f t="shared" si="2343"/>
        <v>0</v>
      </c>
      <c r="N1828" s="215">
        <f t="shared" si="2343"/>
        <v>0</v>
      </c>
      <c r="O1828" s="215">
        <f t="shared" si="2343"/>
        <v>0</v>
      </c>
      <c r="P1828" s="215">
        <f t="shared" si="2297"/>
        <v>0</v>
      </c>
      <c r="Q1828" s="215">
        <f t="shared" si="2298"/>
        <v>0</v>
      </c>
      <c r="R1828" s="215">
        <f t="shared" si="2299"/>
        <v>0</v>
      </c>
      <c r="S1828" s="215">
        <f t="shared" si="2344"/>
        <v>0</v>
      </c>
      <c r="T1828" s="215">
        <f t="shared" si="2344"/>
        <v>0</v>
      </c>
      <c r="U1828" s="215">
        <f t="shared" si="2344"/>
        <v>0</v>
      </c>
      <c r="V1828" s="215">
        <f t="shared" si="2271"/>
        <v>0</v>
      </c>
      <c r="W1828" s="215">
        <f t="shared" si="2272"/>
        <v>0</v>
      </c>
      <c r="X1828" s="215">
        <f t="shared" si="2273"/>
        <v>0</v>
      </c>
    </row>
    <row r="1829" spans="1:24" s="206" customFormat="1" ht="26.4" hidden="1">
      <c r="A1829" s="216" t="s">
        <v>96</v>
      </c>
      <c r="B1829" s="204" t="s">
        <v>330</v>
      </c>
      <c r="C1829" s="204" t="s">
        <v>16</v>
      </c>
      <c r="D1829" s="204" t="s">
        <v>14</v>
      </c>
      <c r="E1829" s="204" t="s">
        <v>80</v>
      </c>
      <c r="F1829" s="204" t="s">
        <v>68</v>
      </c>
      <c r="G1829" s="204" t="s">
        <v>140</v>
      </c>
      <c r="H1829" s="204" t="s">
        <v>165</v>
      </c>
      <c r="I1829" s="214" t="s">
        <v>93</v>
      </c>
      <c r="J1829" s="215"/>
      <c r="K1829" s="215"/>
      <c r="L1829" s="215"/>
      <c r="M1829" s="215"/>
      <c r="N1829" s="215"/>
      <c r="O1829" s="215"/>
      <c r="P1829" s="215">
        <f t="shared" si="2297"/>
        <v>0</v>
      </c>
      <c r="Q1829" s="215">
        <f t="shared" si="2298"/>
        <v>0</v>
      </c>
      <c r="R1829" s="215">
        <f t="shared" si="2299"/>
        <v>0</v>
      </c>
      <c r="S1829" s="215"/>
      <c r="T1829" s="215"/>
      <c r="U1829" s="215"/>
      <c r="V1829" s="215">
        <f t="shared" si="2271"/>
        <v>0</v>
      </c>
      <c r="W1829" s="215">
        <f t="shared" si="2272"/>
        <v>0</v>
      </c>
      <c r="X1829" s="215">
        <f t="shared" si="2273"/>
        <v>0</v>
      </c>
    </row>
    <row r="1830" spans="1:24" s="206" customFormat="1" ht="15.6" hidden="1">
      <c r="A1830" s="250" t="s">
        <v>45</v>
      </c>
      <c r="B1830" s="251" t="s">
        <v>330</v>
      </c>
      <c r="C1830" s="251" t="s">
        <v>18</v>
      </c>
      <c r="D1830" s="251"/>
      <c r="E1830" s="251"/>
      <c r="F1830" s="251"/>
      <c r="G1830" s="251"/>
      <c r="H1830" s="251"/>
      <c r="I1830" s="252"/>
      <c r="J1830" s="205">
        <f>J1831</f>
        <v>14028416</v>
      </c>
      <c r="K1830" s="205">
        <f t="shared" ref="K1830:O1831" si="2345">K1831</f>
        <v>14202753.270000001</v>
      </c>
      <c r="L1830" s="205">
        <f t="shared" si="2345"/>
        <v>14263273.800000001</v>
      </c>
      <c r="M1830" s="205">
        <f t="shared" si="2345"/>
        <v>0</v>
      </c>
      <c r="N1830" s="205">
        <f t="shared" si="2345"/>
        <v>0</v>
      </c>
      <c r="O1830" s="205">
        <f t="shared" si="2345"/>
        <v>0</v>
      </c>
      <c r="P1830" s="205">
        <f t="shared" si="2297"/>
        <v>14028416</v>
      </c>
      <c r="Q1830" s="205">
        <f t="shared" si="2298"/>
        <v>14202753.270000001</v>
      </c>
      <c r="R1830" s="205">
        <f t="shared" si="2299"/>
        <v>14263273.800000001</v>
      </c>
      <c r="S1830" s="205">
        <f t="shared" ref="S1830:U1831" si="2346">S1831</f>
        <v>0</v>
      </c>
      <c r="T1830" s="205">
        <f t="shared" si="2346"/>
        <v>0</v>
      </c>
      <c r="U1830" s="205">
        <f t="shared" si="2346"/>
        <v>0</v>
      </c>
      <c r="V1830" s="205">
        <f t="shared" si="2271"/>
        <v>14028416</v>
      </c>
      <c r="W1830" s="205">
        <f t="shared" si="2272"/>
        <v>14202753.270000001</v>
      </c>
      <c r="X1830" s="205">
        <f t="shared" si="2273"/>
        <v>14263273.800000001</v>
      </c>
    </row>
    <row r="1831" spans="1:24" s="232" customFormat="1" hidden="1">
      <c r="A1831" s="255" t="s">
        <v>66</v>
      </c>
      <c r="B1831" s="208" t="s">
        <v>330</v>
      </c>
      <c r="C1831" s="208" t="s">
        <v>18</v>
      </c>
      <c r="D1831" s="208" t="s">
        <v>13</v>
      </c>
      <c r="E1831" s="208"/>
      <c r="F1831" s="208"/>
      <c r="G1831" s="208"/>
      <c r="H1831" s="208"/>
      <c r="I1831" s="219"/>
      <c r="J1831" s="211">
        <f>J1832</f>
        <v>14028416</v>
      </c>
      <c r="K1831" s="211">
        <f t="shared" si="2345"/>
        <v>14202753.270000001</v>
      </c>
      <c r="L1831" s="211">
        <f t="shared" si="2345"/>
        <v>14263273.800000001</v>
      </c>
      <c r="M1831" s="211">
        <f t="shared" si="2345"/>
        <v>0</v>
      </c>
      <c r="N1831" s="211">
        <f t="shared" si="2345"/>
        <v>0</v>
      </c>
      <c r="O1831" s="211">
        <f t="shared" si="2345"/>
        <v>0</v>
      </c>
      <c r="P1831" s="211">
        <f t="shared" si="2297"/>
        <v>14028416</v>
      </c>
      <c r="Q1831" s="211">
        <f t="shared" si="2298"/>
        <v>14202753.270000001</v>
      </c>
      <c r="R1831" s="211">
        <f t="shared" si="2299"/>
        <v>14263273.800000001</v>
      </c>
      <c r="S1831" s="211">
        <f t="shared" si="2346"/>
        <v>0</v>
      </c>
      <c r="T1831" s="211">
        <f t="shared" si="2346"/>
        <v>0</v>
      </c>
      <c r="U1831" s="211">
        <f t="shared" si="2346"/>
        <v>0</v>
      </c>
      <c r="V1831" s="211">
        <f t="shared" si="2271"/>
        <v>14028416</v>
      </c>
      <c r="W1831" s="211">
        <f t="shared" si="2272"/>
        <v>14202753.270000001</v>
      </c>
      <c r="X1831" s="211">
        <f t="shared" si="2273"/>
        <v>14263273.800000001</v>
      </c>
    </row>
    <row r="1832" spans="1:24" s="206" customFormat="1" hidden="1">
      <c r="A1832" s="212" t="s">
        <v>81</v>
      </c>
      <c r="B1832" s="204" t="s">
        <v>330</v>
      </c>
      <c r="C1832" s="204" t="s">
        <v>18</v>
      </c>
      <c r="D1832" s="204" t="s">
        <v>13</v>
      </c>
      <c r="E1832" s="204" t="s">
        <v>80</v>
      </c>
      <c r="F1832" s="204" t="s">
        <v>68</v>
      </c>
      <c r="G1832" s="204" t="s">
        <v>140</v>
      </c>
      <c r="H1832" s="204" t="s">
        <v>141</v>
      </c>
      <c r="I1832" s="214"/>
      <c r="J1832" s="215">
        <f>J1833+J1836</f>
        <v>14028416</v>
      </c>
      <c r="K1832" s="215">
        <f t="shared" ref="K1832:L1832" si="2347">K1833+K1836</f>
        <v>14202753.270000001</v>
      </c>
      <c r="L1832" s="215">
        <f t="shared" si="2347"/>
        <v>14263273.800000001</v>
      </c>
      <c r="M1832" s="215">
        <f t="shared" ref="M1832:O1832" si="2348">M1833+M1836</f>
        <v>0</v>
      </c>
      <c r="N1832" s="215">
        <f t="shared" si="2348"/>
        <v>0</v>
      </c>
      <c r="O1832" s="215">
        <f t="shared" si="2348"/>
        <v>0</v>
      </c>
      <c r="P1832" s="215">
        <f t="shared" si="2297"/>
        <v>14028416</v>
      </c>
      <c r="Q1832" s="215">
        <f t="shared" si="2298"/>
        <v>14202753.270000001</v>
      </c>
      <c r="R1832" s="215">
        <f t="shared" si="2299"/>
        <v>14263273.800000001</v>
      </c>
      <c r="S1832" s="215">
        <f t="shared" ref="S1832:U1832" si="2349">S1833+S1836</f>
        <v>0</v>
      </c>
      <c r="T1832" s="215">
        <f t="shared" si="2349"/>
        <v>0</v>
      </c>
      <c r="U1832" s="215">
        <f t="shared" si="2349"/>
        <v>0</v>
      </c>
      <c r="V1832" s="215">
        <f t="shared" si="2271"/>
        <v>14028416</v>
      </c>
      <c r="W1832" s="215">
        <f t="shared" si="2272"/>
        <v>14202753.270000001</v>
      </c>
      <c r="X1832" s="215">
        <f t="shared" si="2273"/>
        <v>14263273.800000001</v>
      </c>
    </row>
    <row r="1833" spans="1:24" s="206" customFormat="1" ht="13.8" hidden="1">
      <c r="A1833" s="256" t="s">
        <v>297</v>
      </c>
      <c r="B1833" s="204" t="s">
        <v>330</v>
      </c>
      <c r="C1833" s="204" t="s">
        <v>18</v>
      </c>
      <c r="D1833" s="204" t="s">
        <v>13</v>
      </c>
      <c r="E1833" s="204" t="s">
        <v>80</v>
      </c>
      <c r="F1833" s="204" t="s">
        <v>68</v>
      </c>
      <c r="G1833" s="204" t="s">
        <v>140</v>
      </c>
      <c r="H1833" s="204" t="s">
        <v>296</v>
      </c>
      <c r="I1833" s="214"/>
      <c r="J1833" s="215">
        <f>J1834</f>
        <v>50000</v>
      </c>
      <c r="K1833" s="215">
        <f t="shared" ref="K1833:O1834" si="2350">K1834</f>
        <v>50000</v>
      </c>
      <c r="L1833" s="215">
        <f t="shared" si="2350"/>
        <v>50000</v>
      </c>
      <c r="M1833" s="215">
        <f t="shared" si="2350"/>
        <v>0</v>
      </c>
      <c r="N1833" s="215">
        <f t="shared" si="2350"/>
        <v>0</v>
      </c>
      <c r="O1833" s="215">
        <f t="shared" si="2350"/>
        <v>0</v>
      </c>
      <c r="P1833" s="215">
        <f t="shared" si="2297"/>
        <v>50000</v>
      </c>
      <c r="Q1833" s="215">
        <f t="shared" si="2298"/>
        <v>50000</v>
      </c>
      <c r="R1833" s="215">
        <f t="shared" si="2299"/>
        <v>50000</v>
      </c>
      <c r="S1833" s="215">
        <f t="shared" ref="S1833:U1834" si="2351">S1834</f>
        <v>0</v>
      </c>
      <c r="T1833" s="215">
        <f t="shared" si="2351"/>
        <v>0</v>
      </c>
      <c r="U1833" s="215">
        <f t="shared" si="2351"/>
        <v>0</v>
      </c>
      <c r="V1833" s="215">
        <f t="shared" si="2271"/>
        <v>50000</v>
      </c>
      <c r="W1833" s="215">
        <f t="shared" si="2272"/>
        <v>50000</v>
      </c>
      <c r="X1833" s="215">
        <f t="shared" si="2273"/>
        <v>50000</v>
      </c>
    </row>
    <row r="1834" spans="1:24" s="206" customFormat="1" ht="26.4" hidden="1">
      <c r="A1834" s="217" t="s">
        <v>229</v>
      </c>
      <c r="B1834" s="204" t="s">
        <v>330</v>
      </c>
      <c r="C1834" s="204" t="s">
        <v>18</v>
      </c>
      <c r="D1834" s="204" t="s">
        <v>13</v>
      </c>
      <c r="E1834" s="204" t="s">
        <v>80</v>
      </c>
      <c r="F1834" s="204" t="s">
        <v>68</v>
      </c>
      <c r="G1834" s="204" t="s">
        <v>140</v>
      </c>
      <c r="H1834" s="204" t="s">
        <v>296</v>
      </c>
      <c r="I1834" s="214" t="s">
        <v>92</v>
      </c>
      <c r="J1834" s="215">
        <f>J1835</f>
        <v>50000</v>
      </c>
      <c r="K1834" s="215">
        <f t="shared" si="2350"/>
        <v>50000</v>
      </c>
      <c r="L1834" s="215">
        <f t="shared" si="2350"/>
        <v>50000</v>
      </c>
      <c r="M1834" s="215">
        <f t="shared" si="2350"/>
        <v>0</v>
      </c>
      <c r="N1834" s="215">
        <f t="shared" si="2350"/>
        <v>0</v>
      </c>
      <c r="O1834" s="215">
        <f t="shared" si="2350"/>
        <v>0</v>
      </c>
      <c r="P1834" s="215">
        <f t="shared" si="2297"/>
        <v>50000</v>
      </c>
      <c r="Q1834" s="215">
        <f t="shared" si="2298"/>
        <v>50000</v>
      </c>
      <c r="R1834" s="215">
        <f t="shared" si="2299"/>
        <v>50000</v>
      </c>
      <c r="S1834" s="215">
        <f t="shared" si="2351"/>
        <v>0</v>
      </c>
      <c r="T1834" s="215">
        <f t="shared" si="2351"/>
        <v>0</v>
      </c>
      <c r="U1834" s="215">
        <f t="shared" si="2351"/>
        <v>0</v>
      </c>
      <c r="V1834" s="215">
        <f t="shared" si="2271"/>
        <v>50000</v>
      </c>
      <c r="W1834" s="215">
        <f t="shared" si="2272"/>
        <v>50000</v>
      </c>
      <c r="X1834" s="215">
        <f t="shared" si="2273"/>
        <v>50000</v>
      </c>
    </row>
    <row r="1835" spans="1:24" s="206" customFormat="1" ht="26.4" hidden="1">
      <c r="A1835" s="216" t="s">
        <v>96</v>
      </c>
      <c r="B1835" s="204" t="s">
        <v>330</v>
      </c>
      <c r="C1835" s="204" t="s">
        <v>18</v>
      </c>
      <c r="D1835" s="204" t="s">
        <v>13</v>
      </c>
      <c r="E1835" s="204" t="s">
        <v>80</v>
      </c>
      <c r="F1835" s="204" t="s">
        <v>68</v>
      </c>
      <c r="G1835" s="204" t="s">
        <v>140</v>
      </c>
      <c r="H1835" s="204" t="s">
        <v>296</v>
      </c>
      <c r="I1835" s="214" t="s">
        <v>93</v>
      </c>
      <c r="J1835" s="215">
        <v>50000</v>
      </c>
      <c r="K1835" s="215">
        <v>50000</v>
      </c>
      <c r="L1835" s="215">
        <v>50000</v>
      </c>
      <c r="M1835" s="215"/>
      <c r="N1835" s="215"/>
      <c r="O1835" s="215"/>
      <c r="P1835" s="215">
        <f t="shared" si="2297"/>
        <v>50000</v>
      </c>
      <c r="Q1835" s="215">
        <f t="shared" si="2298"/>
        <v>50000</v>
      </c>
      <c r="R1835" s="215">
        <f t="shared" si="2299"/>
        <v>50000</v>
      </c>
      <c r="S1835" s="215"/>
      <c r="T1835" s="215"/>
      <c r="U1835" s="215"/>
      <c r="V1835" s="215">
        <f t="shared" si="2271"/>
        <v>50000</v>
      </c>
      <c r="W1835" s="215">
        <f t="shared" si="2272"/>
        <v>50000</v>
      </c>
      <c r="X1835" s="215">
        <f t="shared" si="2273"/>
        <v>50000</v>
      </c>
    </row>
    <row r="1836" spans="1:24" s="206" customFormat="1" hidden="1">
      <c r="A1836" s="216" t="s">
        <v>299</v>
      </c>
      <c r="B1836" s="204" t="s">
        <v>330</v>
      </c>
      <c r="C1836" s="204" t="s">
        <v>18</v>
      </c>
      <c r="D1836" s="204" t="s">
        <v>13</v>
      </c>
      <c r="E1836" s="204" t="s">
        <v>80</v>
      </c>
      <c r="F1836" s="204" t="s">
        <v>68</v>
      </c>
      <c r="G1836" s="204" t="s">
        <v>140</v>
      </c>
      <c r="H1836" s="204" t="s">
        <v>295</v>
      </c>
      <c r="I1836" s="214"/>
      <c r="J1836" s="215">
        <f>J1837+J1839+J1841</f>
        <v>13978416</v>
      </c>
      <c r="K1836" s="215">
        <f t="shared" ref="K1836:L1836" si="2352">K1837+K1839+K1841</f>
        <v>14152753.270000001</v>
      </c>
      <c r="L1836" s="215">
        <f t="shared" si="2352"/>
        <v>14213273.800000001</v>
      </c>
      <c r="M1836" s="215">
        <f t="shared" ref="M1836:O1836" si="2353">M1837+M1839+M1841</f>
        <v>0</v>
      </c>
      <c r="N1836" s="215">
        <f t="shared" si="2353"/>
        <v>0</v>
      </c>
      <c r="O1836" s="215">
        <f t="shared" si="2353"/>
        <v>0</v>
      </c>
      <c r="P1836" s="215">
        <f t="shared" si="2297"/>
        <v>13978416</v>
      </c>
      <c r="Q1836" s="215">
        <f t="shared" si="2298"/>
        <v>14152753.270000001</v>
      </c>
      <c r="R1836" s="215">
        <f t="shared" si="2299"/>
        <v>14213273.800000001</v>
      </c>
      <c r="S1836" s="215">
        <f t="shared" ref="S1836:U1836" si="2354">S1837+S1839+S1841</f>
        <v>0</v>
      </c>
      <c r="T1836" s="215">
        <f t="shared" si="2354"/>
        <v>0</v>
      </c>
      <c r="U1836" s="215">
        <f t="shared" si="2354"/>
        <v>0</v>
      </c>
      <c r="V1836" s="215">
        <f t="shared" si="2271"/>
        <v>13978416</v>
      </c>
      <c r="W1836" s="215">
        <f t="shared" si="2272"/>
        <v>14152753.270000001</v>
      </c>
      <c r="X1836" s="215">
        <f t="shared" si="2273"/>
        <v>14213273.800000001</v>
      </c>
    </row>
    <row r="1837" spans="1:24" s="206" customFormat="1" ht="39.6" hidden="1">
      <c r="A1837" s="216" t="s">
        <v>94</v>
      </c>
      <c r="B1837" s="204" t="s">
        <v>330</v>
      </c>
      <c r="C1837" s="204" t="s">
        <v>18</v>
      </c>
      <c r="D1837" s="204" t="s">
        <v>13</v>
      </c>
      <c r="E1837" s="204" t="s">
        <v>80</v>
      </c>
      <c r="F1837" s="204" t="s">
        <v>68</v>
      </c>
      <c r="G1837" s="204" t="s">
        <v>140</v>
      </c>
      <c r="H1837" s="204" t="s">
        <v>295</v>
      </c>
      <c r="I1837" s="214" t="s">
        <v>90</v>
      </c>
      <c r="J1837" s="215">
        <f>J1838</f>
        <v>10992627</v>
      </c>
      <c r="K1837" s="215">
        <f t="shared" ref="K1837:O1837" si="2355">K1838</f>
        <v>11102052.710000001</v>
      </c>
      <c r="L1837" s="215">
        <f t="shared" si="2355"/>
        <v>11162573.24</v>
      </c>
      <c r="M1837" s="215">
        <f t="shared" si="2355"/>
        <v>0</v>
      </c>
      <c r="N1837" s="215">
        <f t="shared" si="2355"/>
        <v>0</v>
      </c>
      <c r="O1837" s="215">
        <f t="shared" si="2355"/>
        <v>0</v>
      </c>
      <c r="P1837" s="215">
        <f t="shared" si="2297"/>
        <v>10992627</v>
      </c>
      <c r="Q1837" s="215">
        <f t="shared" si="2298"/>
        <v>11102052.710000001</v>
      </c>
      <c r="R1837" s="215">
        <f t="shared" si="2299"/>
        <v>11162573.24</v>
      </c>
      <c r="S1837" s="215">
        <f t="shared" ref="S1837:U1837" si="2356">S1838</f>
        <v>0</v>
      </c>
      <c r="T1837" s="215">
        <f t="shared" si="2356"/>
        <v>0</v>
      </c>
      <c r="U1837" s="215">
        <f t="shared" si="2356"/>
        <v>0</v>
      </c>
      <c r="V1837" s="215">
        <f t="shared" si="2271"/>
        <v>10992627</v>
      </c>
      <c r="W1837" s="215">
        <f t="shared" si="2272"/>
        <v>11102052.710000001</v>
      </c>
      <c r="X1837" s="215">
        <f t="shared" si="2273"/>
        <v>11162573.24</v>
      </c>
    </row>
    <row r="1838" spans="1:24" s="206" customFormat="1" hidden="1">
      <c r="A1838" s="216" t="s">
        <v>95</v>
      </c>
      <c r="B1838" s="204" t="s">
        <v>330</v>
      </c>
      <c r="C1838" s="204" t="s">
        <v>18</v>
      </c>
      <c r="D1838" s="204" t="s">
        <v>13</v>
      </c>
      <c r="E1838" s="204" t="s">
        <v>80</v>
      </c>
      <c r="F1838" s="204" t="s">
        <v>68</v>
      </c>
      <c r="G1838" s="204" t="s">
        <v>140</v>
      </c>
      <c r="H1838" s="204" t="s">
        <v>295</v>
      </c>
      <c r="I1838" s="214" t="s">
        <v>91</v>
      </c>
      <c r="J1838" s="215">
        <v>10992627</v>
      </c>
      <c r="K1838" s="215">
        <v>11102052.710000001</v>
      </c>
      <c r="L1838" s="215">
        <v>11162573.24</v>
      </c>
      <c r="M1838" s="215"/>
      <c r="N1838" s="215"/>
      <c r="O1838" s="215"/>
      <c r="P1838" s="215">
        <f t="shared" si="2297"/>
        <v>10992627</v>
      </c>
      <c r="Q1838" s="215">
        <f t="shared" si="2298"/>
        <v>11102052.710000001</v>
      </c>
      <c r="R1838" s="215">
        <f t="shared" si="2299"/>
        <v>11162573.24</v>
      </c>
      <c r="S1838" s="215"/>
      <c r="T1838" s="215"/>
      <c r="U1838" s="215"/>
      <c r="V1838" s="215">
        <f t="shared" si="2271"/>
        <v>10992627</v>
      </c>
      <c r="W1838" s="215">
        <f t="shared" si="2272"/>
        <v>11102052.710000001</v>
      </c>
      <c r="X1838" s="215">
        <f t="shared" si="2273"/>
        <v>11162573.24</v>
      </c>
    </row>
    <row r="1839" spans="1:24" s="206" customFormat="1" ht="26.4" hidden="1">
      <c r="A1839" s="217" t="s">
        <v>229</v>
      </c>
      <c r="B1839" s="204" t="s">
        <v>330</v>
      </c>
      <c r="C1839" s="204" t="s">
        <v>18</v>
      </c>
      <c r="D1839" s="204" t="s">
        <v>13</v>
      </c>
      <c r="E1839" s="204" t="s">
        <v>80</v>
      </c>
      <c r="F1839" s="204" t="s">
        <v>68</v>
      </c>
      <c r="G1839" s="204" t="s">
        <v>140</v>
      </c>
      <c r="H1839" s="204" t="s">
        <v>295</v>
      </c>
      <c r="I1839" s="214" t="s">
        <v>92</v>
      </c>
      <c r="J1839" s="215">
        <f>J1840</f>
        <v>2962789</v>
      </c>
      <c r="K1839" s="215">
        <f t="shared" ref="K1839:O1839" si="2357">K1840</f>
        <v>3027700.56</v>
      </c>
      <c r="L1839" s="215">
        <f t="shared" si="2357"/>
        <v>3027700.56</v>
      </c>
      <c r="M1839" s="215">
        <f t="shared" si="2357"/>
        <v>0</v>
      </c>
      <c r="N1839" s="215">
        <f t="shared" si="2357"/>
        <v>0</v>
      </c>
      <c r="O1839" s="215">
        <f t="shared" si="2357"/>
        <v>0</v>
      </c>
      <c r="P1839" s="215">
        <f t="shared" si="2297"/>
        <v>2962789</v>
      </c>
      <c r="Q1839" s="215">
        <f t="shared" si="2298"/>
        <v>3027700.56</v>
      </c>
      <c r="R1839" s="215">
        <f t="shared" si="2299"/>
        <v>3027700.56</v>
      </c>
      <c r="S1839" s="215">
        <f t="shared" ref="S1839:U1839" si="2358">S1840</f>
        <v>0</v>
      </c>
      <c r="T1839" s="215">
        <f t="shared" si="2358"/>
        <v>0</v>
      </c>
      <c r="U1839" s="215">
        <f t="shared" si="2358"/>
        <v>0</v>
      </c>
      <c r="V1839" s="215">
        <f t="shared" si="2271"/>
        <v>2962789</v>
      </c>
      <c r="W1839" s="215">
        <f t="shared" si="2272"/>
        <v>3027700.56</v>
      </c>
      <c r="X1839" s="215">
        <f t="shared" si="2273"/>
        <v>3027700.56</v>
      </c>
    </row>
    <row r="1840" spans="1:24" s="206" customFormat="1" ht="26.4" hidden="1">
      <c r="A1840" s="216" t="s">
        <v>96</v>
      </c>
      <c r="B1840" s="204" t="s">
        <v>330</v>
      </c>
      <c r="C1840" s="204" t="s">
        <v>18</v>
      </c>
      <c r="D1840" s="204" t="s">
        <v>13</v>
      </c>
      <c r="E1840" s="204" t="s">
        <v>80</v>
      </c>
      <c r="F1840" s="204" t="s">
        <v>68</v>
      </c>
      <c r="G1840" s="204" t="s">
        <v>140</v>
      </c>
      <c r="H1840" s="204" t="s">
        <v>295</v>
      </c>
      <c r="I1840" s="214" t="s">
        <v>93</v>
      </c>
      <c r="J1840" s="215">
        <v>2962789</v>
      </c>
      <c r="K1840" s="215">
        <v>3027700.56</v>
      </c>
      <c r="L1840" s="215">
        <v>3027700.56</v>
      </c>
      <c r="M1840" s="215"/>
      <c r="N1840" s="215"/>
      <c r="O1840" s="215"/>
      <c r="P1840" s="215">
        <f t="shared" si="2297"/>
        <v>2962789</v>
      </c>
      <c r="Q1840" s="215">
        <f t="shared" si="2298"/>
        <v>3027700.56</v>
      </c>
      <c r="R1840" s="215">
        <f t="shared" si="2299"/>
        <v>3027700.56</v>
      </c>
      <c r="S1840" s="215"/>
      <c r="T1840" s="215"/>
      <c r="U1840" s="215"/>
      <c r="V1840" s="215">
        <f t="shared" si="2271"/>
        <v>2962789</v>
      </c>
      <c r="W1840" s="215">
        <f t="shared" si="2272"/>
        <v>3027700.56</v>
      </c>
      <c r="X1840" s="215">
        <f t="shared" si="2273"/>
        <v>3027700.56</v>
      </c>
    </row>
    <row r="1841" spans="1:24" s="206" customFormat="1" hidden="1">
      <c r="A1841" s="216" t="s">
        <v>78</v>
      </c>
      <c r="B1841" s="204" t="s">
        <v>330</v>
      </c>
      <c r="C1841" s="204" t="s">
        <v>18</v>
      </c>
      <c r="D1841" s="204" t="s">
        <v>13</v>
      </c>
      <c r="E1841" s="204" t="s">
        <v>80</v>
      </c>
      <c r="F1841" s="204" t="s">
        <v>68</v>
      </c>
      <c r="G1841" s="204" t="s">
        <v>140</v>
      </c>
      <c r="H1841" s="204" t="s">
        <v>295</v>
      </c>
      <c r="I1841" s="214" t="s">
        <v>75</v>
      </c>
      <c r="J1841" s="215">
        <f>J1842</f>
        <v>23000</v>
      </c>
      <c r="K1841" s="215">
        <f t="shared" ref="K1841:O1841" si="2359">K1842</f>
        <v>23000</v>
      </c>
      <c r="L1841" s="215">
        <f t="shared" si="2359"/>
        <v>23000</v>
      </c>
      <c r="M1841" s="215">
        <f t="shared" si="2359"/>
        <v>0</v>
      </c>
      <c r="N1841" s="215">
        <f t="shared" si="2359"/>
        <v>0</v>
      </c>
      <c r="O1841" s="215">
        <f t="shared" si="2359"/>
        <v>0</v>
      </c>
      <c r="P1841" s="215">
        <f t="shared" si="2297"/>
        <v>23000</v>
      </c>
      <c r="Q1841" s="215">
        <f t="shared" si="2298"/>
        <v>23000</v>
      </c>
      <c r="R1841" s="215">
        <f t="shared" si="2299"/>
        <v>23000</v>
      </c>
      <c r="S1841" s="215">
        <f t="shared" ref="S1841:U1841" si="2360">S1842</f>
        <v>0</v>
      </c>
      <c r="T1841" s="215">
        <f t="shared" si="2360"/>
        <v>0</v>
      </c>
      <c r="U1841" s="215">
        <f t="shared" si="2360"/>
        <v>0</v>
      </c>
      <c r="V1841" s="215">
        <f t="shared" si="2271"/>
        <v>23000</v>
      </c>
      <c r="W1841" s="215">
        <f t="shared" si="2272"/>
        <v>23000</v>
      </c>
      <c r="X1841" s="215">
        <f t="shared" si="2273"/>
        <v>23000</v>
      </c>
    </row>
    <row r="1842" spans="1:24" s="206" customFormat="1" hidden="1">
      <c r="A1842" s="218" t="s">
        <v>118</v>
      </c>
      <c r="B1842" s="204" t="s">
        <v>330</v>
      </c>
      <c r="C1842" s="204" t="s">
        <v>18</v>
      </c>
      <c r="D1842" s="204" t="s">
        <v>13</v>
      </c>
      <c r="E1842" s="204" t="s">
        <v>80</v>
      </c>
      <c r="F1842" s="204" t="s">
        <v>68</v>
      </c>
      <c r="G1842" s="204" t="s">
        <v>140</v>
      </c>
      <c r="H1842" s="204" t="s">
        <v>295</v>
      </c>
      <c r="I1842" s="214" t="s">
        <v>117</v>
      </c>
      <c r="J1842" s="215">
        <v>23000</v>
      </c>
      <c r="K1842" s="215">
        <v>23000</v>
      </c>
      <c r="L1842" s="215">
        <v>23000</v>
      </c>
      <c r="M1842" s="215"/>
      <c r="N1842" s="215"/>
      <c r="O1842" s="215"/>
      <c r="P1842" s="215">
        <f t="shared" si="2297"/>
        <v>23000</v>
      </c>
      <c r="Q1842" s="215">
        <f t="shared" si="2298"/>
        <v>23000</v>
      </c>
      <c r="R1842" s="215">
        <f t="shared" si="2299"/>
        <v>23000</v>
      </c>
      <c r="S1842" s="215"/>
      <c r="T1842" s="215"/>
      <c r="U1842" s="215"/>
      <c r="V1842" s="215">
        <f t="shared" si="2271"/>
        <v>23000</v>
      </c>
      <c r="W1842" s="215">
        <f t="shared" si="2272"/>
        <v>23000</v>
      </c>
      <c r="X1842" s="215">
        <f t="shared" si="2273"/>
        <v>23000</v>
      </c>
    </row>
    <row r="1843" spans="1:24">
      <c r="A1843" s="85"/>
      <c r="B1843" s="157"/>
      <c r="C1843" s="34"/>
      <c r="D1843" s="34"/>
      <c r="E1843" s="34"/>
      <c r="F1843" s="34"/>
      <c r="G1843" s="34"/>
      <c r="H1843" s="35"/>
      <c r="I1843" s="159"/>
      <c r="J1843" s="78"/>
      <c r="K1843" s="78"/>
      <c r="L1843" s="78"/>
      <c r="M1843" s="78"/>
      <c r="N1843" s="78"/>
      <c r="O1843" s="78"/>
      <c r="P1843" s="78">
        <f t="shared" si="2297"/>
        <v>0</v>
      </c>
      <c r="Q1843" s="78">
        <f t="shared" si="2298"/>
        <v>0</v>
      </c>
      <c r="R1843" s="78">
        <f t="shared" si="2299"/>
        <v>0</v>
      </c>
      <c r="S1843" s="78"/>
      <c r="T1843" s="78"/>
      <c r="U1843" s="78"/>
      <c r="V1843" s="78"/>
      <c r="W1843" s="78"/>
      <c r="X1843" s="78"/>
    </row>
    <row r="1844" spans="1:24" ht="26.4">
      <c r="A1844" s="158" t="s">
        <v>338</v>
      </c>
      <c r="B1844" s="43" t="s">
        <v>332</v>
      </c>
      <c r="C1844" s="86"/>
      <c r="D1844" s="86"/>
      <c r="E1844" s="93"/>
      <c r="F1844" s="86"/>
      <c r="G1844" s="86"/>
      <c r="H1844" s="86"/>
      <c r="I1844" s="39"/>
      <c r="J1844" s="102">
        <f>J1845</f>
        <v>2555588</v>
      </c>
      <c r="K1844" s="102">
        <f t="shared" ref="K1844:O1846" si="2361">K1845</f>
        <v>2505588</v>
      </c>
      <c r="L1844" s="102">
        <f t="shared" si="2361"/>
        <v>2505588</v>
      </c>
      <c r="M1844" s="102">
        <f t="shared" si="2361"/>
        <v>0</v>
      </c>
      <c r="N1844" s="102">
        <f t="shared" si="2361"/>
        <v>0</v>
      </c>
      <c r="O1844" s="102">
        <f t="shared" si="2361"/>
        <v>0</v>
      </c>
      <c r="P1844" s="102">
        <f t="shared" si="2297"/>
        <v>2555588</v>
      </c>
      <c r="Q1844" s="102">
        <f t="shared" si="2298"/>
        <v>2505588</v>
      </c>
      <c r="R1844" s="102">
        <f t="shared" si="2299"/>
        <v>2505588</v>
      </c>
      <c r="S1844" s="102">
        <f t="shared" ref="S1844:U1846" si="2362">S1845</f>
        <v>0</v>
      </c>
      <c r="T1844" s="102">
        <f t="shared" si="2362"/>
        <v>0</v>
      </c>
      <c r="U1844" s="102">
        <f t="shared" si="2362"/>
        <v>0</v>
      </c>
      <c r="V1844" s="102">
        <f t="shared" ref="V1844:V1855" si="2363">P1844+S1844</f>
        <v>2555588</v>
      </c>
      <c r="W1844" s="102">
        <f t="shared" ref="W1844:W1855" si="2364">Q1844+T1844</f>
        <v>2505588</v>
      </c>
      <c r="X1844" s="102">
        <f t="shared" ref="X1844:X1855" si="2365">R1844+U1844</f>
        <v>2505588</v>
      </c>
    </row>
    <row r="1845" spans="1:24" ht="15.6">
      <c r="A1845" s="23" t="s">
        <v>32</v>
      </c>
      <c r="B1845" s="24" t="s">
        <v>332</v>
      </c>
      <c r="C1845" s="24" t="s">
        <v>20</v>
      </c>
      <c r="D1845" s="1"/>
      <c r="E1845" s="1"/>
      <c r="F1845" s="1"/>
      <c r="G1845" s="1"/>
      <c r="H1845" s="1"/>
      <c r="I1845" s="1"/>
      <c r="J1845" s="96">
        <f>J1846</f>
        <v>2555588</v>
      </c>
      <c r="K1845" s="96">
        <f t="shared" si="2361"/>
        <v>2505588</v>
      </c>
      <c r="L1845" s="96">
        <f t="shared" si="2361"/>
        <v>2505588</v>
      </c>
      <c r="M1845" s="96">
        <f t="shared" si="2361"/>
        <v>0</v>
      </c>
      <c r="N1845" s="96">
        <f t="shared" si="2361"/>
        <v>0</v>
      </c>
      <c r="O1845" s="96">
        <f t="shared" si="2361"/>
        <v>0</v>
      </c>
      <c r="P1845" s="96">
        <f t="shared" si="2297"/>
        <v>2555588</v>
      </c>
      <c r="Q1845" s="96">
        <f t="shared" si="2298"/>
        <v>2505588</v>
      </c>
      <c r="R1845" s="96">
        <f t="shared" si="2299"/>
        <v>2505588</v>
      </c>
      <c r="S1845" s="96">
        <f t="shared" si="2362"/>
        <v>0</v>
      </c>
      <c r="T1845" s="96">
        <f t="shared" si="2362"/>
        <v>0</v>
      </c>
      <c r="U1845" s="96">
        <f t="shared" si="2362"/>
        <v>0</v>
      </c>
      <c r="V1845" s="96">
        <f t="shared" si="2363"/>
        <v>2555588</v>
      </c>
      <c r="W1845" s="96">
        <f t="shared" si="2364"/>
        <v>2505588</v>
      </c>
      <c r="X1845" s="96">
        <f t="shared" si="2365"/>
        <v>2505588</v>
      </c>
    </row>
    <row r="1846" spans="1:24" ht="39.6">
      <c r="A1846" s="4" t="s">
        <v>33</v>
      </c>
      <c r="B1846" s="14" t="s">
        <v>332</v>
      </c>
      <c r="C1846" s="14" t="s">
        <v>20</v>
      </c>
      <c r="D1846" s="14" t="s">
        <v>13</v>
      </c>
      <c r="E1846" s="14"/>
      <c r="F1846" s="14"/>
      <c r="G1846" s="14"/>
      <c r="H1846" s="1"/>
      <c r="I1846" s="1"/>
      <c r="J1846" s="97">
        <f>J1847</f>
        <v>2555588</v>
      </c>
      <c r="K1846" s="97">
        <f t="shared" si="2361"/>
        <v>2505588</v>
      </c>
      <c r="L1846" s="97">
        <f t="shared" si="2361"/>
        <v>2505588</v>
      </c>
      <c r="M1846" s="97">
        <f t="shared" si="2361"/>
        <v>0</v>
      </c>
      <c r="N1846" s="97">
        <f t="shared" si="2361"/>
        <v>0</v>
      </c>
      <c r="O1846" s="97">
        <f t="shared" si="2361"/>
        <v>0</v>
      </c>
      <c r="P1846" s="97">
        <f t="shared" si="2297"/>
        <v>2555588</v>
      </c>
      <c r="Q1846" s="97">
        <f t="shared" si="2298"/>
        <v>2505588</v>
      </c>
      <c r="R1846" s="97">
        <f t="shared" si="2299"/>
        <v>2505588</v>
      </c>
      <c r="S1846" s="97">
        <f t="shared" si="2362"/>
        <v>0</v>
      </c>
      <c r="T1846" s="97">
        <f t="shared" si="2362"/>
        <v>0</v>
      </c>
      <c r="U1846" s="97">
        <f t="shared" si="2362"/>
        <v>0</v>
      </c>
      <c r="V1846" s="97">
        <f t="shared" si="2363"/>
        <v>2555588</v>
      </c>
      <c r="W1846" s="97">
        <f t="shared" si="2364"/>
        <v>2505588</v>
      </c>
      <c r="X1846" s="97">
        <f t="shared" si="2365"/>
        <v>2505588</v>
      </c>
    </row>
    <row r="1847" spans="1:24">
      <c r="A1847" s="7" t="s">
        <v>81</v>
      </c>
      <c r="B1847" s="1" t="s">
        <v>332</v>
      </c>
      <c r="C1847" s="1" t="s">
        <v>20</v>
      </c>
      <c r="D1847" s="1" t="s">
        <v>13</v>
      </c>
      <c r="E1847" s="1" t="s">
        <v>80</v>
      </c>
      <c r="F1847" s="1" t="s">
        <v>68</v>
      </c>
      <c r="G1847" s="1" t="s">
        <v>140</v>
      </c>
      <c r="H1847" s="1" t="s">
        <v>141</v>
      </c>
      <c r="I1847" s="1"/>
      <c r="J1847" s="78">
        <f>J1848+J1851</f>
        <v>2555588</v>
      </c>
      <c r="K1847" s="78">
        <f t="shared" ref="K1847:L1847" si="2366">K1848+K1851</f>
        <v>2505588</v>
      </c>
      <c r="L1847" s="78">
        <f t="shared" si="2366"/>
        <v>2505588</v>
      </c>
      <c r="M1847" s="78">
        <f t="shared" ref="M1847:O1847" si="2367">M1848+M1851</f>
        <v>0</v>
      </c>
      <c r="N1847" s="78">
        <f t="shared" si="2367"/>
        <v>0</v>
      </c>
      <c r="O1847" s="78">
        <f t="shared" si="2367"/>
        <v>0</v>
      </c>
      <c r="P1847" s="78">
        <f t="shared" si="2297"/>
        <v>2555588</v>
      </c>
      <c r="Q1847" s="78">
        <f t="shared" si="2298"/>
        <v>2505588</v>
      </c>
      <c r="R1847" s="78">
        <f t="shared" si="2299"/>
        <v>2505588</v>
      </c>
      <c r="S1847" s="78">
        <f t="shared" ref="S1847:U1847" si="2368">S1848+S1851</f>
        <v>0</v>
      </c>
      <c r="T1847" s="78">
        <f t="shared" si="2368"/>
        <v>0</v>
      </c>
      <c r="U1847" s="78">
        <f t="shared" si="2368"/>
        <v>0</v>
      </c>
      <c r="V1847" s="78">
        <f t="shared" si="2363"/>
        <v>2555588</v>
      </c>
      <c r="W1847" s="78">
        <f t="shared" si="2364"/>
        <v>2505588</v>
      </c>
      <c r="X1847" s="78">
        <f t="shared" si="2365"/>
        <v>2505588</v>
      </c>
    </row>
    <row r="1848" spans="1:24">
      <c r="A1848" s="5" t="s">
        <v>268</v>
      </c>
      <c r="B1848" s="1" t="s">
        <v>332</v>
      </c>
      <c r="C1848" s="1" t="s">
        <v>20</v>
      </c>
      <c r="D1848" s="1" t="s">
        <v>13</v>
      </c>
      <c r="E1848" s="1" t="s">
        <v>80</v>
      </c>
      <c r="F1848" s="1" t="s">
        <v>68</v>
      </c>
      <c r="G1848" s="1" t="s">
        <v>140</v>
      </c>
      <c r="H1848" s="1" t="s">
        <v>159</v>
      </c>
      <c r="I1848" s="1"/>
      <c r="J1848" s="78">
        <f>J1849</f>
        <v>2284588</v>
      </c>
      <c r="K1848" s="78">
        <f t="shared" ref="K1848:O1849" si="2369">K1849</f>
        <v>2284588</v>
      </c>
      <c r="L1848" s="78">
        <f t="shared" si="2369"/>
        <v>2284588</v>
      </c>
      <c r="M1848" s="78">
        <f t="shared" si="2369"/>
        <v>0</v>
      </c>
      <c r="N1848" s="78">
        <f t="shared" si="2369"/>
        <v>0</v>
      </c>
      <c r="O1848" s="78">
        <f t="shared" si="2369"/>
        <v>0</v>
      </c>
      <c r="P1848" s="78">
        <f t="shared" si="2297"/>
        <v>2284588</v>
      </c>
      <c r="Q1848" s="78">
        <f t="shared" si="2298"/>
        <v>2284588</v>
      </c>
      <c r="R1848" s="78">
        <f t="shared" si="2299"/>
        <v>2284588</v>
      </c>
      <c r="S1848" s="78">
        <f t="shared" ref="S1848:U1849" si="2370">S1849</f>
        <v>0</v>
      </c>
      <c r="T1848" s="78">
        <f t="shared" si="2370"/>
        <v>0</v>
      </c>
      <c r="U1848" s="78">
        <f t="shared" si="2370"/>
        <v>0</v>
      </c>
      <c r="V1848" s="78">
        <f t="shared" si="2363"/>
        <v>2284588</v>
      </c>
      <c r="W1848" s="78">
        <f t="shared" si="2364"/>
        <v>2284588</v>
      </c>
      <c r="X1848" s="78">
        <f t="shared" si="2365"/>
        <v>2284588</v>
      </c>
    </row>
    <row r="1849" spans="1:24" ht="39.6">
      <c r="A1849" s="74" t="s">
        <v>94</v>
      </c>
      <c r="B1849" s="1" t="s">
        <v>332</v>
      </c>
      <c r="C1849" s="1" t="s">
        <v>20</v>
      </c>
      <c r="D1849" s="1" t="s">
        <v>13</v>
      </c>
      <c r="E1849" s="1" t="s">
        <v>80</v>
      </c>
      <c r="F1849" s="1" t="s">
        <v>68</v>
      </c>
      <c r="G1849" s="1" t="s">
        <v>140</v>
      </c>
      <c r="H1849" s="1" t="s">
        <v>159</v>
      </c>
      <c r="I1849" s="13" t="s">
        <v>90</v>
      </c>
      <c r="J1849" s="78">
        <f>J1850</f>
        <v>2284588</v>
      </c>
      <c r="K1849" s="78">
        <f t="shared" si="2369"/>
        <v>2284588</v>
      </c>
      <c r="L1849" s="78">
        <f t="shared" si="2369"/>
        <v>2284588</v>
      </c>
      <c r="M1849" s="78">
        <f t="shared" si="2369"/>
        <v>0</v>
      </c>
      <c r="N1849" s="78">
        <f t="shared" si="2369"/>
        <v>0</v>
      </c>
      <c r="O1849" s="78">
        <f t="shared" si="2369"/>
        <v>0</v>
      </c>
      <c r="P1849" s="78">
        <f t="shared" si="2297"/>
        <v>2284588</v>
      </c>
      <c r="Q1849" s="78">
        <f t="shared" si="2298"/>
        <v>2284588</v>
      </c>
      <c r="R1849" s="78">
        <f t="shared" si="2299"/>
        <v>2284588</v>
      </c>
      <c r="S1849" s="78">
        <f t="shared" si="2370"/>
        <v>0</v>
      </c>
      <c r="T1849" s="78">
        <f t="shared" si="2370"/>
        <v>0</v>
      </c>
      <c r="U1849" s="78">
        <f t="shared" si="2370"/>
        <v>0</v>
      </c>
      <c r="V1849" s="78">
        <f t="shared" si="2363"/>
        <v>2284588</v>
      </c>
      <c r="W1849" s="78">
        <f t="shared" si="2364"/>
        <v>2284588</v>
      </c>
      <c r="X1849" s="78">
        <f t="shared" si="2365"/>
        <v>2284588</v>
      </c>
    </row>
    <row r="1850" spans="1:24">
      <c r="A1850" s="74" t="s">
        <v>101</v>
      </c>
      <c r="B1850" s="1" t="s">
        <v>332</v>
      </c>
      <c r="C1850" s="1" t="s">
        <v>20</v>
      </c>
      <c r="D1850" s="1" t="s">
        <v>13</v>
      </c>
      <c r="E1850" s="1" t="s">
        <v>80</v>
      </c>
      <c r="F1850" s="1" t="s">
        <v>68</v>
      </c>
      <c r="G1850" s="1" t="s">
        <v>140</v>
      </c>
      <c r="H1850" s="1" t="s">
        <v>159</v>
      </c>
      <c r="I1850" s="13" t="s">
        <v>100</v>
      </c>
      <c r="J1850" s="78">
        <v>2284588</v>
      </c>
      <c r="K1850" s="78">
        <v>2284588</v>
      </c>
      <c r="L1850" s="78">
        <v>2284588</v>
      </c>
      <c r="M1850" s="78"/>
      <c r="N1850" s="78"/>
      <c r="O1850" s="78"/>
      <c r="P1850" s="78">
        <f t="shared" si="2297"/>
        <v>2284588</v>
      </c>
      <c r="Q1850" s="78">
        <f t="shared" si="2298"/>
        <v>2284588</v>
      </c>
      <c r="R1850" s="78">
        <f t="shared" si="2299"/>
        <v>2284588</v>
      </c>
      <c r="S1850" s="78"/>
      <c r="T1850" s="78"/>
      <c r="U1850" s="78"/>
      <c r="V1850" s="78">
        <f t="shared" si="2363"/>
        <v>2284588</v>
      </c>
      <c r="W1850" s="78">
        <f t="shared" si="2364"/>
        <v>2284588</v>
      </c>
      <c r="X1850" s="78">
        <f t="shared" si="2365"/>
        <v>2284588</v>
      </c>
    </row>
    <row r="1851" spans="1:24" ht="26.4">
      <c r="A1851" s="5" t="s">
        <v>269</v>
      </c>
      <c r="B1851" s="1" t="s">
        <v>332</v>
      </c>
      <c r="C1851" s="1" t="s">
        <v>20</v>
      </c>
      <c r="D1851" s="1" t="s">
        <v>13</v>
      </c>
      <c r="E1851" s="1" t="s">
        <v>80</v>
      </c>
      <c r="F1851" s="1" t="s">
        <v>68</v>
      </c>
      <c r="G1851" s="1" t="s">
        <v>140</v>
      </c>
      <c r="H1851" s="1" t="s">
        <v>160</v>
      </c>
      <c r="I1851" s="13"/>
      <c r="J1851" s="78">
        <f>J1852+J1854</f>
        <v>271000</v>
      </c>
      <c r="K1851" s="78">
        <f t="shared" ref="K1851:L1851" si="2371">K1852+K1854</f>
        <v>221000</v>
      </c>
      <c r="L1851" s="78">
        <f t="shared" si="2371"/>
        <v>221000</v>
      </c>
      <c r="M1851" s="78">
        <f t="shared" ref="M1851:O1851" si="2372">M1852+M1854</f>
        <v>0</v>
      </c>
      <c r="N1851" s="78">
        <f t="shared" si="2372"/>
        <v>0</v>
      </c>
      <c r="O1851" s="78">
        <f t="shared" si="2372"/>
        <v>0</v>
      </c>
      <c r="P1851" s="78">
        <f t="shared" si="2297"/>
        <v>271000</v>
      </c>
      <c r="Q1851" s="78">
        <f t="shared" si="2298"/>
        <v>221000</v>
      </c>
      <c r="R1851" s="78">
        <f t="shared" si="2299"/>
        <v>221000</v>
      </c>
      <c r="S1851" s="78">
        <f t="shared" ref="S1851:U1851" si="2373">S1852+S1854</f>
        <v>0</v>
      </c>
      <c r="T1851" s="78">
        <f t="shared" si="2373"/>
        <v>0</v>
      </c>
      <c r="U1851" s="78">
        <f t="shared" si="2373"/>
        <v>0</v>
      </c>
      <c r="V1851" s="78">
        <f t="shared" si="2363"/>
        <v>271000</v>
      </c>
      <c r="W1851" s="78">
        <f t="shared" si="2364"/>
        <v>221000</v>
      </c>
      <c r="X1851" s="78">
        <f t="shared" si="2365"/>
        <v>221000</v>
      </c>
    </row>
    <row r="1852" spans="1:24" ht="39.6">
      <c r="A1852" s="74" t="s">
        <v>94</v>
      </c>
      <c r="B1852" s="1" t="s">
        <v>332</v>
      </c>
      <c r="C1852" s="1" t="s">
        <v>20</v>
      </c>
      <c r="D1852" s="1" t="s">
        <v>13</v>
      </c>
      <c r="E1852" s="1" t="s">
        <v>80</v>
      </c>
      <c r="F1852" s="1" t="s">
        <v>68</v>
      </c>
      <c r="G1852" s="1" t="s">
        <v>140</v>
      </c>
      <c r="H1852" s="1" t="s">
        <v>160</v>
      </c>
      <c r="I1852" s="13" t="s">
        <v>90</v>
      </c>
      <c r="J1852" s="78">
        <f>J1853</f>
        <v>125000</v>
      </c>
      <c r="K1852" s="78">
        <f t="shared" ref="K1852:O1852" si="2374">K1853</f>
        <v>75000</v>
      </c>
      <c r="L1852" s="78">
        <f t="shared" si="2374"/>
        <v>75000</v>
      </c>
      <c r="M1852" s="78">
        <f t="shared" si="2374"/>
        <v>70000</v>
      </c>
      <c r="N1852" s="78">
        <f t="shared" si="2374"/>
        <v>0</v>
      </c>
      <c r="O1852" s="78">
        <f t="shared" si="2374"/>
        <v>0</v>
      </c>
      <c r="P1852" s="78">
        <f t="shared" si="2297"/>
        <v>195000</v>
      </c>
      <c r="Q1852" s="78">
        <f t="shared" si="2298"/>
        <v>75000</v>
      </c>
      <c r="R1852" s="78">
        <f t="shared" si="2299"/>
        <v>75000</v>
      </c>
      <c r="S1852" s="78">
        <f t="shared" ref="S1852:U1852" si="2375">S1853</f>
        <v>0</v>
      </c>
      <c r="T1852" s="78">
        <f t="shared" si="2375"/>
        <v>0</v>
      </c>
      <c r="U1852" s="78">
        <f t="shared" si="2375"/>
        <v>0</v>
      </c>
      <c r="V1852" s="78">
        <f t="shared" si="2363"/>
        <v>195000</v>
      </c>
      <c r="W1852" s="78">
        <f t="shared" si="2364"/>
        <v>75000</v>
      </c>
      <c r="X1852" s="78">
        <f t="shared" si="2365"/>
        <v>75000</v>
      </c>
    </row>
    <row r="1853" spans="1:24">
      <c r="A1853" s="74" t="s">
        <v>101</v>
      </c>
      <c r="B1853" s="1" t="s">
        <v>332</v>
      </c>
      <c r="C1853" s="1" t="s">
        <v>20</v>
      </c>
      <c r="D1853" s="1" t="s">
        <v>13</v>
      </c>
      <c r="E1853" s="1" t="s">
        <v>80</v>
      </c>
      <c r="F1853" s="1" t="s">
        <v>68</v>
      </c>
      <c r="G1853" s="1" t="s">
        <v>140</v>
      </c>
      <c r="H1853" s="1" t="s">
        <v>160</v>
      </c>
      <c r="I1853" s="13" t="s">
        <v>100</v>
      </c>
      <c r="J1853" s="78">
        <v>125000</v>
      </c>
      <c r="K1853" s="78">
        <v>75000</v>
      </c>
      <c r="L1853" s="78">
        <v>75000</v>
      </c>
      <c r="M1853" s="78">
        <v>70000</v>
      </c>
      <c r="N1853" s="78"/>
      <c r="O1853" s="78"/>
      <c r="P1853" s="78">
        <f t="shared" si="2297"/>
        <v>195000</v>
      </c>
      <c r="Q1853" s="78">
        <f t="shared" si="2298"/>
        <v>75000</v>
      </c>
      <c r="R1853" s="78">
        <f t="shared" si="2299"/>
        <v>75000</v>
      </c>
      <c r="S1853" s="78"/>
      <c r="T1853" s="78"/>
      <c r="U1853" s="78"/>
      <c r="V1853" s="78">
        <f t="shared" si="2363"/>
        <v>195000</v>
      </c>
      <c r="W1853" s="78">
        <f t="shared" si="2364"/>
        <v>75000</v>
      </c>
      <c r="X1853" s="78">
        <f t="shared" si="2365"/>
        <v>75000</v>
      </c>
    </row>
    <row r="1854" spans="1:24" ht="26.4">
      <c r="A1854" s="75" t="s">
        <v>229</v>
      </c>
      <c r="B1854" s="1" t="s">
        <v>332</v>
      </c>
      <c r="C1854" s="1" t="s">
        <v>20</v>
      </c>
      <c r="D1854" s="1" t="s">
        <v>13</v>
      </c>
      <c r="E1854" s="1" t="s">
        <v>80</v>
      </c>
      <c r="F1854" s="1" t="s">
        <v>68</v>
      </c>
      <c r="G1854" s="1" t="s">
        <v>140</v>
      </c>
      <c r="H1854" s="1" t="s">
        <v>160</v>
      </c>
      <c r="I1854" s="13" t="s">
        <v>92</v>
      </c>
      <c r="J1854" s="78">
        <f>J1855</f>
        <v>146000</v>
      </c>
      <c r="K1854" s="78">
        <f t="shared" ref="K1854:O1854" si="2376">K1855</f>
        <v>146000</v>
      </c>
      <c r="L1854" s="78">
        <f t="shared" si="2376"/>
        <v>146000</v>
      </c>
      <c r="M1854" s="78">
        <f t="shared" si="2376"/>
        <v>-70000</v>
      </c>
      <c r="N1854" s="78">
        <f t="shared" si="2376"/>
        <v>0</v>
      </c>
      <c r="O1854" s="78">
        <f t="shared" si="2376"/>
        <v>0</v>
      </c>
      <c r="P1854" s="78">
        <f t="shared" si="2297"/>
        <v>76000</v>
      </c>
      <c r="Q1854" s="78">
        <f t="shared" si="2298"/>
        <v>146000</v>
      </c>
      <c r="R1854" s="78">
        <f t="shared" si="2299"/>
        <v>146000</v>
      </c>
      <c r="S1854" s="78">
        <f t="shared" ref="S1854:U1854" si="2377">S1855</f>
        <v>0</v>
      </c>
      <c r="T1854" s="78">
        <f t="shared" si="2377"/>
        <v>0</v>
      </c>
      <c r="U1854" s="78">
        <f t="shared" si="2377"/>
        <v>0</v>
      </c>
      <c r="V1854" s="78">
        <f t="shared" si="2363"/>
        <v>76000</v>
      </c>
      <c r="W1854" s="78">
        <f t="shared" si="2364"/>
        <v>146000</v>
      </c>
      <c r="X1854" s="78">
        <f t="shared" si="2365"/>
        <v>146000</v>
      </c>
    </row>
    <row r="1855" spans="1:24" ht="26.4">
      <c r="A1855" s="74" t="s">
        <v>96</v>
      </c>
      <c r="B1855" s="1" t="s">
        <v>332</v>
      </c>
      <c r="C1855" s="1" t="s">
        <v>20</v>
      </c>
      <c r="D1855" s="1" t="s">
        <v>13</v>
      </c>
      <c r="E1855" s="1" t="s">
        <v>80</v>
      </c>
      <c r="F1855" s="1" t="s">
        <v>68</v>
      </c>
      <c r="G1855" s="1" t="s">
        <v>140</v>
      </c>
      <c r="H1855" s="1" t="s">
        <v>160</v>
      </c>
      <c r="I1855" s="13" t="s">
        <v>93</v>
      </c>
      <c r="J1855" s="78">
        <v>146000</v>
      </c>
      <c r="K1855" s="78">
        <v>146000</v>
      </c>
      <c r="L1855" s="78">
        <v>146000</v>
      </c>
      <c r="M1855" s="78">
        <v>-70000</v>
      </c>
      <c r="N1855" s="78"/>
      <c r="O1855" s="78"/>
      <c r="P1855" s="78">
        <f t="shared" si="2297"/>
        <v>76000</v>
      </c>
      <c r="Q1855" s="78">
        <f t="shared" si="2298"/>
        <v>146000</v>
      </c>
      <c r="R1855" s="78">
        <f t="shared" si="2299"/>
        <v>146000</v>
      </c>
      <c r="S1855" s="78"/>
      <c r="T1855" s="78"/>
      <c r="U1855" s="78"/>
      <c r="V1855" s="78">
        <f t="shared" si="2363"/>
        <v>76000</v>
      </c>
      <c r="W1855" s="78">
        <f t="shared" si="2364"/>
        <v>146000</v>
      </c>
      <c r="X1855" s="78">
        <f t="shared" si="2365"/>
        <v>146000</v>
      </c>
    </row>
    <row r="1856" spans="1:24">
      <c r="A1856" s="114"/>
      <c r="B1856" s="1"/>
      <c r="C1856" s="1"/>
      <c r="D1856" s="1"/>
      <c r="E1856" s="34"/>
      <c r="F1856" s="34"/>
      <c r="G1856" s="34"/>
      <c r="H1856" s="35"/>
      <c r="I1856" s="35"/>
      <c r="J1856" s="78"/>
      <c r="K1856" s="78"/>
      <c r="L1856" s="78"/>
      <c r="M1856" s="78"/>
      <c r="N1856" s="78"/>
      <c r="O1856" s="78"/>
      <c r="P1856" s="78"/>
      <c r="Q1856" s="78"/>
      <c r="R1856" s="78"/>
      <c r="S1856" s="78"/>
      <c r="T1856" s="78"/>
      <c r="U1856" s="78"/>
      <c r="V1856" s="78"/>
      <c r="W1856" s="78"/>
      <c r="X1856" s="78"/>
    </row>
    <row r="1857" spans="1:25" ht="26.4">
      <c r="A1857" s="160" t="s">
        <v>339</v>
      </c>
      <c r="B1857" s="124" t="s">
        <v>331</v>
      </c>
      <c r="C1857" s="125"/>
      <c r="D1857" s="125"/>
      <c r="E1857" s="132"/>
      <c r="F1857" s="132"/>
      <c r="G1857" s="132"/>
      <c r="H1857" s="132"/>
      <c r="I1857" s="133"/>
      <c r="J1857" s="126">
        <f>J1858</f>
        <v>1901802</v>
      </c>
      <c r="K1857" s="126">
        <f t="shared" ref="K1857:O1860" si="2378">K1858</f>
        <v>1901802</v>
      </c>
      <c r="L1857" s="126">
        <f t="shared" si="2378"/>
        <v>1901802</v>
      </c>
      <c r="M1857" s="126">
        <f t="shared" si="2378"/>
        <v>0</v>
      </c>
      <c r="N1857" s="126">
        <f t="shared" si="2378"/>
        <v>0</v>
      </c>
      <c r="O1857" s="126">
        <f t="shared" si="2378"/>
        <v>0</v>
      </c>
      <c r="P1857" s="126">
        <f t="shared" si="2297"/>
        <v>1901802</v>
      </c>
      <c r="Q1857" s="126">
        <f t="shared" si="2298"/>
        <v>1901802</v>
      </c>
      <c r="R1857" s="126">
        <f t="shared" si="2299"/>
        <v>1901802</v>
      </c>
      <c r="S1857" s="126">
        <f t="shared" ref="S1857:U1860" si="2379">S1858</f>
        <v>0</v>
      </c>
      <c r="T1857" s="126">
        <f t="shared" si="2379"/>
        <v>0</v>
      </c>
      <c r="U1857" s="126">
        <f t="shared" si="2379"/>
        <v>0</v>
      </c>
      <c r="V1857" s="126">
        <f t="shared" ref="V1857:V1865" si="2380">P1857+S1857</f>
        <v>1901802</v>
      </c>
      <c r="W1857" s="126">
        <f t="shared" ref="W1857:W1865" si="2381">Q1857+T1857</f>
        <v>1901802</v>
      </c>
      <c r="X1857" s="126">
        <f t="shared" ref="X1857:X1865" si="2382">R1857+U1857</f>
        <v>1901802</v>
      </c>
    </row>
    <row r="1858" spans="1:25" ht="15.6">
      <c r="A1858" s="23" t="s">
        <v>32</v>
      </c>
      <c r="B1858" s="119" t="s">
        <v>331</v>
      </c>
      <c r="C1858" s="120" t="s">
        <v>20</v>
      </c>
      <c r="D1858" s="120"/>
      <c r="E1858" s="120"/>
      <c r="F1858" s="120"/>
      <c r="G1858" s="120"/>
      <c r="H1858" s="120"/>
      <c r="I1858" s="121"/>
      <c r="J1858" s="122">
        <f>J1859</f>
        <v>1901802</v>
      </c>
      <c r="K1858" s="122">
        <f t="shared" si="2378"/>
        <v>1901802</v>
      </c>
      <c r="L1858" s="122">
        <f t="shared" si="2378"/>
        <v>1901802</v>
      </c>
      <c r="M1858" s="122">
        <f t="shared" si="2378"/>
        <v>0</v>
      </c>
      <c r="N1858" s="122">
        <f t="shared" si="2378"/>
        <v>0</v>
      </c>
      <c r="O1858" s="122">
        <f t="shared" si="2378"/>
        <v>0</v>
      </c>
      <c r="P1858" s="122">
        <f t="shared" si="2297"/>
        <v>1901802</v>
      </c>
      <c r="Q1858" s="122">
        <f t="shared" si="2298"/>
        <v>1901802</v>
      </c>
      <c r="R1858" s="122">
        <f t="shared" si="2299"/>
        <v>1901802</v>
      </c>
      <c r="S1858" s="122">
        <f t="shared" si="2379"/>
        <v>0</v>
      </c>
      <c r="T1858" s="122">
        <f t="shared" si="2379"/>
        <v>0</v>
      </c>
      <c r="U1858" s="122">
        <f t="shared" si="2379"/>
        <v>0</v>
      </c>
      <c r="V1858" s="122">
        <f t="shared" si="2380"/>
        <v>1901802</v>
      </c>
      <c r="W1858" s="122">
        <f t="shared" si="2381"/>
        <v>1901802</v>
      </c>
      <c r="X1858" s="122">
        <f t="shared" si="2382"/>
        <v>1901802</v>
      </c>
    </row>
    <row r="1859" spans="1:25" ht="26.4">
      <c r="A1859" s="18" t="s">
        <v>34</v>
      </c>
      <c r="B1859" s="14" t="s">
        <v>331</v>
      </c>
      <c r="C1859" s="14" t="s">
        <v>20</v>
      </c>
      <c r="D1859" s="14" t="s">
        <v>3</v>
      </c>
      <c r="E1859" s="14"/>
      <c r="F1859" s="14"/>
      <c r="G1859" s="14"/>
      <c r="H1859" s="1"/>
      <c r="I1859" s="13"/>
      <c r="J1859" s="97">
        <f>J1860</f>
        <v>1901802</v>
      </c>
      <c r="K1859" s="97">
        <f t="shared" si="2378"/>
        <v>1901802</v>
      </c>
      <c r="L1859" s="97">
        <f t="shared" si="2378"/>
        <v>1901802</v>
      </c>
      <c r="M1859" s="97">
        <f t="shared" si="2378"/>
        <v>0</v>
      </c>
      <c r="N1859" s="97">
        <f t="shared" si="2378"/>
        <v>0</v>
      </c>
      <c r="O1859" s="97">
        <f t="shared" si="2378"/>
        <v>0</v>
      </c>
      <c r="P1859" s="97">
        <f t="shared" ref="P1859:P1870" si="2383">J1859+M1859</f>
        <v>1901802</v>
      </c>
      <c r="Q1859" s="97">
        <f t="shared" ref="Q1859:Q1870" si="2384">K1859+N1859</f>
        <v>1901802</v>
      </c>
      <c r="R1859" s="97">
        <f t="shared" ref="R1859:R1870" si="2385">L1859+O1859</f>
        <v>1901802</v>
      </c>
      <c r="S1859" s="97">
        <f t="shared" si="2379"/>
        <v>0</v>
      </c>
      <c r="T1859" s="97">
        <f t="shared" si="2379"/>
        <v>0</v>
      </c>
      <c r="U1859" s="97">
        <f t="shared" si="2379"/>
        <v>0</v>
      </c>
      <c r="V1859" s="97">
        <f t="shared" si="2380"/>
        <v>1901802</v>
      </c>
      <c r="W1859" s="97">
        <f t="shared" si="2381"/>
        <v>1901802</v>
      </c>
      <c r="X1859" s="97">
        <f t="shared" si="2382"/>
        <v>1901802</v>
      </c>
    </row>
    <row r="1860" spans="1:25">
      <c r="A1860" s="7" t="s">
        <v>81</v>
      </c>
      <c r="B1860" s="1" t="s">
        <v>331</v>
      </c>
      <c r="C1860" s="1" t="s">
        <v>20</v>
      </c>
      <c r="D1860" s="1" t="s">
        <v>3</v>
      </c>
      <c r="E1860" s="1" t="s">
        <v>80</v>
      </c>
      <c r="F1860" s="1" t="s">
        <v>68</v>
      </c>
      <c r="G1860" s="1" t="s">
        <v>140</v>
      </c>
      <c r="H1860" s="1" t="s">
        <v>141</v>
      </c>
      <c r="I1860" s="13"/>
      <c r="J1860" s="78">
        <f>J1861</f>
        <v>1901802</v>
      </c>
      <c r="K1860" s="78">
        <f t="shared" si="2378"/>
        <v>1901802</v>
      </c>
      <c r="L1860" s="78">
        <f t="shared" si="2378"/>
        <v>1901802</v>
      </c>
      <c r="M1860" s="78">
        <f t="shared" si="2378"/>
        <v>0</v>
      </c>
      <c r="N1860" s="78">
        <f t="shared" si="2378"/>
        <v>0</v>
      </c>
      <c r="O1860" s="78">
        <f t="shared" si="2378"/>
        <v>0</v>
      </c>
      <c r="P1860" s="78">
        <f t="shared" si="2383"/>
        <v>1901802</v>
      </c>
      <c r="Q1860" s="78">
        <f t="shared" si="2384"/>
        <v>1901802</v>
      </c>
      <c r="R1860" s="78">
        <f t="shared" si="2385"/>
        <v>1901802</v>
      </c>
      <c r="S1860" s="78">
        <f t="shared" si="2379"/>
        <v>0</v>
      </c>
      <c r="T1860" s="78">
        <f t="shared" si="2379"/>
        <v>0</v>
      </c>
      <c r="U1860" s="78">
        <f t="shared" si="2379"/>
        <v>0</v>
      </c>
      <c r="V1860" s="78">
        <f t="shared" si="2380"/>
        <v>1901802</v>
      </c>
      <c r="W1860" s="78">
        <f t="shared" si="2381"/>
        <v>1901802</v>
      </c>
      <c r="X1860" s="78">
        <f t="shared" si="2382"/>
        <v>1901802</v>
      </c>
    </row>
    <row r="1861" spans="1:25">
      <c r="A1861" s="11" t="s">
        <v>238</v>
      </c>
      <c r="B1861" s="1" t="s">
        <v>331</v>
      </c>
      <c r="C1861" s="1" t="s">
        <v>20</v>
      </c>
      <c r="D1861" s="1" t="s">
        <v>3</v>
      </c>
      <c r="E1861" s="1" t="s">
        <v>80</v>
      </c>
      <c r="F1861" s="1" t="s">
        <v>68</v>
      </c>
      <c r="G1861" s="1" t="s">
        <v>140</v>
      </c>
      <c r="H1861" s="1" t="s">
        <v>239</v>
      </c>
      <c r="I1861" s="13"/>
      <c r="J1861" s="78">
        <f>J1862+J1864</f>
        <v>1901802</v>
      </c>
      <c r="K1861" s="78">
        <f t="shared" ref="K1861:L1861" si="2386">K1862+K1864</f>
        <v>1901802</v>
      </c>
      <c r="L1861" s="78">
        <f t="shared" si="2386"/>
        <v>1901802</v>
      </c>
      <c r="M1861" s="78">
        <f t="shared" ref="M1861:O1861" si="2387">M1862+M1864</f>
        <v>0</v>
      </c>
      <c r="N1861" s="78">
        <f t="shared" si="2387"/>
        <v>0</v>
      </c>
      <c r="O1861" s="78">
        <f t="shared" si="2387"/>
        <v>0</v>
      </c>
      <c r="P1861" s="78">
        <f t="shared" si="2383"/>
        <v>1901802</v>
      </c>
      <c r="Q1861" s="78">
        <f t="shared" si="2384"/>
        <v>1901802</v>
      </c>
      <c r="R1861" s="78">
        <f t="shared" si="2385"/>
        <v>1901802</v>
      </c>
      <c r="S1861" s="78">
        <f>S1862+S1864+S1866</f>
        <v>0</v>
      </c>
      <c r="T1861" s="78">
        <f t="shared" ref="T1861:U1861" si="2388">T1862+T1864+T1866</f>
        <v>0</v>
      </c>
      <c r="U1861" s="78">
        <f t="shared" si="2388"/>
        <v>0</v>
      </c>
      <c r="V1861" s="78">
        <f t="shared" si="2380"/>
        <v>1901802</v>
      </c>
      <c r="W1861" s="78">
        <f t="shared" si="2381"/>
        <v>1901802</v>
      </c>
      <c r="X1861" s="78">
        <f t="shared" si="2382"/>
        <v>1901802</v>
      </c>
    </row>
    <row r="1862" spans="1:25" ht="39.6">
      <c r="A1862" s="74" t="s">
        <v>94</v>
      </c>
      <c r="B1862" s="1" t="s">
        <v>331</v>
      </c>
      <c r="C1862" s="1" t="s">
        <v>20</v>
      </c>
      <c r="D1862" s="1" t="s">
        <v>3</v>
      </c>
      <c r="E1862" s="1" t="s">
        <v>80</v>
      </c>
      <c r="F1862" s="1" t="s">
        <v>68</v>
      </c>
      <c r="G1862" s="1" t="s">
        <v>140</v>
      </c>
      <c r="H1862" s="1" t="s">
        <v>239</v>
      </c>
      <c r="I1862" s="13" t="s">
        <v>90</v>
      </c>
      <c r="J1862" s="78">
        <f>J1863</f>
        <v>1844302</v>
      </c>
      <c r="K1862" s="78">
        <f t="shared" ref="K1862:O1862" si="2389">K1863</f>
        <v>1844302</v>
      </c>
      <c r="L1862" s="78">
        <f t="shared" si="2389"/>
        <v>1844302</v>
      </c>
      <c r="M1862" s="78">
        <f t="shared" si="2389"/>
        <v>0</v>
      </c>
      <c r="N1862" s="78">
        <f t="shared" si="2389"/>
        <v>0</v>
      </c>
      <c r="O1862" s="78">
        <f t="shared" si="2389"/>
        <v>0</v>
      </c>
      <c r="P1862" s="78">
        <f t="shared" si="2383"/>
        <v>1844302</v>
      </c>
      <c r="Q1862" s="78">
        <f t="shared" si="2384"/>
        <v>1844302</v>
      </c>
      <c r="R1862" s="78">
        <f t="shared" si="2385"/>
        <v>1844302</v>
      </c>
      <c r="S1862" s="78">
        <f t="shared" ref="S1862:U1862" si="2390">S1863</f>
        <v>0</v>
      </c>
      <c r="T1862" s="78">
        <f t="shared" si="2390"/>
        <v>0</v>
      </c>
      <c r="U1862" s="78">
        <f t="shared" si="2390"/>
        <v>0</v>
      </c>
      <c r="V1862" s="78">
        <f t="shared" si="2380"/>
        <v>1844302</v>
      </c>
      <c r="W1862" s="78">
        <f t="shared" si="2381"/>
        <v>1844302</v>
      </c>
      <c r="X1862" s="78">
        <f t="shared" si="2382"/>
        <v>1844302</v>
      </c>
    </row>
    <row r="1863" spans="1:25">
      <c r="A1863" s="74" t="s">
        <v>101</v>
      </c>
      <c r="B1863" s="1" t="s">
        <v>331</v>
      </c>
      <c r="C1863" s="1" t="s">
        <v>20</v>
      </c>
      <c r="D1863" s="1" t="s">
        <v>3</v>
      </c>
      <c r="E1863" s="1" t="s">
        <v>80</v>
      </c>
      <c r="F1863" s="1" t="s">
        <v>68</v>
      </c>
      <c r="G1863" s="1" t="s">
        <v>140</v>
      </c>
      <c r="H1863" s="1" t="s">
        <v>239</v>
      </c>
      <c r="I1863" s="13" t="s">
        <v>100</v>
      </c>
      <c r="J1863" s="78">
        <v>1844302</v>
      </c>
      <c r="K1863" s="78">
        <v>1844302</v>
      </c>
      <c r="L1863" s="78">
        <v>1844302</v>
      </c>
      <c r="M1863" s="78"/>
      <c r="N1863" s="78"/>
      <c r="O1863" s="78"/>
      <c r="P1863" s="78">
        <f t="shared" si="2383"/>
        <v>1844302</v>
      </c>
      <c r="Q1863" s="78">
        <f t="shared" si="2384"/>
        <v>1844302</v>
      </c>
      <c r="R1863" s="78">
        <f t="shared" si="2385"/>
        <v>1844302</v>
      </c>
      <c r="S1863" s="78"/>
      <c r="T1863" s="78"/>
      <c r="U1863" s="78"/>
      <c r="V1863" s="78">
        <f t="shared" si="2380"/>
        <v>1844302</v>
      </c>
      <c r="W1863" s="78">
        <f t="shared" si="2381"/>
        <v>1844302</v>
      </c>
      <c r="X1863" s="78">
        <f t="shared" si="2382"/>
        <v>1844302</v>
      </c>
    </row>
    <row r="1864" spans="1:25" ht="26.4">
      <c r="A1864" s="75" t="s">
        <v>229</v>
      </c>
      <c r="B1864" s="1" t="s">
        <v>331</v>
      </c>
      <c r="C1864" s="1" t="s">
        <v>20</v>
      </c>
      <c r="D1864" s="1" t="s">
        <v>3</v>
      </c>
      <c r="E1864" s="1" t="s">
        <v>80</v>
      </c>
      <c r="F1864" s="1" t="s">
        <v>68</v>
      </c>
      <c r="G1864" s="1" t="s">
        <v>140</v>
      </c>
      <c r="H1864" s="1" t="s">
        <v>239</v>
      </c>
      <c r="I1864" s="13" t="s">
        <v>92</v>
      </c>
      <c r="J1864" s="78">
        <f>J1865</f>
        <v>57500</v>
      </c>
      <c r="K1864" s="78">
        <f t="shared" ref="K1864:O1864" si="2391">K1865</f>
        <v>57500</v>
      </c>
      <c r="L1864" s="78">
        <f t="shared" si="2391"/>
        <v>57500</v>
      </c>
      <c r="M1864" s="78">
        <f t="shared" si="2391"/>
        <v>0</v>
      </c>
      <c r="N1864" s="78">
        <f t="shared" si="2391"/>
        <v>0</v>
      </c>
      <c r="O1864" s="78">
        <f t="shared" si="2391"/>
        <v>0</v>
      </c>
      <c r="P1864" s="78">
        <f t="shared" si="2383"/>
        <v>57500</v>
      </c>
      <c r="Q1864" s="78">
        <f t="shared" si="2384"/>
        <v>57500</v>
      </c>
      <c r="R1864" s="78">
        <f t="shared" si="2385"/>
        <v>57500</v>
      </c>
      <c r="S1864" s="78">
        <f t="shared" ref="S1864:U1864" si="2392">S1865</f>
        <v>-3000</v>
      </c>
      <c r="T1864" s="78">
        <f t="shared" si="2392"/>
        <v>0</v>
      </c>
      <c r="U1864" s="78">
        <f t="shared" si="2392"/>
        <v>0</v>
      </c>
      <c r="V1864" s="78">
        <f t="shared" si="2380"/>
        <v>54500</v>
      </c>
      <c r="W1864" s="78">
        <f t="shared" si="2381"/>
        <v>57500</v>
      </c>
      <c r="X1864" s="78">
        <f t="shared" si="2382"/>
        <v>57500</v>
      </c>
    </row>
    <row r="1865" spans="1:25" ht="27.75" customHeight="1">
      <c r="A1865" s="74" t="s">
        <v>96</v>
      </c>
      <c r="B1865" s="1" t="s">
        <v>331</v>
      </c>
      <c r="C1865" s="1" t="s">
        <v>20</v>
      </c>
      <c r="D1865" s="1" t="s">
        <v>3</v>
      </c>
      <c r="E1865" s="1" t="s">
        <v>80</v>
      </c>
      <c r="F1865" s="1" t="s">
        <v>68</v>
      </c>
      <c r="G1865" s="1" t="s">
        <v>140</v>
      </c>
      <c r="H1865" s="1" t="s">
        <v>239</v>
      </c>
      <c r="I1865" s="13" t="s">
        <v>93</v>
      </c>
      <c r="J1865" s="78">
        <v>57500</v>
      </c>
      <c r="K1865" s="78">
        <v>57500</v>
      </c>
      <c r="L1865" s="78">
        <v>57500</v>
      </c>
      <c r="M1865" s="78"/>
      <c r="N1865" s="78"/>
      <c r="O1865" s="78"/>
      <c r="P1865" s="78">
        <f t="shared" si="2383"/>
        <v>57500</v>
      </c>
      <c r="Q1865" s="78">
        <f t="shared" si="2384"/>
        <v>57500</v>
      </c>
      <c r="R1865" s="78">
        <f t="shared" si="2385"/>
        <v>57500</v>
      </c>
      <c r="S1865" s="78">
        <v>-3000</v>
      </c>
      <c r="T1865" s="78"/>
      <c r="U1865" s="78"/>
      <c r="V1865" s="78">
        <f t="shared" si="2380"/>
        <v>54500</v>
      </c>
      <c r="W1865" s="78">
        <f t="shared" si="2381"/>
        <v>57500</v>
      </c>
      <c r="X1865" s="78">
        <f t="shared" si="2382"/>
        <v>57500</v>
      </c>
    </row>
    <row r="1866" spans="1:25">
      <c r="A1866" s="299" t="s">
        <v>78</v>
      </c>
      <c r="B1866" s="1" t="s">
        <v>331</v>
      </c>
      <c r="C1866" s="1" t="s">
        <v>20</v>
      </c>
      <c r="D1866" s="1" t="s">
        <v>3</v>
      </c>
      <c r="E1866" s="1" t="s">
        <v>80</v>
      </c>
      <c r="F1866" s="1" t="s">
        <v>68</v>
      </c>
      <c r="G1866" s="1" t="s">
        <v>140</v>
      </c>
      <c r="H1866" s="1" t="s">
        <v>239</v>
      </c>
      <c r="I1866" s="13" t="s">
        <v>75</v>
      </c>
      <c r="J1866" s="78"/>
      <c r="K1866" s="78"/>
      <c r="L1866" s="78"/>
      <c r="M1866" s="78"/>
      <c r="N1866" s="78"/>
      <c r="O1866" s="78"/>
      <c r="P1866" s="78"/>
      <c r="Q1866" s="78"/>
      <c r="R1866" s="78"/>
      <c r="S1866" s="78">
        <f>S1867</f>
        <v>3000</v>
      </c>
      <c r="T1866" s="78">
        <f t="shared" ref="T1866:U1866" si="2393">T1867</f>
        <v>0</v>
      </c>
      <c r="U1866" s="78">
        <f t="shared" si="2393"/>
        <v>0</v>
      </c>
      <c r="V1866" s="78">
        <f t="shared" ref="V1866:V1867" si="2394">P1866+S1866</f>
        <v>3000</v>
      </c>
      <c r="W1866" s="78">
        <f t="shared" ref="W1866:W1867" si="2395">Q1866+T1866</f>
        <v>0</v>
      </c>
      <c r="X1866" s="78">
        <f t="shared" ref="X1866:X1867" si="2396">R1866+U1866</f>
        <v>0</v>
      </c>
    </row>
    <row r="1867" spans="1:25">
      <c r="A1867" s="320" t="s">
        <v>118</v>
      </c>
      <c r="B1867" s="1" t="s">
        <v>331</v>
      </c>
      <c r="C1867" s="1" t="s">
        <v>20</v>
      </c>
      <c r="D1867" s="1" t="s">
        <v>3</v>
      </c>
      <c r="E1867" s="1" t="s">
        <v>80</v>
      </c>
      <c r="F1867" s="1" t="s">
        <v>68</v>
      </c>
      <c r="G1867" s="1" t="s">
        <v>140</v>
      </c>
      <c r="H1867" s="1" t="s">
        <v>239</v>
      </c>
      <c r="I1867" s="13" t="s">
        <v>117</v>
      </c>
      <c r="J1867" s="78"/>
      <c r="K1867" s="78"/>
      <c r="L1867" s="78"/>
      <c r="M1867" s="78"/>
      <c r="N1867" s="78"/>
      <c r="O1867" s="78"/>
      <c r="P1867" s="78"/>
      <c r="Q1867" s="78"/>
      <c r="R1867" s="78"/>
      <c r="S1867" s="78">
        <v>3000</v>
      </c>
      <c r="T1867" s="78"/>
      <c r="U1867" s="78"/>
      <c r="V1867" s="78">
        <f t="shared" si="2394"/>
        <v>3000</v>
      </c>
      <c r="W1867" s="78">
        <f t="shared" si="2395"/>
        <v>0</v>
      </c>
      <c r="X1867" s="78">
        <f t="shared" si="2396"/>
        <v>0</v>
      </c>
    </row>
    <row r="1868" spans="1:25">
      <c r="A1868" s="2"/>
      <c r="B1868" s="45"/>
      <c r="C1868" s="1"/>
      <c r="D1868" s="1"/>
      <c r="E1868" s="1"/>
      <c r="F1868" s="1"/>
      <c r="G1868" s="1"/>
      <c r="H1868" s="1"/>
      <c r="I1868" s="13"/>
      <c r="J1868" s="78"/>
      <c r="K1868" s="78"/>
      <c r="L1868" s="78"/>
      <c r="M1868" s="78"/>
      <c r="N1868" s="78"/>
      <c r="O1868" s="78"/>
      <c r="P1868" s="78"/>
      <c r="Q1868" s="78"/>
      <c r="R1868" s="78"/>
      <c r="S1868" s="78"/>
      <c r="T1868" s="78"/>
      <c r="U1868" s="78"/>
      <c r="V1868" s="78"/>
      <c r="W1868" s="78"/>
      <c r="X1868" s="78"/>
    </row>
    <row r="1869" spans="1:25">
      <c r="A1869" s="145" t="s">
        <v>321</v>
      </c>
      <c r="B1869" s="146"/>
      <c r="C1869" s="147"/>
      <c r="D1869" s="148"/>
      <c r="E1869" s="146"/>
      <c r="F1869" s="146"/>
      <c r="G1869" s="146"/>
      <c r="H1869" s="149"/>
      <c r="I1869" s="149"/>
      <c r="J1869" s="150">
        <v>0</v>
      </c>
      <c r="K1869" s="150">
        <v>18053595</v>
      </c>
      <c r="L1869" s="150">
        <v>36325590</v>
      </c>
      <c r="M1869" s="150"/>
      <c r="N1869" s="150"/>
      <c r="O1869" s="150"/>
      <c r="P1869" s="150">
        <f t="shared" si="2383"/>
        <v>0</v>
      </c>
      <c r="Q1869" s="150">
        <f t="shared" si="2384"/>
        <v>18053595</v>
      </c>
      <c r="R1869" s="150">
        <f t="shared" si="2385"/>
        <v>36325590</v>
      </c>
      <c r="S1869" s="150"/>
      <c r="T1869" s="150"/>
      <c r="U1869" s="150"/>
      <c r="V1869" s="150">
        <f t="shared" ref="V1869:V1870" si="2397">P1869+S1869</f>
        <v>0</v>
      </c>
      <c r="W1869" s="150">
        <f t="shared" ref="W1869:W1870" si="2398">Q1869+T1869</f>
        <v>18053595</v>
      </c>
      <c r="X1869" s="150">
        <f t="shared" ref="X1869:X1870" si="2399">R1869+U1869</f>
        <v>36325590</v>
      </c>
    </row>
    <row r="1870" spans="1:25" ht="13.8">
      <c r="A1870" s="66" t="s">
        <v>38</v>
      </c>
      <c r="B1870" s="67"/>
      <c r="C1870" s="68"/>
      <c r="D1870" s="68"/>
      <c r="E1870" s="68"/>
      <c r="F1870" s="68"/>
      <c r="G1870" s="68"/>
      <c r="H1870" s="68"/>
      <c r="I1870" s="68"/>
      <c r="J1870" s="103">
        <f t="shared" ref="J1870:O1870" si="2400">J17+J188+J403+J464+J494+J1844+J1857+J1869</f>
        <v>1035802533.1399999</v>
      </c>
      <c r="K1870" s="103">
        <f t="shared" si="2400"/>
        <v>1005278892.5999999</v>
      </c>
      <c r="L1870" s="103">
        <f t="shared" si="2400"/>
        <v>1012280564.99</v>
      </c>
      <c r="M1870" s="103">
        <f t="shared" si="2400"/>
        <v>62478519.32</v>
      </c>
      <c r="N1870" s="103">
        <f t="shared" si="2400"/>
        <v>1652253.6199999996</v>
      </c>
      <c r="O1870" s="103">
        <f t="shared" si="2400"/>
        <v>80747256.489999995</v>
      </c>
      <c r="P1870" s="103">
        <f t="shared" si="2383"/>
        <v>1098281052.4599998</v>
      </c>
      <c r="Q1870" s="103">
        <f t="shared" si="2384"/>
        <v>1006931146.2199999</v>
      </c>
      <c r="R1870" s="103">
        <f t="shared" si="2385"/>
        <v>1093027821.48</v>
      </c>
      <c r="S1870" s="103">
        <f>S17+S188+S403+S464+S494+S1844+S1857+S1869</f>
        <v>18867380.969999999</v>
      </c>
      <c r="T1870" s="103">
        <f>T17+T188+T403+T464+T494+T1844+T1857+T1869</f>
        <v>2913094.88</v>
      </c>
      <c r="U1870" s="103">
        <f>U17+U188+U403+U464+U494+U1844+U1857+U1869</f>
        <v>2913094.88</v>
      </c>
      <c r="V1870" s="103">
        <f t="shared" si="2397"/>
        <v>1117148433.4299998</v>
      </c>
      <c r="W1870" s="103">
        <f t="shared" si="2398"/>
        <v>1009844241.0999999</v>
      </c>
      <c r="X1870" s="103">
        <f t="shared" si="2399"/>
        <v>1095940916.3600001</v>
      </c>
      <c r="Y1870" t="s">
        <v>464</v>
      </c>
    </row>
    <row r="1872" spans="1:25" ht="13.8">
      <c r="A1872" s="151"/>
      <c r="B1872" s="151"/>
      <c r="C1872" s="152"/>
      <c r="D1872" s="152"/>
      <c r="E1872" s="152"/>
      <c r="F1872" s="152"/>
      <c r="G1872" s="152"/>
      <c r="H1872" s="152"/>
      <c r="I1872" s="152"/>
      <c r="J1872" s="300"/>
      <c r="K1872" s="300"/>
      <c r="L1872" s="300"/>
      <c r="M1872" s="300"/>
      <c r="N1872" s="300"/>
      <c r="O1872" s="300"/>
      <c r="S1872" s="300">
        <f>'[1]2024_реш'!$L$131</f>
        <v>18867380.969999999</v>
      </c>
      <c r="T1872" s="300">
        <f>'[1]2024_реш'!$M$131</f>
        <v>2913094.88</v>
      </c>
      <c r="U1872" s="300">
        <f>'[1]2024_реш'!$N$131</f>
        <v>2913094.88</v>
      </c>
    </row>
    <row r="1873" spans="1:21" ht="13.8">
      <c r="A1873" s="151"/>
      <c r="B1873" s="151"/>
      <c r="C1873" s="152"/>
      <c r="D1873" s="152"/>
      <c r="E1873" s="152"/>
      <c r="F1873" s="152"/>
      <c r="G1873" s="152"/>
      <c r="H1873" s="152"/>
      <c r="I1873" s="152"/>
      <c r="J1873" s="300"/>
      <c r="K1873" s="300"/>
      <c r="L1873" s="300"/>
      <c r="M1873" s="300"/>
      <c r="N1873" s="300"/>
      <c r="O1873" s="300"/>
      <c r="S1873" s="300">
        <f>S1872-S1870</f>
        <v>0</v>
      </c>
      <c r="T1873" s="300"/>
      <c r="U1873" s="300"/>
    </row>
    <row r="1874" spans="1:21" ht="13.8">
      <c r="A1874" s="151"/>
      <c r="B1874" s="151"/>
      <c r="C1874" s="152"/>
      <c r="D1874" s="152"/>
      <c r="E1874" s="152"/>
      <c r="F1874" s="152"/>
      <c r="G1874" s="152"/>
      <c r="H1874" s="152"/>
      <c r="I1874" s="152"/>
      <c r="J1874" s="300"/>
      <c r="K1874" s="300"/>
      <c r="L1874" s="300"/>
      <c r="M1874" s="300"/>
      <c r="N1874" s="300"/>
      <c r="O1874" s="300"/>
      <c r="S1874" s="300"/>
      <c r="T1874" s="300"/>
      <c r="U1874" s="300"/>
    </row>
    <row r="1875" spans="1:21" ht="13.8">
      <c r="A1875" s="151"/>
      <c r="B1875" s="151"/>
      <c r="C1875" s="152"/>
      <c r="D1875" s="152"/>
      <c r="E1875" s="152"/>
      <c r="F1875" s="152"/>
      <c r="G1875" s="152"/>
      <c r="H1875" s="152"/>
      <c r="I1875" s="152"/>
      <c r="J1875" s="300"/>
      <c r="K1875" s="300"/>
      <c r="L1875" s="300"/>
      <c r="M1875" s="350"/>
      <c r="S1875" s="361"/>
    </row>
    <row r="1876" spans="1:21" ht="13.8">
      <c r="A1876" s="151"/>
      <c r="B1876" s="151"/>
      <c r="C1876" s="152"/>
      <c r="D1876" s="152"/>
      <c r="E1876" s="152"/>
      <c r="F1876" s="152"/>
      <c r="G1876" s="152"/>
      <c r="H1876" s="152"/>
      <c r="I1876" s="152"/>
      <c r="J1876" s="300"/>
      <c r="K1876" s="300"/>
      <c r="L1876" s="300"/>
      <c r="M1876" s="300"/>
      <c r="S1876" s="300"/>
    </row>
    <row r="1877" spans="1:21" ht="13.8">
      <c r="A1877" s="151"/>
      <c r="B1877" s="151"/>
      <c r="C1877" s="152"/>
      <c r="D1877" s="152"/>
      <c r="E1877" s="152"/>
      <c r="F1877" s="152"/>
      <c r="G1877" s="152"/>
      <c r="H1877" s="152"/>
      <c r="I1877" s="152"/>
      <c r="M1877" s="300"/>
      <c r="S1877" s="300"/>
    </row>
    <row r="1878" spans="1:21" ht="13.8">
      <c r="A1878" s="151"/>
      <c r="B1878" s="151"/>
      <c r="C1878" s="152"/>
      <c r="D1878" s="152"/>
      <c r="E1878" s="152"/>
      <c r="F1878" s="152"/>
      <c r="G1878" s="152"/>
      <c r="H1878" s="152"/>
      <c r="I1878" s="152"/>
      <c r="S1878" s="300"/>
    </row>
    <row r="1879" spans="1:21" ht="13.8">
      <c r="A1879" s="151"/>
      <c r="B1879" s="151"/>
      <c r="C1879" s="152"/>
      <c r="D1879" s="152"/>
      <c r="E1879" s="152"/>
      <c r="F1879" s="152"/>
      <c r="G1879" s="152"/>
      <c r="H1879" s="152"/>
      <c r="I1879" s="152"/>
    </row>
    <row r="1880" spans="1:21" ht="13.8">
      <c r="A1880" s="151"/>
      <c r="B1880" s="151"/>
      <c r="C1880" s="152"/>
      <c r="D1880" s="152"/>
      <c r="E1880" s="152"/>
      <c r="F1880" s="152"/>
      <c r="G1880" s="152"/>
      <c r="H1880" s="152"/>
      <c r="I1880" s="152"/>
    </row>
    <row r="1905" spans="1:1">
      <c r="A1905" s="61"/>
    </row>
    <row r="1907" spans="1:1">
      <c r="A1907" s="61"/>
    </row>
  </sheetData>
  <mergeCells count="16">
    <mergeCell ref="S12:X12"/>
    <mergeCell ref="S13:U13"/>
    <mergeCell ref="V13:X13"/>
    <mergeCell ref="A11:X11"/>
    <mergeCell ref="E15:H15"/>
    <mergeCell ref="A13:A14"/>
    <mergeCell ref="B13:B14"/>
    <mergeCell ref="C13:C14"/>
    <mergeCell ref="D13:D14"/>
    <mergeCell ref="E13:H14"/>
    <mergeCell ref="M13:O13"/>
    <mergeCell ref="P13:R13"/>
    <mergeCell ref="M12:R12"/>
    <mergeCell ref="J12:L12"/>
    <mergeCell ref="J13:L13"/>
    <mergeCell ref="I13:I14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44" firstPageNumber="58" fitToHeight="99" orientation="portrait" r:id="rId1"/>
  <headerFooter alignWithMargins="0">
    <oddFooter>&amp;C&amp;P</oddFooter>
  </headerFooter>
  <rowBreaks count="2" manualBreakCount="2">
    <brk id="88" max="18" man="1"/>
    <brk id="17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2024-04-15T09:37:05Z</cp:lastPrinted>
  <dcterms:created xsi:type="dcterms:W3CDTF">2007-08-13T07:10:11Z</dcterms:created>
  <dcterms:modified xsi:type="dcterms:W3CDTF">2024-04-15T09:37:08Z</dcterms:modified>
</cp:coreProperties>
</file>