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0" windowWidth="20730" windowHeight="1176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Лист1!$A$680:$BG$847</definedName>
    <definedName name="_xlnm.Print_Titles" localSheetId="0">Лист1!$12:$13</definedName>
    <definedName name="_xlnm.Print_Area" localSheetId="0">Лист1!$A$1:$BG$847</definedName>
  </definedNames>
  <calcPr calcId="125725"/>
</workbook>
</file>

<file path=xl/calcChain.xml><?xml version="1.0" encoding="utf-8"?>
<calcChain xmlns="http://schemas.openxmlformats.org/spreadsheetml/2006/main">
  <c r="BA739" i="1"/>
  <c r="BA736"/>
  <c r="BA726"/>
  <c r="BA692" l="1"/>
  <c r="BA690"/>
  <c r="BA713" l="1"/>
  <c r="BD694" l="1"/>
  <c r="BE694"/>
  <c r="BF694"/>
  <c r="BB693"/>
  <c r="BC693"/>
  <c r="BA693"/>
  <c r="BA687"/>
  <c r="BA482"/>
  <c r="BA452"/>
  <c r="BD362"/>
  <c r="BE362"/>
  <c r="BF362"/>
  <c r="BD363"/>
  <c r="BE363"/>
  <c r="BF363"/>
  <c r="BD364"/>
  <c r="BE364"/>
  <c r="BF364"/>
  <c r="BB363"/>
  <c r="BB362" s="1"/>
  <c r="BC363"/>
  <c r="BC362" s="1"/>
  <c r="BA363"/>
  <c r="BA362"/>
  <c r="BA234"/>
  <c r="BA189"/>
  <c r="BD146"/>
  <c r="BE146"/>
  <c r="BF146"/>
  <c r="BE147"/>
  <c r="BF147"/>
  <c r="BD148"/>
  <c r="BE148"/>
  <c r="BF148"/>
  <c r="BB147"/>
  <c r="BB146" s="1"/>
  <c r="BC147"/>
  <c r="BC146" s="1"/>
  <c r="BA147"/>
  <c r="BA146" s="1"/>
  <c r="BD147" l="1"/>
  <c r="BA57"/>
  <c r="BE59"/>
  <c r="BD60"/>
  <c r="BE60"/>
  <c r="BF60"/>
  <c r="BB59"/>
  <c r="BB58" s="1"/>
  <c r="BE58" s="1"/>
  <c r="BC59"/>
  <c r="BC58" s="1"/>
  <c r="BF58" s="1"/>
  <c r="BA59"/>
  <c r="BD59" s="1"/>
  <c r="BA58"/>
  <c r="BD58" s="1"/>
  <c r="BA54"/>
  <c r="BA45"/>
  <c r="BF59" l="1"/>
  <c r="BF846"/>
  <c r="BE846"/>
  <c r="BD846"/>
  <c r="BF845"/>
  <c r="BE845"/>
  <c r="BD845"/>
  <c r="BE844"/>
  <c r="BC844"/>
  <c r="BF844" s="1"/>
  <c r="BB844"/>
  <c r="BA844"/>
  <c r="BD844" s="1"/>
  <c r="BF843"/>
  <c r="BE843"/>
  <c r="BD843"/>
  <c r="BF842"/>
  <c r="BC842"/>
  <c r="BB842"/>
  <c r="BE842" s="1"/>
  <c r="BA842"/>
  <c r="BC841"/>
  <c r="BF841" s="1"/>
  <c r="BF840"/>
  <c r="BE840"/>
  <c r="BD840"/>
  <c r="BE839"/>
  <c r="BC839"/>
  <c r="BF839" s="1"/>
  <c r="BB839"/>
  <c r="BA839"/>
  <c r="BD839" s="1"/>
  <c r="BF838"/>
  <c r="BE838"/>
  <c r="BD838"/>
  <c r="BF837"/>
  <c r="BC837"/>
  <c r="BB837"/>
  <c r="BE837" s="1"/>
  <c r="BA837"/>
  <c r="BC836"/>
  <c r="BF836" s="1"/>
  <c r="BF835"/>
  <c r="BE835"/>
  <c r="BD835"/>
  <c r="BE834"/>
  <c r="BC834"/>
  <c r="BF834" s="1"/>
  <c r="BB834"/>
  <c r="BA834"/>
  <c r="BD834" s="1"/>
  <c r="BF833"/>
  <c r="BE833"/>
  <c r="BD833"/>
  <c r="BF832"/>
  <c r="BC832"/>
  <c r="BB832"/>
  <c r="BE832" s="1"/>
  <c r="BA832"/>
  <c r="BA831" s="1"/>
  <c r="BD831" s="1"/>
  <c r="BC831"/>
  <c r="BF831" s="1"/>
  <c r="BB831"/>
  <c r="BE831" s="1"/>
  <c r="BF830"/>
  <c r="BE830"/>
  <c r="BD830"/>
  <c r="BE829"/>
  <c r="BC829"/>
  <c r="BF829" s="1"/>
  <c r="BB829"/>
  <c r="BA829"/>
  <c r="BD829" s="1"/>
  <c r="BC828"/>
  <c r="BF828" s="1"/>
  <c r="BB828"/>
  <c r="BE828" s="1"/>
  <c r="BA828"/>
  <c r="BD828" s="1"/>
  <c r="BF827"/>
  <c r="BE827"/>
  <c r="BD827"/>
  <c r="BC826"/>
  <c r="BF826" s="1"/>
  <c r="BB826"/>
  <c r="BE826" s="1"/>
  <c r="BA826"/>
  <c r="BD826" s="1"/>
  <c r="BF825"/>
  <c r="BE825"/>
  <c r="BD825"/>
  <c r="BC824"/>
  <c r="BF824" s="1"/>
  <c r="BB824"/>
  <c r="BE824" s="1"/>
  <c r="BA824"/>
  <c r="BD824" s="1"/>
  <c r="BC823"/>
  <c r="BF823" s="1"/>
  <c r="BB823"/>
  <c r="BE823" s="1"/>
  <c r="BF822"/>
  <c r="BE822"/>
  <c r="BD822"/>
  <c r="BD821"/>
  <c r="BC821"/>
  <c r="BF821" s="1"/>
  <c r="BB821"/>
  <c r="BE821" s="1"/>
  <c r="BA821"/>
  <c r="BF820"/>
  <c r="BC820"/>
  <c r="BB820"/>
  <c r="BE820" s="1"/>
  <c r="BA820"/>
  <c r="BD820" s="1"/>
  <c r="BF819"/>
  <c r="BE819"/>
  <c r="BD819"/>
  <c r="BC818"/>
  <c r="BF818" s="1"/>
  <c r="BB818"/>
  <c r="BB817" s="1"/>
  <c r="BE817" s="1"/>
  <c r="BA818"/>
  <c r="BD818" s="1"/>
  <c r="BC817"/>
  <c r="BF817" s="1"/>
  <c r="BF816"/>
  <c r="BE816"/>
  <c r="BD816"/>
  <c r="BE815"/>
  <c r="BC815"/>
  <c r="BF815" s="1"/>
  <c r="BB815"/>
  <c r="BA815"/>
  <c r="BD815" s="1"/>
  <c r="BC814"/>
  <c r="BF814" s="1"/>
  <c r="BB814"/>
  <c r="BE814" s="1"/>
  <c r="BA814"/>
  <c r="BD814" s="1"/>
  <c r="BF813"/>
  <c r="BE813"/>
  <c r="BD813"/>
  <c r="BC812"/>
  <c r="BF812" s="1"/>
  <c r="BB812"/>
  <c r="BE812" s="1"/>
  <c r="BA812"/>
  <c r="BD812" s="1"/>
  <c r="BC811"/>
  <c r="BF811" s="1"/>
  <c r="BB811"/>
  <c r="BE811" s="1"/>
  <c r="BA811"/>
  <c r="BD811" s="1"/>
  <c r="BF810"/>
  <c r="BE810"/>
  <c r="BD810"/>
  <c r="BE809"/>
  <c r="BC809"/>
  <c r="BF809" s="1"/>
  <c r="BB809"/>
  <c r="BA809"/>
  <c r="BD809" s="1"/>
  <c r="BC808"/>
  <c r="BF808" s="1"/>
  <c r="BB808"/>
  <c r="BE808" s="1"/>
  <c r="BA808"/>
  <c r="BD808" s="1"/>
  <c r="BF807"/>
  <c r="BE807"/>
  <c r="BD807"/>
  <c r="BC806"/>
  <c r="BF806" s="1"/>
  <c r="BB806"/>
  <c r="BE806" s="1"/>
  <c r="BA806"/>
  <c r="BD806" s="1"/>
  <c r="BC805"/>
  <c r="BF805" s="1"/>
  <c r="BB805"/>
  <c r="BE805" s="1"/>
  <c r="BA805"/>
  <c r="BD805" s="1"/>
  <c r="BF804"/>
  <c r="BE804"/>
  <c r="BD804"/>
  <c r="BC803"/>
  <c r="BF803" s="1"/>
  <c r="BB803"/>
  <c r="BE803" s="1"/>
  <c r="BA803"/>
  <c r="BD803" s="1"/>
  <c r="BC802"/>
  <c r="BF802" s="1"/>
  <c r="BB802"/>
  <c r="BE802" s="1"/>
  <c r="BA802"/>
  <c r="BD802" s="1"/>
  <c r="BF801"/>
  <c r="BE801"/>
  <c r="BD801"/>
  <c r="BC800"/>
  <c r="BF800" s="1"/>
  <c r="BB800"/>
  <c r="BE800" s="1"/>
  <c r="BA800"/>
  <c r="BD800" s="1"/>
  <c r="BF799"/>
  <c r="BE799"/>
  <c r="BD799"/>
  <c r="BC798"/>
  <c r="BF798" s="1"/>
  <c r="BB798"/>
  <c r="BE798" s="1"/>
  <c r="BA798"/>
  <c r="BD798" s="1"/>
  <c r="BC797"/>
  <c r="BF797" s="1"/>
  <c r="BB797"/>
  <c r="BE797" s="1"/>
  <c r="BA797"/>
  <c r="BD797" s="1"/>
  <c r="BF796"/>
  <c r="BE796"/>
  <c r="BD796"/>
  <c r="BC795"/>
  <c r="BF795" s="1"/>
  <c r="BB795"/>
  <c r="BE795" s="1"/>
  <c r="BA795"/>
  <c r="BD795" s="1"/>
  <c r="BF794"/>
  <c r="BE794"/>
  <c r="BD794"/>
  <c r="BE793"/>
  <c r="BC793"/>
  <c r="BF793" s="1"/>
  <c r="BB793"/>
  <c r="BA793"/>
  <c r="BD793" s="1"/>
  <c r="BF792"/>
  <c r="BE792"/>
  <c r="BD792"/>
  <c r="BF791"/>
  <c r="BC791"/>
  <c r="BB791"/>
  <c r="BE791" s="1"/>
  <c r="BA791"/>
  <c r="BD791" s="1"/>
  <c r="BC790"/>
  <c r="BF790" s="1"/>
  <c r="BB790"/>
  <c r="BE790" s="1"/>
  <c r="BF789"/>
  <c r="BE789"/>
  <c r="BD789"/>
  <c r="BE788"/>
  <c r="BC788"/>
  <c r="BF788" s="1"/>
  <c r="BB788"/>
  <c r="BA788"/>
  <c r="BD788" s="1"/>
  <c r="BF787"/>
  <c r="BE787"/>
  <c r="BD787"/>
  <c r="BF786"/>
  <c r="BC786"/>
  <c r="BB786"/>
  <c r="BE786" s="1"/>
  <c r="BA786"/>
  <c r="BD786" s="1"/>
  <c r="BC785"/>
  <c r="BF785" s="1"/>
  <c r="BB785"/>
  <c r="BE785" s="1"/>
  <c r="BF784"/>
  <c r="BE784"/>
  <c r="BD784"/>
  <c r="BE783"/>
  <c r="BC783"/>
  <c r="BF783" s="1"/>
  <c r="BB783"/>
  <c r="BA783"/>
  <c r="BA782" s="1"/>
  <c r="BD782" s="1"/>
  <c r="BC782"/>
  <c r="BF782" s="1"/>
  <c r="BB782"/>
  <c r="BE782" s="1"/>
  <c r="BF781"/>
  <c r="BE781"/>
  <c r="BD781"/>
  <c r="BC780"/>
  <c r="BF780" s="1"/>
  <c r="BB780"/>
  <c r="BE780" s="1"/>
  <c r="BA780"/>
  <c r="BD780" s="1"/>
  <c r="BC778"/>
  <c r="BB778"/>
  <c r="BA778"/>
  <c r="BC777"/>
  <c r="BB777"/>
  <c r="BC775"/>
  <c r="BB775"/>
  <c r="BA775"/>
  <c r="BB774"/>
  <c r="BA774"/>
  <c r="BC772"/>
  <c r="BB772"/>
  <c r="BA772"/>
  <c r="BC770"/>
  <c r="BB770"/>
  <c r="BA770"/>
  <c r="BC769"/>
  <c r="BB769"/>
  <c r="BA769"/>
  <c r="BC767"/>
  <c r="BB767"/>
  <c r="BA767"/>
  <c r="BC766"/>
  <c r="BB766"/>
  <c r="BC762"/>
  <c r="BB762"/>
  <c r="BA762"/>
  <c r="BC760"/>
  <c r="BB760"/>
  <c r="BA760"/>
  <c r="BC758"/>
  <c r="BB758"/>
  <c r="BA758"/>
  <c r="BC757"/>
  <c r="BB757"/>
  <c r="BC755"/>
  <c r="BB755"/>
  <c r="BA755"/>
  <c r="BB754"/>
  <c r="BA754"/>
  <c r="BC751"/>
  <c r="BB751"/>
  <c r="BA751"/>
  <c r="BC749"/>
  <c r="BB749"/>
  <c r="BA749"/>
  <c r="BC747"/>
  <c r="BB747"/>
  <c r="BA747"/>
  <c r="BC746"/>
  <c r="BB746"/>
  <c r="BC744"/>
  <c r="BB744"/>
  <c r="BA744"/>
  <c r="BB743"/>
  <c r="BC741"/>
  <c r="BB741"/>
  <c r="BA741"/>
  <c r="BA740" s="1"/>
  <c r="BC740"/>
  <c r="BB740"/>
  <c r="BC738"/>
  <c r="BB738"/>
  <c r="BA738"/>
  <c r="BA737" s="1"/>
  <c r="BC737"/>
  <c r="BB737"/>
  <c r="BC735"/>
  <c r="BB735"/>
  <c r="BA735"/>
  <c r="BC734"/>
  <c r="BB734"/>
  <c r="BC732"/>
  <c r="BB732"/>
  <c r="BA732"/>
  <c r="BC730"/>
  <c r="BB730"/>
  <c r="BA730"/>
  <c r="BC728"/>
  <c r="BB728"/>
  <c r="BA728"/>
  <c r="BC727"/>
  <c r="BB727"/>
  <c r="BA727"/>
  <c r="BC725"/>
  <c r="BB725"/>
  <c r="BA725"/>
  <c r="BA724" s="1"/>
  <c r="BC724"/>
  <c r="BB724"/>
  <c r="BC722"/>
  <c r="BB722"/>
  <c r="BA722"/>
  <c r="BC721"/>
  <c r="BB721"/>
  <c r="BC719"/>
  <c r="BB719"/>
  <c r="BA719"/>
  <c r="BC717"/>
  <c r="BB717"/>
  <c r="BA717"/>
  <c r="BC715"/>
  <c r="BB715"/>
  <c r="BB714" s="1"/>
  <c r="BA715"/>
  <c r="BC714"/>
  <c r="BC712"/>
  <c r="BB712"/>
  <c r="BA712"/>
  <c r="BA711" s="1"/>
  <c r="BC711"/>
  <c r="BB711"/>
  <c r="BC709"/>
  <c r="BB709"/>
  <c r="BA709"/>
  <c r="BC707"/>
  <c r="BB707"/>
  <c r="BA707"/>
  <c r="BC705"/>
  <c r="BB705"/>
  <c r="BB704" s="1"/>
  <c r="BA705"/>
  <c r="BC704"/>
  <c r="BC701"/>
  <c r="BB701"/>
  <c r="BA701"/>
  <c r="BC699"/>
  <c r="BB699"/>
  <c r="BA699"/>
  <c r="BC697"/>
  <c r="BB697"/>
  <c r="BB696" s="1"/>
  <c r="BA697"/>
  <c r="BC696"/>
  <c r="BC691"/>
  <c r="BB691"/>
  <c r="BA691"/>
  <c r="BC689"/>
  <c r="BC688" s="1"/>
  <c r="BB689"/>
  <c r="BA689"/>
  <c r="BC686"/>
  <c r="BB686"/>
  <c r="BB685" s="1"/>
  <c r="BA686"/>
  <c r="BC685"/>
  <c r="BC683"/>
  <c r="BB683"/>
  <c r="BA683"/>
  <c r="BC682"/>
  <c r="BB682"/>
  <c r="BC677"/>
  <c r="BC676" s="1"/>
  <c r="BB677"/>
  <c r="BA677"/>
  <c r="BA676"/>
  <c r="BC674"/>
  <c r="BB674"/>
  <c r="BB673" s="1"/>
  <c r="BA674"/>
  <c r="BC673"/>
  <c r="BC671"/>
  <c r="BB671"/>
  <c r="BA671"/>
  <c r="BA670" s="1"/>
  <c r="BC670"/>
  <c r="BB670"/>
  <c r="BC668"/>
  <c r="BB668"/>
  <c r="BA668"/>
  <c r="BB667"/>
  <c r="BA667"/>
  <c r="BC665"/>
  <c r="BC664" s="1"/>
  <c r="BB665"/>
  <c r="BA665"/>
  <c r="BA664"/>
  <c r="BC662"/>
  <c r="BC661" s="1"/>
  <c r="BB662"/>
  <c r="BB661" s="1"/>
  <c r="BA662"/>
  <c r="BC659"/>
  <c r="BB659"/>
  <c r="BA659"/>
  <c r="BA658" s="1"/>
  <c r="BC658"/>
  <c r="BB658"/>
  <c r="BC656"/>
  <c r="BB656"/>
  <c r="BA656"/>
  <c r="BA655"/>
  <c r="BC652"/>
  <c r="BB652"/>
  <c r="BB651" s="1"/>
  <c r="BA652"/>
  <c r="BA651" s="1"/>
  <c r="BC651"/>
  <c r="BC649"/>
  <c r="BB649"/>
  <c r="BA649"/>
  <c r="BB648"/>
  <c r="BA648"/>
  <c r="BC646"/>
  <c r="BC645" s="1"/>
  <c r="BB646"/>
  <c r="BA646"/>
  <c r="BA645"/>
  <c r="BC643"/>
  <c r="BB643"/>
  <c r="BB642" s="1"/>
  <c r="BA643"/>
  <c r="BC642"/>
  <c r="BC640"/>
  <c r="BB640"/>
  <c r="BB639" s="1"/>
  <c r="BA640"/>
  <c r="BA639" s="1"/>
  <c r="BC639"/>
  <c r="BC637"/>
  <c r="BB637"/>
  <c r="BA637"/>
  <c r="BB636"/>
  <c r="BA636"/>
  <c r="BC634"/>
  <c r="BC633" s="1"/>
  <c r="BB634"/>
  <c r="BA634"/>
  <c r="BA633"/>
  <c r="BC631"/>
  <c r="BC630" s="1"/>
  <c r="BB631"/>
  <c r="BB630" s="1"/>
  <c r="BA631"/>
  <c r="BC625"/>
  <c r="BB625"/>
  <c r="BA625"/>
  <c r="BB624"/>
  <c r="BA624"/>
  <c r="BC622"/>
  <c r="BC621" s="1"/>
  <c r="BB622"/>
  <c r="BA622"/>
  <c r="BA621"/>
  <c r="BA620" s="1"/>
  <c r="BC617"/>
  <c r="BB617"/>
  <c r="BA617"/>
  <c r="BB616"/>
  <c r="BA616"/>
  <c r="BC614"/>
  <c r="BC613" s="1"/>
  <c r="BB614"/>
  <c r="BA614"/>
  <c r="BA613"/>
  <c r="BC611"/>
  <c r="BB611"/>
  <c r="BB610" s="1"/>
  <c r="BA611"/>
  <c r="BC610"/>
  <c r="BC608"/>
  <c r="BB608"/>
  <c r="BA608"/>
  <c r="BA607" s="1"/>
  <c r="BC607"/>
  <c r="BB607"/>
  <c r="BC603"/>
  <c r="BC602" s="1"/>
  <c r="BB603"/>
  <c r="BB602" s="1"/>
  <c r="BA603"/>
  <c r="BC600"/>
  <c r="BB600"/>
  <c r="BA600"/>
  <c r="BA599" s="1"/>
  <c r="BC599"/>
  <c r="BB599"/>
  <c r="BC597"/>
  <c r="BB597"/>
  <c r="BA597"/>
  <c r="BA596"/>
  <c r="BC594"/>
  <c r="BC593" s="1"/>
  <c r="BB594"/>
  <c r="BA594"/>
  <c r="BC591"/>
  <c r="BB591"/>
  <c r="BB590" s="1"/>
  <c r="BA591"/>
  <c r="BC590"/>
  <c r="BC586"/>
  <c r="BC585" s="1"/>
  <c r="BB586"/>
  <c r="BA586"/>
  <c r="BA585"/>
  <c r="BA584" s="1"/>
  <c r="BC581"/>
  <c r="BB581"/>
  <c r="BA581"/>
  <c r="BB580"/>
  <c r="BA580"/>
  <c r="BC578"/>
  <c r="BC577" s="1"/>
  <c r="BB578"/>
  <c r="BA578"/>
  <c r="BA577"/>
  <c r="BA576" s="1"/>
  <c r="BC573"/>
  <c r="BB573"/>
  <c r="BA573"/>
  <c r="BB572"/>
  <c r="BA572"/>
  <c r="BC570"/>
  <c r="BC569" s="1"/>
  <c r="BB570"/>
  <c r="BA570"/>
  <c r="BA569"/>
  <c r="BC567"/>
  <c r="BC564" s="1"/>
  <c r="BB567"/>
  <c r="BA567"/>
  <c r="BC565"/>
  <c r="BB565"/>
  <c r="BA565"/>
  <c r="BC562"/>
  <c r="BB562"/>
  <c r="BB561" s="1"/>
  <c r="BA562"/>
  <c r="BC561"/>
  <c r="BC559"/>
  <c r="BC558" s="1"/>
  <c r="BB559"/>
  <c r="BA559"/>
  <c r="BA558" s="1"/>
  <c r="BC556"/>
  <c r="BB556"/>
  <c r="BA556"/>
  <c r="BC554"/>
  <c r="BB554"/>
  <c r="BA554"/>
  <c r="BA553" s="1"/>
  <c r="BB553"/>
  <c r="BC551"/>
  <c r="BB551"/>
  <c r="BA551"/>
  <c r="BC550"/>
  <c r="BB550"/>
  <c r="BA550"/>
  <c r="BC546"/>
  <c r="BB546"/>
  <c r="BA546"/>
  <c r="BA545" s="1"/>
  <c r="BC545"/>
  <c r="BC544" s="1"/>
  <c r="BB545"/>
  <c r="BC541"/>
  <c r="BB541"/>
  <c r="BA541"/>
  <c r="BA540" s="1"/>
  <c r="BC540"/>
  <c r="BB540"/>
  <c r="BC538"/>
  <c r="BB538"/>
  <c r="BA538"/>
  <c r="BC537"/>
  <c r="BB537"/>
  <c r="BA537"/>
  <c r="BC535"/>
  <c r="BB535"/>
  <c r="BA535"/>
  <c r="BC533"/>
  <c r="BB533"/>
  <c r="BA533"/>
  <c r="BC531"/>
  <c r="BB531"/>
  <c r="BA531"/>
  <c r="BC526"/>
  <c r="BB526"/>
  <c r="BA526"/>
  <c r="BC523"/>
  <c r="BB523"/>
  <c r="BA523"/>
  <c r="BC521"/>
  <c r="BB521"/>
  <c r="BB520" s="1"/>
  <c r="BA521"/>
  <c r="BC520"/>
  <c r="BC518"/>
  <c r="BB518"/>
  <c r="BA518"/>
  <c r="BC516"/>
  <c r="BB516"/>
  <c r="BB515" s="1"/>
  <c r="BA516"/>
  <c r="BC515"/>
  <c r="BC511"/>
  <c r="BC510" s="1"/>
  <c r="BB511"/>
  <c r="BA511"/>
  <c r="BC508"/>
  <c r="BC507" s="1"/>
  <c r="BB508"/>
  <c r="BB507" s="1"/>
  <c r="BA508"/>
  <c r="BC503"/>
  <c r="BC502" s="1"/>
  <c r="BB503"/>
  <c r="BA503"/>
  <c r="BA502"/>
  <c r="BA501" s="1"/>
  <c r="BC498"/>
  <c r="BB498"/>
  <c r="BA498"/>
  <c r="BA497" s="1"/>
  <c r="BB497"/>
  <c r="BB496" s="1"/>
  <c r="BC494"/>
  <c r="BB494"/>
  <c r="BA494"/>
  <c r="BA493" s="1"/>
  <c r="BC493"/>
  <c r="BB493"/>
  <c r="BC491"/>
  <c r="BB491"/>
  <c r="BA491"/>
  <c r="BB490"/>
  <c r="BC488"/>
  <c r="BC487" s="1"/>
  <c r="BB488"/>
  <c r="BA488"/>
  <c r="BA487"/>
  <c r="BC485"/>
  <c r="BB485"/>
  <c r="BA485"/>
  <c r="BC483"/>
  <c r="BB483"/>
  <c r="BA483"/>
  <c r="BC481"/>
  <c r="BB481"/>
  <c r="BA481"/>
  <c r="BC475"/>
  <c r="BB475"/>
  <c r="BA475"/>
  <c r="BC473"/>
  <c r="BB473"/>
  <c r="BA473"/>
  <c r="BA472"/>
  <c r="BC468"/>
  <c r="BB468"/>
  <c r="BA468"/>
  <c r="BA467" s="1"/>
  <c r="BC467"/>
  <c r="BB467"/>
  <c r="BC465"/>
  <c r="BB465"/>
  <c r="BA465"/>
  <c r="BA464"/>
  <c r="BC462"/>
  <c r="BC461" s="1"/>
  <c r="BB462"/>
  <c r="BA462"/>
  <c r="BC459"/>
  <c r="BB459"/>
  <c r="BB458" s="1"/>
  <c r="BA459"/>
  <c r="BC458"/>
  <c r="BC456"/>
  <c r="BB456"/>
  <c r="BA456"/>
  <c r="BC454"/>
  <c r="BB454"/>
  <c r="BB453" s="1"/>
  <c r="BA454"/>
  <c r="BC453"/>
  <c r="BC451"/>
  <c r="BB451"/>
  <c r="BB450" s="1"/>
  <c r="BA451"/>
  <c r="BA450" s="1"/>
  <c r="BC448"/>
  <c r="BB448"/>
  <c r="BA448"/>
  <c r="BC446"/>
  <c r="BB446"/>
  <c r="BA446"/>
  <c r="BB445"/>
  <c r="BC441"/>
  <c r="BB441"/>
  <c r="BB440" s="1"/>
  <c r="BA441"/>
  <c r="BC440"/>
  <c r="BC438"/>
  <c r="BB438"/>
  <c r="BA438"/>
  <c r="BA437" s="1"/>
  <c r="BC437"/>
  <c r="BB437"/>
  <c r="BC434"/>
  <c r="BC433" s="1"/>
  <c r="BB434"/>
  <c r="BB433" s="1"/>
  <c r="BA434"/>
  <c r="BC430"/>
  <c r="BC429" s="1"/>
  <c r="BB430"/>
  <c r="BA430"/>
  <c r="BA429"/>
  <c r="BC427"/>
  <c r="BB427"/>
  <c r="BB426" s="1"/>
  <c r="BA427"/>
  <c r="BC426"/>
  <c r="BC424"/>
  <c r="BB424"/>
  <c r="BA424"/>
  <c r="BC422"/>
  <c r="BB422"/>
  <c r="BB421" s="1"/>
  <c r="BA422"/>
  <c r="BC421"/>
  <c r="BC418"/>
  <c r="BB418"/>
  <c r="BA418"/>
  <c r="BC416"/>
  <c r="BB416"/>
  <c r="BA416"/>
  <c r="BC414"/>
  <c r="BB414"/>
  <c r="BA414"/>
  <c r="BA413" s="1"/>
  <c r="BC411"/>
  <c r="BB411"/>
  <c r="BA411"/>
  <c r="BC409"/>
  <c r="BB409"/>
  <c r="BA409"/>
  <c r="BC407"/>
  <c r="BB407"/>
  <c r="BB406" s="1"/>
  <c r="BA407"/>
  <c r="BC406"/>
  <c r="BC404"/>
  <c r="BB404"/>
  <c r="BA404"/>
  <c r="BA403" s="1"/>
  <c r="BC403"/>
  <c r="BB403"/>
  <c r="BC401"/>
  <c r="BB401"/>
  <c r="BA401"/>
  <c r="BA400"/>
  <c r="BC398"/>
  <c r="BC397" s="1"/>
  <c r="BB398"/>
  <c r="BA398"/>
  <c r="BA397"/>
  <c r="BC392"/>
  <c r="BB392"/>
  <c r="BA392"/>
  <c r="BC390"/>
  <c r="BC389" s="1"/>
  <c r="BB390"/>
  <c r="BA390"/>
  <c r="BC387"/>
  <c r="BB387"/>
  <c r="BA387"/>
  <c r="BC385"/>
  <c r="BC384" s="1"/>
  <c r="BB385"/>
  <c r="BA385"/>
  <c r="BC382"/>
  <c r="BB382"/>
  <c r="BA382"/>
  <c r="BC380"/>
  <c r="BC379" s="1"/>
  <c r="BB380"/>
  <c r="BA380"/>
  <c r="BC375"/>
  <c r="BB375"/>
  <c r="BB374" s="1"/>
  <c r="BA375"/>
  <c r="BA374"/>
  <c r="BC372"/>
  <c r="BC371" s="1"/>
  <c r="BB372"/>
  <c r="BA372"/>
  <c r="BC369"/>
  <c r="BC368" s="1"/>
  <c r="BB369"/>
  <c r="BA369"/>
  <c r="BC366"/>
  <c r="BC365" s="1"/>
  <c r="BB366"/>
  <c r="BA366"/>
  <c r="BA365" s="1"/>
  <c r="BB365"/>
  <c r="BC360"/>
  <c r="BB360"/>
  <c r="BA360"/>
  <c r="BA359"/>
  <c r="BC357"/>
  <c r="BC356" s="1"/>
  <c r="BB357"/>
  <c r="BA357"/>
  <c r="BA356"/>
  <c r="BC352"/>
  <c r="BB352"/>
  <c r="BA352"/>
  <c r="BB351"/>
  <c r="BA351"/>
  <c r="BC349"/>
  <c r="BC348" s="1"/>
  <c r="BB349"/>
  <c r="BA349"/>
  <c r="BA348"/>
  <c r="BC346"/>
  <c r="BC345" s="1"/>
  <c r="BB346"/>
  <c r="BB345" s="1"/>
  <c r="BA346"/>
  <c r="BC343"/>
  <c r="BB343"/>
  <c r="BB342" s="1"/>
  <c r="BA343"/>
  <c r="BA342" s="1"/>
  <c r="BC342"/>
  <c r="BC340"/>
  <c r="BB340"/>
  <c r="BA340"/>
  <c r="BA339" s="1"/>
  <c r="BC336"/>
  <c r="BB336"/>
  <c r="BA336"/>
  <c r="BC334"/>
  <c r="BB334"/>
  <c r="BA334"/>
  <c r="BC332"/>
  <c r="BB332"/>
  <c r="BA332"/>
  <c r="BC329"/>
  <c r="BC328" s="1"/>
  <c r="BB329"/>
  <c r="BA329"/>
  <c r="BA328"/>
  <c r="BC326"/>
  <c r="BB326"/>
  <c r="BA326"/>
  <c r="BC324"/>
  <c r="BB324"/>
  <c r="BA324"/>
  <c r="BC322"/>
  <c r="BB322"/>
  <c r="BA322"/>
  <c r="BB321"/>
  <c r="BC319"/>
  <c r="BC318" s="1"/>
  <c r="BB319"/>
  <c r="BA319"/>
  <c r="BA318"/>
  <c r="BC314"/>
  <c r="BB314"/>
  <c r="BA314"/>
  <c r="BA313" s="1"/>
  <c r="BC309"/>
  <c r="BB309"/>
  <c r="BA309"/>
  <c r="BA308" s="1"/>
  <c r="BC308"/>
  <c r="BB308"/>
  <c r="BC306"/>
  <c r="BB306"/>
  <c r="BB305" s="1"/>
  <c r="BA306"/>
  <c r="BA305" s="1"/>
  <c r="BC303"/>
  <c r="BC302" s="1"/>
  <c r="BB303"/>
  <c r="BA303"/>
  <c r="BC300"/>
  <c r="BC299" s="1"/>
  <c r="BB300"/>
  <c r="BB299" s="1"/>
  <c r="BA300"/>
  <c r="BC297"/>
  <c r="BB297"/>
  <c r="BB296" s="1"/>
  <c r="BA297"/>
  <c r="BC296"/>
  <c r="BC294"/>
  <c r="BC293" s="1"/>
  <c r="BB294"/>
  <c r="BB293" s="1"/>
  <c r="BA294"/>
  <c r="BC291"/>
  <c r="BB291"/>
  <c r="BA291"/>
  <c r="BA290" s="1"/>
  <c r="BC286"/>
  <c r="BC285" s="1"/>
  <c r="BB286"/>
  <c r="BB285" s="1"/>
  <c r="BA286"/>
  <c r="BC283"/>
  <c r="BB283"/>
  <c r="BA283"/>
  <c r="BA282" s="1"/>
  <c r="BC280"/>
  <c r="BC279" s="1"/>
  <c r="BB280"/>
  <c r="BA280"/>
  <c r="BA279"/>
  <c r="BC277"/>
  <c r="BB277"/>
  <c r="BB276" s="1"/>
  <c r="BA277"/>
  <c r="BC276"/>
  <c r="BC273"/>
  <c r="BC272" s="1"/>
  <c r="BB273"/>
  <c r="BA273"/>
  <c r="BA272"/>
  <c r="BC270"/>
  <c r="BC269" s="1"/>
  <c r="BB270"/>
  <c r="BB269" s="1"/>
  <c r="BA270"/>
  <c r="BC267"/>
  <c r="BC266" s="1"/>
  <c r="BB267"/>
  <c r="BB266" s="1"/>
  <c r="BA267"/>
  <c r="BC264"/>
  <c r="BB264"/>
  <c r="BB263" s="1"/>
  <c r="BA264"/>
  <c r="BC261"/>
  <c r="BB261"/>
  <c r="BA261"/>
  <c r="BA260" s="1"/>
  <c r="BC257"/>
  <c r="BB257"/>
  <c r="BA257"/>
  <c r="BB256"/>
  <c r="BC254"/>
  <c r="BB254"/>
  <c r="BA254"/>
  <c r="BA253" s="1"/>
  <c r="BC251"/>
  <c r="BC250" s="1"/>
  <c r="BB251"/>
  <c r="BA251"/>
  <c r="BA250"/>
  <c r="BC248"/>
  <c r="BC247" s="1"/>
  <c r="BB248"/>
  <c r="BB247" s="1"/>
  <c r="BA248"/>
  <c r="BC245"/>
  <c r="BC244" s="1"/>
  <c r="BB245"/>
  <c r="BA245"/>
  <c r="BB244"/>
  <c r="BC242"/>
  <c r="BB242"/>
  <c r="BA242"/>
  <c r="BA241"/>
  <c r="BC239"/>
  <c r="BC238" s="1"/>
  <c r="BB239"/>
  <c r="BA239"/>
  <c r="BA238"/>
  <c r="BC236"/>
  <c r="BC235" s="1"/>
  <c r="BB236"/>
  <c r="BB235" s="1"/>
  <c r="BA236"/>
  <c r="BC233"/>
  <c r="BC232" s="1"/>
  <c r="BB233"/>
  <c r="BB232" s="1"/>
  <c r="BA233"/>
  <c r="BA232" s="1"/>
  <c r="BC230"/>
  <c r="BB230"/>
  <c r="BB229" s="1"/>
  <c r="BA230"/>
  <c r="BC227"/>
  <c r="BB227"/>
  <c r="BA227"/>
  <c r="BA226"/>
  <c r="BC224"/>
  <c r="BC223" s="1"/>
  <c r="BB224"/>
  <c r="BB223" s="1"/>
  <c r="BA224"/>
  <c r="BC220"/>
  <c r="BB220"/>
  <c r="BA220"/>
  <c r="BA219" s="1"/>
  <c r="BC217"/>
  <c r="BC216" s="1"/>
  <c r="BB217"/>
  <c r="BB216" s="1"/>
  <c r="BA217"/>
  <c r="BC214"/>
  <c r="BB214"/>
  <c r="BB213" s="1"/>
  <c r="BA214"/>
  <c r="BA213" s="1"/>
  <c r="BC213"/>
  <c r="BC211"/>
  <c r="BB211"/>
  <c r="BA211"/>
  <c r="BA210"/>
  <c r="BC208"/>
  <c r="BB208"/>
  <c r="BA208"/>
  <c r="BA207" s="1"/>
  <c r="BC205"/>
  <c r="BC204" s="1"/>
  <c r="BB205"/>
  <c r="BB204" s="1"/>
  <c r="BA205"/>
  <c r="BC202"/>
  <c r="BC201" s="1"/>
  <c r="BB202"/>
  <c r="BB201" s="1"/>
  <c r="BA202"/>
  <c r="BA201" s="1"/>
  <c r="BC199"/>
  <c r="BB199"/>
  <c r="BA199"/>
  <c r="BC197"/>
  <c r="BB197"/>
  <c r="BA197"/>
  <c r="BA196" s="1"/>
  <c r="BC196"/>
  <c r="BB196"/>
  <c r="BC194"/>
  <c r="BB194"/>
  <c r="BA194"/>
  <c r="BA193" s="1"/>
  <c r="BC191"/>
  <c r="BB191"/>
  <c r="BA191"/>
  <c r="BA190" s="1"/>
  <c r="BC188"/>
  <c r="BC187" s="1"/>
  <c r="BB188"/>
  <c r="BB187" s="1"/>
  <c r="BA188"/>
  <c r="BC185"/>
  <c r="BC184" s="1"/>
  <c r="BB185"/>
  <c r="BB184" s="1"/>
  <c r="BA185"/>
  <c r="BA184" s="1"/>
  <c r="BC182"/>
  <c r="BB182"/>
  <c r="BB181" s="1"/>
  <c r="BA182"/>
  <c r="BA181"/>
  <c r="BC179"/>
  <c r="BB179"/>
  <c r="BA179"/>
  <c r="BC177"/>
  <c r="BB177"/>
  <c r="BA177"/>
  <c r="BB176"/>
  <c r="BA176"/>
  <c r="BC171"/>
  <c r="BB171"/>
  <c r="BA171"/>
  <c r="BA170"/>
  <c r="BC168"/>
  <c r="BC167" s="1"/>
  <c r="BB168"/>
  <c r="BB167" s="1"/>
  <c r="BA168"/>
  <c r="BC165"/>
  <c r="BC164" s="1"/>
  <c r="BB165"/>
  <c r="BA165"/>
  <c r="BA164" s="1"/>
  <c r="BB164"/>
  <c r="BC162"/>
  <c r="BB162"/>
  <c r="BA162"/>
  <c r="BA161" s="1"/>
  <c r="BB161"/>
  <c r="BC159"/>
  <c r="BB159"/>
  <c r="BA159"/>
  <c r="BC156"/>
  <c r="BC155" s="1"/>
  <c r="BB156"/>
  <c r="BB155" s="1"/>
  <c r="BA156"/>
  <c r="BC153"/>
  <c r="BC152" s="1"/>
  <c r="BB153"/>
  <c r="BB152" s="1"/>
  <c r="BA153"/>
  <c r="BC150"/>
  <c r="BC149" s="1"/>
  <c r="BB150"/>
  <c r="BB149" s="1"/>
  <c r="BA150"/>
  <c r="BC143"/>
  <c r="BC142" s="1"/>
  <c r="BB143"/>
  <c r="BB142" s="1"/>
  <c r="BA143"/>
  <c r="BC140"/>
  <c r="BB140"/>
  <c r="BA140"/>
  <c r="BC137"/>
  <c r="BB137"/>
  <c r="BA137"/>
  <c r="BC135"/>
  <c r="BB135"/>
  <c r="BB134" s="1"/>
  <c r="BA135"/>
  <c r="BC134"/>
  <c r="BC131"/>
  <c r="BB131"/>
  <c r="BA131"/>
  <c r="BC129"/>
  <c r="BB129"/>
  <c r="BA129"/>
  <c r="BC127"/>
  <c r="BB127"/>
  <c r="BA127"/>
  <c r="BA126" s="1"/>
  <c r="BC126"/>
  <c r="BB126"/>
  <c r="BC124"/>
  <c r="BB124"/>
  <c r="BA124"/>
  <c r="BC121"/>
  <c r="BB121"/>
  <c r="BA121"/>
  <c r="BC119"/>
  <c r="BB119"/>
  <c r="BA119"/>
  <c r="BA118" s="1"/>
  <c r="BC118"/>
  <c r="BC117" s="1"/>
  <c r="BB118"/>
  <c r="BC115"/>
  <c r="BC114" s="1"/>
  <c r="BB115"/>
  <c r="BB114" s="1"/>
  <c r="BA115"/>
  <c r="BC112"/>
  <c r="BC111" s="1"/>
  <c r="BB112"/>
  <c r="BB111" s="1"/>
  <c r="BA112"/>
  <c r="BA111" s="1"/>
  <c r="BC109"/>
  <c r="BB109"/>
  <c r="BB108" s="1"/>
  <c r="BA109"/>
  <c r="BA108" s="1"/>
  <c r="BC106"/>
  <c r="BB106"/>
  <c r="BB105" s="1"/>
  <c r="BA106"/>
  <c r="BA105" s="1"/>
  <c r="BC103"/>
  <c r="BC102" s="1"/>
  <c r="BB103"/>
  <c r="BB102" s="1"/>
  <c r="BA103"/>
  <c r="BA102" s="1"/>
  <c r="BC100"/>
  <c r="BC99" s="1"/>
  <c r="BB100"/>
  <c r="BA100"/>
  <c r="BA99" s="1"/>
  <c r="BC97"/>
  <c r="BB97"/>
  <c r="BA97"/>
  <c r="BC93"/>
  <c r="BC92" s="1"/>
  <c r="BB93"/>
  <c r="BA93"/>
  <c r="BB92"/>
  <c r="BC89"/>
  <c r="BC88" s="1"/>
  <c r="BB89"/>
  <c r="BB88" s="1"/>
  <c r="BA89"/>
  <c r="BA88"/>
  <c r="BC86"/>
  <c r="BC85" s="1"/>
  <c r="BB86"/>
  <c r="BB85" s="1"/>
  <c r="BA86"/>
  <c r="BA85"/>
  <c r="BA83"/>
  <c r="BA82" s="1"/>
  <c r="BC83"/>
  <c r="BC82" s="1"/>
  <c r="BB83"/>
  <c r="BB82" s="1"/>
  <c r="BC80"/>
  <c r="BC79" s="1"/>
  <c r="BB80"/>
  <c r="BB79" s="1"/>
  <c r="BA80"/>
  <c r="BA79" s="1"/>
  <c r="BC77"/>
  <c r="BC76" s="1"/>
  <c r="BB77"/>
  <c r="BB76" s="1"/>
  <c r="BA77"/>
  <c r="BA76" s="1"/>
  <c r="BC74"/>
  <c r="BC73" s="1"/>
  <c r="BB74"/>
  <c r="BB73" s="1"/>
  <c r="BA74"/>
  <c r="BA73"/>
  <c r="BC71"/>
  <c r="BC70" s="1"/>
  <c r="BB71"/>
  <c r="BA71"/>
  <c r="BA70" s="1"/>
  <c r="BC68"/>
  <c r="BC67" s="1"/>
  <c r="BB68"/>
  <c r="BB67" s="1"/>
  <c r="BA68"/>
  <c r="BC65"/>
  <c r="BC64" s="1"/>
  <c r="BB65"/>
  <c r="BA65"/>
  <c r="BA64" s="1"/>
  <c r="BC62"/>
  <c r="BC61" s="1"/>
  <c r="BB62"/>
  <c r="BA62"/>
  <c r="BB61"/>
  <c r="BC56"/>
  <c r="BC55" s="1"/>
  <c r="BB56"/>
  <c r="BB55" s="1"/>
  <c r="BA56"/>
  <c r="BA55" s="1"/>
  <c r="BC53"/>
  <c r="BC52" s="1"/>
  <c r="BB53"/>
  <c r="BB52" s="1"/>
  <c r="BA53"/>
  <c r="BC50"/>
  <c r="BC49" s="1"/>
  <c r="BB50"/>
  <c r="BB49" s="1"/>
  <c r="BA50"/>
  <c r="BA49" s="1"/>
  <c r="BC47"/>
  <c r="BC46" s="1"/>
  <c r="BB47"/>
  <c r="BA47"/>
  <c r="BA46" s="1"/>
  <c r="BC44"/>
  <c r="BC43" s="1"/>
  <c r="BB44"/>
  <c r="BB43" s="1"/>
  <c r="BA44"/>
  <c r="BA43" s="1"/>
  <c r="BC40"/>
  <c r="BB40"/>
  <c r="BB39" s="1"/>
  <c r="BA40"/>
  <c r="BC37"/>
  <c r="BC36" s="1"/>
  <c r="BB37"/>
  <c r="BA37"/>
  <c r="BA36" s="1"/>
  <c r="BC34"/>
  <c r="BB34"/>
  <c r="BB33" s="1"/>
  <c r="BA34"/>
  <c r="BC31"/>
  <c r="BC30" s="1"/>
  <c r="BB31"/>
  <c r="BB30" s="1"/>
  <c r="BA31"/>
  <c r="BC28"/>
  <c r="BC27" s="1"/>
  <c r="BB28"/>
  <c r="BB27" s="1"/>
  <c r="BA28"/>
  <c r="BA27"/>
  <c r="BC25"/>
  <c r="BC24" s="1"/>
  <c r="BB25"/>
  <c r="BB24" s="1"/>
  <c r="BC22"/>
  <c r="BC21" s="1"/>
  <c r="BB22"/>
  <c r="BB21" s="1"/>
  <c r="BA22"/>
  <c r="BA21" s="1"/>
  <c r="BC19"/>
  <c r="BB19"/>
  <c r="BB18" s="1"/>
  <c r="BA19"/>
  <c r="BA836" l="1"/>
  <c r="BD836" s="1"/>
  <c r="BA823"/>
  <c r="BD823" s="1"/>
  <c r="BB400"/>
  <c r="BC450"/>
  <c r="BB558"/>
  <c r="BB596"/>
  <c r="BB464"/>
  <c r="BA593"/>
  <c r="BC436"/>
  <c r="BB655"/>
  <c r="BA510"/>
  <c r="BA461"/>
  <c r="BB290"/>
  <c r="BB210"/>
  <c r="BB260"/>
  <c r="BB193"/>
  <c r="BC256"/>
  <c r="BB359"/>
  <c r="BB282"/>
  <c r="BB339"/>
  <c r="BB241"/>
  <c r="BB253"/>
  <c r="BC263"/>
  <c r="BB313"/>
  <c r="BB312" s="1"/>
  <c r="BA229"/>
  <c r="BC42"/>
  <c r="BA117"/>
  <c r="BC33"/>
  <c r="BC18"/>
  <c r="BA52"/>
  <c r="BA33"/>
  <c r="BA841"/>
  <c r="BD841" s="1"/>
  <c r="BA777"/>
  <c r="BA766"/>
  <c r="BA746"/>
  <c r="BA743"/>
  <c r="BA734"/>
  <c r="BA721"/>
  <c r="BA714"/>
  <c r="BA704"/>
  <c r="BA696"/>
  <c r="BA688"/>
  <c r="BA685"/>
  <c r="BA682"/>
  <c r="BA490"/>
  <c r="BA445"/>
  <c r="BA371"/>
  <c r="BA331"/>
  <c r="BA321"/>
  <c r="BA302"/>
  <c r="BA158"/>
  <c r="BA30"/>
  <c r="BA92"/>
  <c r="BC219"/>
  <c r="BC226"/>
  <c r="BA266"/>
  <c r="BA312"/>
  <c r="BB384"/>
  <c r="BB46"/>
  <c r="BA149"/>
  <c r="BA152"/>
  <c r="BC176"/>
  <c r="BC207"/>
  <c r="BB238"/>
  <c r="BC253"/>
  <c r="BC260"/>
  <c r="BA285"/>
  <c r="BA293"/>
  <c r="BB331"/>
  <c r="BB368"/>
  <c r="BB472"/>
  <c r="BA142"/>
  <c r="BC170"/>
  <c r="BB250"/>
  <c r="BC282"/>
  <c r="BC290"/>
  <c r="BC378"/>
  <c r="BC480"/>
  <c r="BA480"/>
  <c r="BC39"/>
  <c r="BA61"/>
  <c r="BC190"/>
  <c r="BC241"/>
  <c r="BA256"/>
  <c r="BA263"/>
  <c r="BA269"/>
  <c r="BA276"/>
  <c r="BA496"/>
  <c r="BA18"/>
  <c r="BB70"/>
  <c r="BC105"/>
  <c r="BA25"/>
  <c r="BB36"/>
  <c r="BA39"/>
  <c r="BB64"/>
  <c r="BA67"/>
  <c r="BA42" s="1"/>
  <c r="BB99"/>
  <c r="BB117"/>
  <c r="BB133"/>
  <c r="BC158"/>
  <c r="BA235"/>
  <c r="BA244"/>
  <c r="BA247"/>
  <c r="BB272"/>
  <c r="BC275"/>
  <c r="BB279"/>
  <c r="BB436"/>
  <c r="BA440"/>
  <c r="BC445"/>
  <c r="BC464"/>
  <c r="BC501"/>
  <c r="BA515"/>
  <c r="BA114"/>
  <c r="BC133"/>
  <c r="BA167"/>
  <c r="BB170"/>
  <c r="BC181"/>
  <c r="BA216"/>
  <c r="BB219"/>
  <c r="BA223"/>
  <c r="BB226"/>
  <c r="BC229"/>
  <c r="BB259"/>
  <c r="BA296"/>
  <c r="BB379"/>
  <c r="BB397"/>
  <c r="BA406"/>
  <c r="BB413"/>
  <c r="BB487"/>
  <c r="BC497"/>
  <c r="BC506"/>
  <c r="BB510"/>
  <c r="BB577"/>
  <c r="BC580"/>
  <c r="BA590"/>
  <c r="BC648"/>
  <c r="BA507"/>
  <c r="BC108"/>
  <c r="BA134"/>
  <c r="BA155"/>
  <c r="BB158"/>
  <c r="BB145" s="1"/>
  <c r="BC161"/>
  <c r="BA187"/>
  <c r="BB190"/>
  <c r="BC193"/>
  <c r="BA204"/>
  <c r="BB207"/>
  <c r="BC210"/>
  <c r="BA368"/>
  <c r="BA355" s="1"/>
  <c r="BB389"/>
  <c r="BB432"/>
  <c r="BB502"/>
  <c r="BC514"/>
  <c r="BA299"/>
  <c r="BB302"/>
  <c r="BC305"/>
  <c r="BC313"/>
  <c r="BB318"/>
  <c r="BC321"/>
  <c r="BB328"/>
  <c r="BC331"/>
  <c r="BA345"/>
  <c r="BB348"/>
  <c r="BC351"/>
  <c r="BB356"/>
  <c r="BC359"/>
  <c r="BC374"/>
  <c r="BC355" s="1"/>
  <c r="BA379"/>
  <c r="BA384"/>
  <c r="BA389"/>
  <c r="BA421"/>
  <c r="BC420"/>
  <c r="BB429"/>
  <c r="BC432"/>
  <c r="BA453"/>
  <c r="BB461"/>
  <c r="BA471"/>
  <c r="BC472"/>
  <c r="BB506"/>
  <c r="BB514"/>
  <c r="BA520"/>
  <c r="BA544"/>
  <c r="BA564"/>
  <c r="BC339"/>
  <c r="BB371"/>
  <c r="BC400"/>
  <c r="BC413"/>
  <c r="BA426"/>
  <c r="BA433"/>
  <c r="BA436"/>
  <c r="BA458"/>
  <c r="BB480"/>
  <c r="BC490"/>
  <c r="BB530"/>
  <c r="BB544"/>
  <c r="BA561"/>
  <c r="BB564"/>
  <c r="BC576"/>
  <c r="BC596"/>
  <c r="BC616"/>
  <c r="BC636"/>
  <c r="BB645"/>
  <c r="BC667"/>
  <c r="BB676"/>
  <c r="BB569"/>
  <c r="BC572"/>
  <c r="BB585"/>
  <c r="BB593"/>
  <c r="BA602"/>
  <c r="BB613"/>
  <c r="BC624"/>
  <c r="BB633"/>
  <c r="BA642"/>
  <c r="BC655"/>
  <c r="BB664"/>
  <c r="BA673"/>
  <c r="BC530"/>
  <c r="BA530"/>
  <c r="BC553"/>
  <c r="BC584"/>
  <c r="BA610"/>
  <c r="BB621"/>
  <c r="BA630"/>
  <c r="BA661"/>
  <c r="BD783"/>
  <c r="BE818"/>
  <c r="BD832"/>
  <c r="BB836"/>
  <c r="BE836" s="1"/>
  <c r="BD837"/>
  <c r="BB841"/>
  <c r="BE841" s="1"/>
  <c r="BD842"/>
  <c r="BC754"/>
  <c r="BB688"/>
  <c r="BC743"/>
  <c r="BA757"/>
  <c r="BC774"/>
  <c r="BA785"/>
  <c r="BD785" s="1"/>
  <c r="BA790"/>
  <c r="BD790" s="1"/>
  <c r="BA817"/>
  <c r="BD817" s="1"/>
  <c r="AU726"/>
  <c r="BB606" l="1"/>
  <c r="BA606"/>
  <c r="BC145"/>
  <c r="BA145"/>
  <c r="BB355"/>
  <c r="BA222"/>
  <c r="BB42"/>
  <c r="BA444"/>
  <c r="BA654"/>
  <c r="BB529"/>
  <c r="BB479"/>
  <c r="BA432"/>
  <c r="BC620"/>
  <c r="BC471"/>
  <c r="BA378"/>
  <c r="BC175"/>
  <c r="BB175"/>
  <c r="BB91"/>
  <c r="BA275"/>
  <c r="BB620"/>
  <c r="BA529"/>
  <c r="BB654"/>
  <c r="BB501"/>
  <c r="BC91"/>
  <c r="BC496"/>
  <c r="BB396"/>
  <c r="BB289"/>
  <c r="BB222"/>
  <c r="BA175"/>
  <c r="BA514"/>
  <c r="BB275"/>
  <c r="BC479"/>
  <c r="BB471"/>
  <c r="BA396"/>
  <c r="BB317"/>
  <c r="BA289"/>
  <c r="BC259"/>
  <c r="BC629"/>
  <c r="BB589"/>
  <c r="BB549"/>
  <c r="BA420"/>
  <c r="BA549"/>
  <c r="BA24"/>
  <c r="BA317"/>
  <c r="BC606"/>
  <c r="BC289"/>
  <c r="BB17"/>
  <c r="BB681"/>
  <c r="BA681"/>
  <c r="BC529"/>
  <c r="BB584"/>
  <c r="BA629"/>
  <c r="BC589"/>
  <c r="BC549"/>
  <c r="BC654"/>
  <c r="BC317"/>
  <c r="BC312"/>
  <c r="BB444"/>
  <c r="BB420"/>
  <c r="BA133"/>
  <c r="BA506"/>
  <c r="BA589"/>
  <c r="BB576"/>
  <c r="BB378"/>
  <c r="BC222"/>
  <c r="BC444"/>
  <c r="BA91"/>
  <c r="BC17"/>
  <c r="BA479"/>
  <c r="BC396"/>
  <c r="BC681"/>
  <c r="BA259"/>
  <c r="AV515"/>
  <c r="AW515"/>
  <c r="AY518"/>
  <c r="BE518" s="1"/>
  <c r="AZ518"/>
  <c r="BF518" s="1"/>
  <c r="AX519"/>
  <c r="BD519" s="1"/>
  <c r="AY519"/>
  <c r="BE519" s="1"/>
  <c r="AZ519"/>
  <c r="BF519" s="1"/>
  <c r="AV518"/>
  <c r="AW518"/>
  <c r="AU518"/>
  <c r="AU515" s="1"/>
  <c r="AV480"/>
  <c r="AW480"/>
  <c r="AY485"/>
  <c r="BE485" s="1"/>
  <c r="AZ485"/>
  <c r="BF485" s="1"/>
  <c r="AX486"/>
  <c r="BD486" s="1"/>
  <c r="AY486"/>
  <c r="BE486" s="1"/>
  <c r="AZ486"/>
  <c r="BF486" s="1"/>
  <c r="AV485"/>
  <c r="AW485"/>
  <c r="AU485"/>
  <c r="AU480" s="1"/>
  <c r="AX373"/>
  <c r="BD373" s="1"/>
  <c r="AY371"/>
  <c r="BE371" s="1"/>
  <c r="AZ371"/>
  <c r="BF371" s="1"/>
  <c r="AY373"/>
  <c r="BE373" s="1"/>
  <c r="AZ373"/>
  <c r="BF373" s="1"/>
  <c r="AV372"/>
  <c r="AV371" s="1"/>
  <c r="AW372"/>
  <c r="AW371" s="1"/>
  <c r="AU268"/>
  <c r="AU154"/>
  <c r="AU101"/>
  <c r="AU84"/>
  <c r="AU48"/>
  <c r="AU45"/>
  <c r="AU26"/>
  <c r="AU20"/>
  <c r="AZ372" l="1"/>
  <c r="BF372" s="1"/>
  <c r="AY372"/>
  <c r="BE372" s="1"/>
  <c r="BC395"/>
  <c r="BB16"/>
  <c r="BA17"/>
  <c r="BA174"/>
  <c r="BB395"/>
  <c r="BB628"/>
  <c r="BB478"/>
  <c r="BC16"/>
  <c r="BA628"/>
  <c r="BC478"/>
  <c r="BB174"/>
  <c r="BA478"/>
  <c r="BC628"/>
  <c r="BA395"/>
  <c r="BC174"/>
  <c r="AX518"/>
  <c r="BD518" s="1"/>
  <c r="AX485"/>
  <c r="BD485" s="1"/>
  <c r="AU372"/>
  <c r="AZ846"/>
  <c r="AY846"/>
  <c r="AX846"/>
  <c r="AZ845"/>
  <c r="AY845"/>
  <c r="AX845"/>
  <c r="AY844"/>
  <c r="AX844"/>
  <c r="AW844"/>
  <c r="AZ844" s="1"/>
  <c r="AV844"/>
  <c r="AU844"/>
  <c r="AZ843"/>
  <c r="AY843"/>
  <c r="AX843"/>
  <c r="AZ842"/>
  <c r="AY842"/>
  <c r="AW842"/>
  <c r="AV842"/>
  <c r="AU842"/>
  <c r="AU841" s="1"/>
  <c r="AX841" s="1"/>
  <c r="AW841"/>
  <c r="AZ841" s="1"/>
  <c r="AV841"/>
  <c r="AY841" s="1"/>
  <c r="AZ840"/>
  <c r="AY840"/>
  <c r="AX840"/>
  <c r="AY839"/>
  <c r="AW839"/>
  <c r="AZ839" s="1"/>
  <c r="AV839"/>
  <c r="AU839"/>
  <c r="AX839" s="1"/>
  <c r="AZ838"/>
  <c r="AY838"/>
  <c r="AX838"/>
  <c r="AZ837"/>
  <c r="AY837"/>
  <c r="AW837"/>
  <c r="AV837"/>
  <c r="AU837"/>
  <c r="AX837" s="1"/>
  <c r="AZ836"/>
  <c r="AW836"/>
  <c r="AV836"/>
  <c r="AY836" s="1"/>
  <c r="AZ835"/>
  <c r="AY835"/>
  <c r="AX835"/>
  <c r="AY834"/>
  <c r="AX834"/>
  <c r="AW834"/>
  <c r="AZ834" s="1"/>
  <c r="AV834"/>
  <c r="AU834"/>
  <c r="AZ833"/>
  <c r="AY833"/>
  <c r="AX833"/>
  <c r="AZ832"/>
  <c r="AY832"/>
  <c r="AX832"/>
  <c r="AW832"/>
  <c r="AV832"/>
  <c r="AU832"/>
  <c r="AV831"/>
  <c r="AY831" s="1"/>
  <c r="AZ830"/>
  <c r="AY830"/>
  <c r="AX830"/>
  <c r="AY829"/>
  <c r="AX829"/>
  <c r="AW829"/>
  <c r="AV829"/>
  <c r="AU829"/>
  <c r="AY828"/>
  <c r="AV828"/>
  <c r="AU828"/>
  <c r="AX828" s="1"/>
  <c r="AZ827"/>
  <c r="AY827"/>
  <c r="AX827"/>
  <c r="AX826"/>
  <c r="AW826"/>
  <c r="AZ826" s="1"/>
  <c r="AV826"/>
  <c r="AY826" s="1"/>
  <c r="AU826"/>
  <c r="AZ825"/>
  <c r="AY825"/>
  <c r="AX825"/>
  <c r="AY824"/>
  <c r="AX824"/>
  <c r="AW824"/>
  <c r="AV824"/>
  <c r="AU824"/>
  <c r="AV823"/>
  <c r="AY823" s="1"/>
  <c r="AU823"/>
  <c r="AX823" s="1"/>
  <c r="AZ822"/>
  <c r="AY822"/>
  <c r="AX822"/>
  <c r="AX821"/>
  <c r="AW821"/>
  <c r="AV821"/>
  <c r="AU821"/>
  <c r="AX820"/>
  <c r="AU820"/>
  <c r="AZ819"/>
  <c r="AY819"/>
  <c r="AX819"/>
  <c r="AZ818"/>
  <c r="AW818"/>
  <c r="AV818"/>
  <c r="AU818"/>
  <c r="AW817"/>
  <c r="AZ817" s="1"/>
  <c r="AZ816"/>
  <c r="AY816"/>
  <c r="AX816"/>
  <c r="AZ815"/>
  <c r="AY815"/>
  <c r="AX815"/>
  <c r="AW815"/>
  <c r="AV815"/>
  <c r="AU815"/>
  <c r="AU814" s="1"/>
  <c r="AX814" s="1"/>
  <c r="AZ814"/>
  <c r="AW814"/>
  <c r="AV814"/>
  <c r="AY814" s="1"/>
  <c r="AZ813"/>
  <c r="AY813"/>
  <c r="AX813"/>
  <c r="AY812"/>
  <c r="AX812"/>
  <c r="AW812"/>
  <c r="AV812"/>
  <c r="AU812"/>
  <c r="AY811"/>
  <c r="AV811"/>
  <c r="AU811"/>
  <c r="AX811" s="1"/>
  <c r="AZ810"/>
  <c r="AY810"/>
  <c r="AX810"/>
  <c r="AX809"/>
  <c r="AW809"/>
  <c r="AV809"/>
  <c r="AU809"/>
  <c r="AX808"/>
  <c r="AU808"/>
  <c r="AZ807"/>
  <c r="AY807"/>
  <c r="AX807"/>
  <c r="AZ806"/>
  <c r="AW806"/>
  <c r="AV806"/>
  <c r="AU806"/>
  <c r="AW805"/>
  <c r="AZ805" s="1"/>
  <c r="AZ804"/>
  <c r="AY804"/>
  <c r="AX804"/>
  <c r="AZ803"/>
  <c r="AY803"/>
  <c r="AW803"/>
  <c r="AV803"/>
  <c r="AU803"/>
  <c r="AZ802"/>
  <c r="AW802"/>
  <c r="AV802"/>
  <c r="AY802" s="1"/>
  <c r="AZ801"/>
  <c r="AY801"/>
  <c r="AX801"/>
  <c r="AY800"/>
  <c r="AX800"/>
  <c r="AW800"/>
  <c r="AZ800" s="1"/>
  <c r="AV800"/>
  <c r="AU800"/>
  <c r="AZ799"/>
  <c r="AY799"/>
  <c r="AX799"/>
  <c r="AZ798"/>
  <c r="AY798"/>
  <c r="AW798"/>
  <c r="AV798"/>
  <c r="AU798"/>
  <c r="AV797"/>
  <c r="AY797" s="1"/>
  <c r="AZ796"/>
  <c r="AY796"/>
  <c r="AX796"/>
  <c r="AY795"/>
  <c r="AX795"/>
  <c r="AW795"/>
  <c r="AZ795" s="1"/>
  <c r="AV795"/>
  <c r="AU795"/>
  <c r="AZ794"/>
  <c r="AY794"/>
  <c r="AX794"/>
  <c r="AZ793"/>
  <c r="AY793"/>
  <c r="AW793"/>
  <c r="AV793"/>
  <c r="AU793"/>
  <c r="AX793" s="1"/>
  <c r="AZ792"/>
  <c r="AY792"/>
  <c r="AX792"/>
  <c r="AZ791"/>
  <c r="AW791"/>
  <c r="AV791"/>
  <c r="AU791"/>
  <c r="AZ789"/>
  <c r="AY789"/>
  <c r="AX789"/>
  <c r="AZ788"/>
  <c r="AY788"/>
  <c r="AW788"/>
  <c r="AV788"/>
  <c r="AU788"/>
  <c r="AX788" s="1"/>
  <c r="AZ787"/>
  <c r="AY787"/>
  <c r="AX787"/>
  <c r="AZ786"/>
  <c r="AY786"/>
  <c r="AW786"/>
  <c r="AV786"/>
  <c r="AV785" s="1"/>
  <c r="AY785" s="1"/>
  <c r="AU786"/>
  <c r="AW785"/>
  <c r="AZ785" s="1"/>
  <c r="AZ784"/>
  <c r="AY784"/>
  <c r="AX784"/>
  <c r="AZ783"/>
  <c r="AY783"/>
  <c r="AW783"/>
  <c r="AV783"/>
  <c r="AU783"/>
  <c r="AU782" s="1"/>
  <c r="AX782" s="1"/>
  <c r="AZ782"/>
  <c r="AW782"/>
  <c r="AV782"/>
  <c r="AY782" s="1"/>
  <c r="AZ781"/>
  <c r="AY781"/>
  <c r="AX781"/>
  <c r="AY780"/>
  <c r="AX780"/>
  <c r="AW780"/>
  <c r="AZ780" s="1"/>
  <c r="AV780"/>
  <c r="AU780"/>
  <c r="AW778"/>
  <c r="AV778"/>
  <c r="AU778"/>
  <c r="AU777" s="1"/>
  <c r="AV777"/>
  <c r="AW775"/>
  <c r="AV775"/>
  <c r="AU775"/>
  <c r="AV774"/>
  <c r="AU774"/>
  <c r="AW772"/>
  <c r="AV772"/>
  <c r="AU772"/>
  <c r="AW770"/>
  <c r="AV770"/>
  <c r="AU770"/>
  <c r="AV769"/>
  <c r="AU769"/>
  <c r="AZ768"/>
  <c r="BF768" s="1"/>
  <c r="AY768"/>
  <c r="BE768" s="1"/>
  <c r="AX768"/>
  <c r="BD768" s="1"/>
  <c r="AW767"/>
  <c r="AV767"/>
  <c r="AU767"/>
  <c r="AX767" s="1"/>
  <c r="BD767" s="1"/>
  <c r="AW762"/>
  <c r="AV762"/>
  <c r="AU762"/>
  <c r="AW760"/>
  <c r="AV760"/>
  <c r="AU760"/>
  <c r="AW758"/>
  <c r="AW757" s="1"/>
  <c r="AV758"/>
  <c r="AV757" s="1"/>
  <c r="AU758"/>
  <c r="AW755"/>
  <c r="AV755"/>
  <c r="AU755"/>
  <c r="AW754"/>
  <c r="AZ752"/>
  <c r="BF752" s="1"/>
  <c r="AY752"/>
  <c r="BE752" s="1"/>
  <c r="AX752"/>
  <c r="BD752" s="1"/>
  <c r="AW751"/>
  <c r="AV751"/>
  <c r="AU751"/>
  <c r="AW749"/>
  <c r="AV749"/>
  <c r="AU749"/>
  <c r="AW747"/>
  <c r="AV747"/>
  <c r="AU747"/>
  <c r="AW746"/>
  <c r="AW744"/>
  <c r="AV744"/>
  <c r="AU744"/>
  <c r="AU743" s="1"/>
  <c r="AW743"/>
  <c r="AW741"/>
  <c r="AV741"/>
  <c r="AU741"/>
  <c r="AW740"/>
  <c r="AV740"/>
  <c r="AW738"/>
  <c r="AV738"/>
  <c r="AU738"/>
  <c r="AW737"/>
  <c r="AV737"/>
  <c r="AW735"/>
  <c r="AV735"/>
  <c r="AU735"/>
  <c r="AW732"/>
  <c r="AV732"/>
  <c r="AU732"/>
  <c r="AW730"/>
  <c r="AV730"/>
  <c r="AU730"/>
  <c r="AW728"/>
  <c r="AV728"/>
  <c r="AU728"/>
  <c r="AW725"/>
  <c r="AV725"/>
  <c r="AU725"/>
  <c r="AW724"/>
  <c r="AV724"/>
  <c r="AW722"/>
  <c r="AV722"/>
  <c r="AU722"/>
  <c r="AU721"/>
  <c r="AW719"/>
  <c r="AV719"/>
  <c r="AU719"/>
  <c r="AW717"/>
  <c r="AV717"/>
  <c r="AU717"/>
  <c r="AW715"/>
  <c r="AV715"/>
  <c r="AV714" s="1"/>
  <c r="AU715"/>
  <c r="AW714"/>
  <c r="AW712"/>
  <c r="AV712"/>
  <c r="AU712"/>
  <c r="AW711"/>
  <c r="AU711"/>
  <c r="AW709"/>
  <c r="AV709"/>
  <c r="AU709"/>
  <c r="AW707"/>
  <c r="AV707"/>
  <c r="AU707"/>
  <c r="AW705"/>
  <c r="AV705"/>
  <c r="AU705"/>
  <c r="AZ703"/>
  <c r="BF703" s="1"/>
  <c r="AY703"/>
  <c r="BE703" s="1"/>
  <c r="AX703"/>
  <c r="BD703" s="1"/>
  <c r="AW701"/>
  <c r="AV701"/>
  <c r="AU701"/>
  <c r="AW699"/>
  <c r="AV699"/>
  <c r="AU699"/>
  <c r="AW697"/>
  <c r="AV697"/>
  <c r="AU697"/>
  <c r="AV696"/>
  <c r="AU693"/>
  <c r="AW693"/>
  <c r="AV693"/>
  <c r="AW691"/>
  <c r="AV691"/>
  <c r="AU691"/>
  <c r="AU689"/>
  <c r="AW689"/>
  <c r="AV689"/>
  <c r="AV688"/>
  <c r="AW686"/>
  <c r="AV686"/>
  <c r="AU686"/>
  <c r="AW685"/>
  <c r="AW683"/>
  <c r="AV683"/>
  <c r="AU683"/>
  <c r="AU682" s="1"/>
  <c r="AW682"/>
  <c r="AW677"/>
  <c r="AV677"/>
  <c r="AV676" s="1"/>
  <c r="AU677"/>
  <c r="AU676"/>
  <c r="AW674"/>
  <c r="AV674"/>
  <c r="AV673" s="1"/>
  <c r="AU674"/>
  <c r="AU673" s="1"/>
  <c r="AW673"/>
  <c r="AW671"/>
  <c r="AV671"/>
  <c r="AV670" s="1"/>
  <c r="AU671"/>
  <c r="AU670"/>
  <c r="AW668"/>
  <c r="AW667" s="1"/>
  <c r="AV668"/>
  <c r="AU668"/>
  <c r="AV667"/>
  <c r="AU667"/>
  <c r="AW665"/>
  <c r="AV665"/>
  <c r="AU665"/>
  <c r="AW664"/>
  <c r="AU664"/>
  <c r="AW662"/>
  <c r="AV662"/>
  <c r="AU662"/>
  <c r="AU661" s="1"/>
  <c r="AW661"/>
  <c r="AW659"/>
  <c r="AV659"/>
  <c r="AU659"/>
  <c r="AV658"/>
  <c r="AU658"/>
  <c r="AW656"/>
  <c r="AW655" s="1"/>
  <c r="AV656"/>
  <c r="AV655" s="1"/>
  <c r="AU656"/>
  <c r="AU655"/>
  <c r="AW652"/>
  <c r="AV652"/>
  <c r="AV651" s="1"/>
  <c r="AU652"/>
  <c r="AW651"/>
  <c r="AW649"/>
  <c r="AV649"/>
  <c r="AU649"/>
  <c r="AU648"/>
  <c r="AW646"/>
  <c r="AV646"/>
  <c r="AV645" s="1"/>
  <c r="AU646"/>
  <c r="AU645"/>
  <c r="AW643"/>
  <c r="AV643"/>
  <c r="AU643"/>
  <c r="AW642"/>
  <c r="AV642"/>
  <c r="AW640"/>
  <c r="AV640"/>
  <c r="AU640"/>
  <c r="AU639" s="1"/>
  <c r="AV639"/>
  <c r="AW637"/>
  <c r="AW636" s="1"/>
  <c r="AV637"/>
  <c r="AU637"/>
  <c r="AV636"/>
  <c r="AU636"/>
  <c r="AW634"/>
  <c r="AV634"/>
  <c r="AU634"/>
  <c r="AW633"/>
  <c r="AU633"/>
  <c r="AW631"/>
  <c r="AV631"/>
  <c r="AU631"/>
  <c r="AU630"/>
  <c r="AW625"/>
  <c r="AV625"/>
  <c r="AV624" s="1"/>
  <c r="AU625"/>
  <c r="AW624"/>
  <c r="AW622"/>
  <c r="AV622"/>
  <c r="AU622"/>
  <c r="AU621" s="1"/>
  <c r="AV621"/>
  <c r="AW617"/>
  <c r="AW616" s="1"/>
  <c r="AV617"/>
  <c r="AV616" s="1"/>
  <c r="AU617"/>
  <c r="AW614"/>
  <c r="AV614"/>
  <c r="AV613" s="1"/>
  <c r="AU614"/>
  <c r="AU613" s="1"/>
  <c r="AW613"/>
  <c r="AW611"/>
  <c r="AV611"/>
  <c r="AV610" s="1"/>
  <c r="AU611"/>
  <c r="AU610" s="1"/>
  <c r="AW608"/>
  <c r="AV608"/>
  <c r="AU608"/>
  <c r="AU607"/>
  <c r="AW603"/>
  <c r="AV603"/>
  <c r="AU603"/>
  <c r="AV602"/>
  <c r="AU602"/>
  <c r="AW600"/>
  <c r="AW599" s="1"/>
  <c r="AV600"/>
  <c r="AU600"/>
  <c r="AU599" s="1"/>
  <c r="AW597"/>
  <c r="AV597"/>
  <c r="AV596" s="1"/>
  <c r="AU597"/>
  <c r="AW596"/>
  <c r="AW594"/>
  <c r="AV594"/>
  <c r="AU594"/>
  <c r="AU593" s="1"/>
  <c r="AW593"/>
  <c r="AV593"/>
  <c r="AW591"/>
  <c r="AV591"/>
  <c r="AU591"/>
  <c r="AV590"/>
  <c r="AU590"/>
  <c r="AW586"/>
  <c r="AW585" s="1"/>
  <c r="AW584" s="1"/>
  <c r="AV586"/>
  <c r="AU586"/>
  <c r="AU585" s="1"/>
  <c r="AV585"/>
  <c r="AW581"/>
  <c r="AV581"/>
  <c r="AV580" s="1"/>
  <c r="AU581"/>
  <c r="AW580"/>
  <c r="AW578"/>
  <c r="AV578"/>
  <c r="AV577" s="1"/>
  <c r="AU578"/>
  <c r="AW577"/>
  <c r="AW573"/>
  <c r="AV573"/>
  <c r="AV572" s="1"/>
  <c r="AU573"/>
  <c r="AW572"/>
  <c r="AW570"/>
  <c r="AV570"/>
  <c r="AV569" s="1"/>
  <c r="AU570"/>
  <c r="AU569" s="1"/>
  <c r="AW569"/>
  <c r="AW567"/>
  <c r="AV567"/>
  <c r="AU567"/>
  <c r="AW565"/>
  <c r="AV565"/>
  <c r="AU565"/>
  <c r="AW564"/>
  <c r="AV564"/>
  <c r="AW562"/>
  <c r="AV562"/>
  <c r="AU562"/>
  <c r="AU561"/>
  <c r="AW559"/>
  <c r="AW558" s="1"/>
  <c r="AV559"/>
  <c r="AV558" s="1"/>
  <c r="AU559"/>
  <c r="AU558"/>
  <c r="AW556"/>
  <c r="AV556"/>
  <c r="AU556"/>
  <c r="AW554"/>
  <c r="AV554"/>
  <c r="AV553" s="1"/>
  <c r="AU554"/>
  <c r="AW553"/>
  <c r="AW551"/>
  <c r="AW550" s="1"/>
  <c r="AV551"/>
  <c r="AU551"/>
  <c r="AV550"/>
  <c r="AW546"/>
  <c r="AV546"/>
  <c r="AV545" s="1"/>
  <c r="AV544" s="1"/>
  <c r="AU546"/>
  <c r="AW545"/>
  <c r="AW544" s="1"/>
  <c r="AW541"/>
  <c r="AV541"/>
  <c r="AV540" s="1"/>
  <c r="AU541"/>
  <c r="AW538"/>
  <c r="AV538"/>
  <c r="AU538"/>
  <c r="AU537" s="1"/>
  <c r="AW537"/>
  <c r="AV537"/>
  <c r="AW535"/>
  <c r="AV535"/>
  <c r="AU535"/>
  <c r="AW533"/>
  <c r="AV533"/>
  <c r="AU533"/>
  <c r="AW531"/>
  <c r="AV531"/>
  <c r="AU531"/>
  <c r="AW530"/>
  <c r="AU530"/>
  <c r="AW526"/>
  <c r="AV526"/>
  <c r="AU526"/>
  <c r="AW523"/>
  <c r="AV523"/>
  <c r="AU523"/>
  <c r="AW521"/>
  <c r="AV521"/>
  <c r="AU521"/>
  <c r="AW520"/>
  <c r="AU520"/>
  <c r="AW516"/>
  <c r="AV516"/>
  <c r="AU516"/>
  <c r="AW511"/>
  <c r="AV511"/>
  <c r="AV510" s="1"/>
  <c r="AU511"/>
  <c r="AU510"/>
  <c r="AW508"/>
  <c r="AW507" s="1"/>
  <c r="AV508"/>
  <c r="AV507" s="1"/>
  <c r="AU508"/>
  <c r="AU507" s="1"/>
  <c r="AW503"/>
  <c r="AV503"/>
  <c r="AV502" s="1"/>
  <c r="AU503"/>
  <c r="AU502" s="1"/>
  <c r="AW502"/>
  <c r="AW501" s="1"/>
  <c r="AW498"/>
  <c r="AW497" s="1"/>
  <c r="AW496" s="1"/>
  <c r="AV498"/>
  <c r="AU498"/>
  <c r="AU497" s="1"/>
  <c r="AU496" s="1"/>
  <c r="AW494"/>
  <c r="AW493" s="1"/>
  <c r="AV494"/>
  <c r="AV493" s="1"/>
  <c r="AU494"/>
  <c r="AW491"/>
  <c r="AW490" s="1"/>
  <c r="AV491"/>
  <c r="AV490" s="1"/>
  <c r="AV479" s="1"/>
  <c r="AU491"/>
  <c r="AW488"/>
  <c r="AW487" s="1"/>
  <c r="AV488"/>
  <c r="AU488"/>
  <c r="AU487" s="1"/>
  <c r="AV487"/>
  <c r="AW483"/>
  <c r="AV483"/>
  <c r="AU483"/>
  <c r="AW481"/>
  <c r="AV481"/>
  <c r="AU481"/>
  <c r="AW475"/>
  <c r="AV475"/>
  <c r="AU475"/>
  <c r="AW473"/>
  <c r="AV473"/>
  <c r="AU473"/>
  <c r="AU472" s="1"/>
  <c r="AV472"/>
  <c r="AW468"/>
  <c r="AW467" s="1"/>
  <c r="AV468"/>
  <c r="AV467" s="1"/>
  <c r="AU468"/>
  <c r="AW465"/>
  <c r="AW464" s="1"/>
  <c r="AV465"/>
  <c r="AV464" s="1"/>
  <c r="AU465"/>
  <c r="AW462"/>
  <c r="AV462"/>
  <c r="AV461" s="1"/>
  <c r="AU462"/>
  <c r="AW459"/>
  <c r="AV459"/>
  <c r="AU459"/>
  <c r="AU458" s="1"/>
  <c r="AW456"/>
  <c r="AV456"/>
  <c r="AU456"/>
  <c r="AW454"/>
  <c r="AV454"/>
  <c r="AU454"/>
  <c r="AU453" s="1"/>
  <c r="AV453"/>
  <c r="AW451"/>
  <c r="AW450" s="1"/>
  <c r="AV451"/>
  <c r="AV450" s="1"/>
  <c r="AU451"/>
  <c r="AU450" s="1"/>
  <c r="AW448"/>
  <c r="AV448"/>
  <c r="AU448"/>
  <c r="AW446"/>
  <c r="AV446"/>
  <c r="AU446"/>
  <c r="AW445"/>
  <c r="AW441"/>
  <c r="AV441"/>
  <c r="AU441"/>
  <c r="AU440"/>
  <c r="AW438"/>
  <c r="AW437" s="1"/>
  <c r="AV438"/>
  <c r="AV437" s="1"/>
  <c r="AU438"/>
  <c r="AU437" s="1"/>
  <c r="AW434"/>
  <c r="AW433" s="1"/>
  <c r="AW432" s="1"/>
  <c r="AV434"/>
  <c r="AV433" s="1"/>
  <c r="AV432" s="1"/>
  <c r="AU434"/>
  <c r="AU433" s="1"/>
  <c r="AW430"/>
  <c r="AV430"/>
  <c r="AV429" s="1"/>
  <c r="AU430"/>
  <c r="AU429"/>
  <c r="AW427"/>
  <c r="AW426" s="1"/>
  <c r="AV427"/>
  <c r="AU427"/>
  <c r="AU426" s="1"/>
  <c r="AV426"/>
  <c r="AW424"/>
  <c r="AV424"/>
  <c r="AU424"/>
  <c r="AW422"/>
  <c r="AV422"/>
  <c r="AU422"/>
  <c r="AW421"/>
  <c r="AV421"/>
  <c r="AW418"/>
  <c r="AV418"/>
  <c r="AU418"/>
  <c r="AW416"/>
  <c r="AV416"/>
  <c r="AU416"/>
  <c r="AW414"/>
  <c r="AV414"/>
  <c r="AU414"/>
  <c r="AW413"/>
  <c r="AW411"/>
  <c r="AV411"/>
  <c r="AU411"/>
  <c r="AW409"/>
  <c r="AV409"/>
  <c r="AU409"/>
  <c r="AW407"/>
  <c r="AV407"/>
  <c r="AU407"/>
  <c r="AU406" s="1"/>
  <c r="AV406"/>
  <c r="AW404"/>
  <c r="AV404"/>
  <c r="AV403" s="1"/>
  <c r="AU404"/>
  <c r="AU403"/>
  <c r="AW401"/>
  <c r="AW400" s="1"/>
  <c r="AV401"/>
  <c r="AV400" s="1"/>
  <c r="AU401"/>
  <c r="AU400"/>
  <c r="AW398"/>
  <c r="AW397" s="1"/>
  <c r="AV398"/>
  <c r="AU398"/>
  <c r="AU397"/>
  <c r="AW392"/>
  <c r="AV392"/>
  <c r="AU392"/>
  <c r="AW390"/>
  <c r="AW389" s="1"/>
  <c r="AV390"/>
  <c r="AV389" s="1"/>
  <c r="AU390"/>
  <c r="AU389"/>
  <c r="AW387"/>
  <c r="AV387"/>
  <c r="AU387"/>
  <c r="AW385"/>
  <c r="AV385"/>
  <c r="AV384" s="1"/>
  <c r="AU385"/>
  <c r="AW384"/>
  <c r="AW382"/>
  <c r="AV382"/>
  <c r="AU382"/>
  <c r="AW380"/>
  <c r="AV380"/>
  <c r="AU380"/>
  <c r="AW379"/>
  <c r="AW375"/>
  <c r="AV375"/>
  <c r="AV374" s="1"/>
  <c r="AU375"/>
  <c r="AU374" s="1"/>
  <c r="AW369"/>
  <c r="AW368" s="1"/>
  <c r="AV369"/>
  <c r="AV368" s="1"/>
  <c r="AU369"/>
  <c r="AU368" s="1"/>
  <c r="AW366"/>
  <c r="AV366"/>
  <c r="AU366"/>
  <c r="AU365" s="1"/>
  <c r="AW360"/>
  <c r="AW359" s="1"/>
  <c r="AV360"/>
  <c r="AU360"/>
  <c r="AU359" s="1"/>
  <c r="AW357"/>
  <c r="AV357"/>
  <c r="AV356" s="1"/>
  <c r="AU357"/>
  <c r="AU356" s="1"/>
  <c r="AW352"/>
  <c r="AW351" s="1"/>
  <c r="AV352"/>
  <c r="AV351" s="1"/>
  <c r="AU352"/>
  <c r="AW349"/>
  <c r="AW348" s="1"/>
  <c r="AV349"/>
  <c r="AV348" s="1"/>
  <c r="AU349"/>
  <c r="AW346"/>
  <c r="AW345" s="1"/>
  <c r="AV346"/>
  <c r="AU346"/>
  <c r="AU343"/>
  <c r="AU342" s="1"/>
  <c r="AW343"/>
  <c r="AW342" s="1"/>
  <c r="AV343"/>
  <c r="AW340"/>
  <c r="AW339" s="1"/>
  <c r="AV340"/>
  <c r="AV339" s="1"/>
  <c r="AU340"/>
  <c r="AW336"/>
  <c r="AV336"/>
  <c r="AU336"/>
  <c r="AW334"/>
  <c r="AV334"/>
  <c r="AU334"/>
  <c r="AW332"/>
  <c r="AV332"/>
  <c r="AV331" s="1"/>
  <c r="AU332"/>
  <c r="AW329"/>
  <c r="AW328" s="1"/>
  <c r="AV329"/>
  <c r="AV328" s="1"/>
  <c r="AU329"/>
  <c r="AW326"/>
  <c r="AV326"/>
  <c r="AU326"/>
  <c r="AW324"/>
  <c r="AV324"/>
  <c r="AU324"/>
  <c r="AW322"/>
  <c r="AV322"/>
  <c r="AU322"/>
  <c r="AW321"/>
  <c r="AW319"/>
  <c r="AW318" s="1"/>
  <c r="AV319"/>
  <c r="AU319"/>
  <c r="AU318" s="1"/>
  <c r="AW314"/>
  <c r="AW313" s="1"/>
  <c r="AV314"/>
  <c r="AV313" s="1"/>
  <c r="AV312" s="1"/>
  <c r="AU314"/>
  <c r="AU313" s="1"/>
  <c r="AW309"/>
  <c r="AW308" s="1"/>
  <c r="AV309"/>
  <c r="AU309"/>
  <c r="AV308"/>
  <c r="AU308"/>
  <c r="AW306"/>
  <c r="AW305" s="1"/>
  <c r="AV306"/>
  <c r="AU306"/>
  <c r="AU305" s="1"/>
  <c r="AW303"/>
  <c r="AW302" s="1"/>
  <c r="AV303"/>
  <c r="AU303"/>
  <c r="AU302" s="1"/>
  <c r="AW300"/>
  <c r="AV300"/>
  <c r="AV299" s="1"/>
  <c r="AU300"/>
  <c r="AU299" s="1"/>
  <c r="AW297"/>
  <c r="AW296" s="1"/>
  <c r="AV297"/>
  <c r="AU297"/>
  <c r="AU296" s="1"/>
  <c r="AW294"/>
  <c r="AW293" s="1"/>
  <c r="AV294"/>
  <c r="AV293" s="1"/>
  <c r="AU294"/>
  <c r="AW291"/>
  <c r="AW290" s="1"/>
  <c r="AV291"/>
  <c r="AU291"/>
  <c r="AU290" s="1"/>
  <c r="AW286"/>
  <c r="AV286"/>
  <c r="AV285" s="1"/>
  <c r="AU286"/>
  <c r="AU285"/>
  <c r="AW283"/>
  <c r="AW282" s="1"/>
  <c r="AV283"/>
  <c r="AV282" s="1"/>
  <c r="AU283"/>
  <c r="AU282" s="1"/>
  <c r="AW280"/>
  <c r="AV280"/>
  <c r="AV279" s="1"/>
  <c r="AU280"/>
  <c r="AU279"/>
  <c r="AW277"/>
  <c r="AW276" s="1"/>
  <c r="AV277"/>
  <c r="AU277"/>
  <c r="AU276" s="1"/>
  <c r="AW273"/>
  <c r="AW272" s="1"/>
  <c r="AV273"/>
  <c r="AV272" s="1"/>
  <c r="AU273"/>
  <c r="AW270"/>
  <c r="AV270"/>
  <c r="AU270"/>
  <c r="AU269"/>
  <c r="AW267"/>
  <c r="AW266" s="1"/>
  <c r="AV267"/>
  <c r="AV266" s="1"/>
  <c r="AU267"/>
  <c r="AW264"/>
  <c r="AW263" s="1"/>
  <c r="AV264"/>
  <c r="AV263" s="1"/>
  <c r="AU264"/>
  <c r="AW261"/>
  <c r="AW260" s="1"/>
  <c r="AV261"/>
  <c r="AV260" s="1"/>
  <c r="AU261"/>
  <c r="AW257"/>
  <c r="AW256" s="1"/>
  <c r="AV257"/>
  <c r="AU257"/>
  <c r="AU256" s="1"/>
  <c r="AW254"/>
  <c r="AV254"/>
  <c r="AV253" s="1"/>
  <c r="AU254"/>
  <c r="AU253" s="1"/>
  <c r="AW251"/>
  <c r="AW250" s="1"/>
  <c r="AV251"/>
  <c r="AV250" s="1"/>
  <c r="AU251"/>
  <c r="AU250" s="1"/>
  <c r="AW248"/>
  <c r="AW247" s="1"/>
  <c r="AV248"/>
  <c r="AV247" s="1"/>
  <c r="AU248"/>
  <c r="AW245"/>
  <c r="AW244" s="1"/>
  <c r="AV245"/>
  <c r="AU245"/>
  <c r="AU244" s="1"/>
  <c r="AW242"/>
  <c r="AW241" s="1"/>
  <c r="AV242"/>
  <c r="AV241" s="1"/>
  <c r="AU242"/>
  <c r="AW239"/>
  <c r="AV239"/>
  <c r="AU239"/>
  <c r="AU238"/>
  <c r="AW236"/>
  <c r="AW235" s="1"/>
  <c r="AV236"/>
  <c r="AV235" s="1"/>
  <c r="AU236"/>
  <c r="AW233"/>
  <c r="AW232" s="1"/>
  <c r="AV233"/>
  <c r="AV232" s="1"/>
  <c r="AU233"/>
  <c r="AW230"/>
  <c r="AW229" s="1"/>
  <c r="AV230"/>
  <c r="AV229" s="1"/>
  <c r="AU230"/>
  <c r="AW227"/>
  <c r="AW226" s="1"/>
  <c r="AV227"/>
  <c r="AU227"/>
  <c r="AU226" s="1"/>
  <c r="AW224"/>
  <c r="AV224"/>
  <c r="AV223" s="1"/>
  <c r="AU224"/>
  <c r="AU223"/>
  <c r="AW220"/>
  <c r="AW219" s="1"/>
  <c r="AV220"/>
  <c r="AV219" s="1"/>
  <c r="AU220"/>
  <c r="AU219" s="1"/>
  <c r="AW217"/>
  <c r="AW216" s="1"/>
  <c r="AV217"/>
  <c r="AV216" s="1"/>
  <c r="AU217"/>
  <c r="AW214"/>
  <c r="AW213" s="1"/>
  <c r="AV214"/>
  <c r="AU214"/>
  <c r="AU213" s="1"/>
  <c r="AW211"/>
  <c r="AV211"/>
  <c r="AV210" s="1"/>
  <c r="AU211"/>
  <c r="AW208"/>
  <c r="AV208"/>
  <c r="AU208"/>
  <c r="AU207" s="1"/>
  <c r="AW205"/>
  <c r="AW204" s="1"/>
  <c r="AV205"/>
  <c r="AV204" s="1"/>
  <c r="AU205"/>
  <c r="AW202"/>
  <c r="AW201" s="1"/>
  <c r="AV202"/>
  <c r="AV201" s="1"/>
  <c r="AU202"/>
  <c r="AW199"/>
  <c r="AV199"/>
  <c r="AU199"/>
  <c r="AW197"/>
  <c r="AV197"/>
  <c r="AU197"/>
  <c r="AW196"/>
  <c r="AW194"/>
  <c r="AV194"/>
  <c r="AV193" s="1"/>
  <c r="AU194"/>
  <c r="AW191"/>
  <c r="AV191"/>
  <c r="AU191"/>
  <c r="AU190" s="1"/>
  <c r="AU188"/>
  <c r="AW188"/>
  <c r="AW187" s="1"/>
  <c r="AV188"/>
  <c r="AW185"/>
  <c r="AW184" s="1"/>
  <c r="AV185"/>
  <c r="AV184" s="1"/>
  <c r="AU185"/>
  <c r="AW182"/>
  <c r="AW181" s="1"/>
  <c r="AV182"/>
  <c r="AU182"/>
  <c r="AU181" s="1"/>
  <c r="AW179"/>
  <c r="AV179"/>
  <c r="AU179"/>
  <c r="AW177"/>
  <c r="AV177"/>
  <c r="AU177"/>
  <c r="AW176"/>
  <c r="AW171"/>
  <c r="AV171"/>
  <c r="AV170" s="1"/>
  <c r="AU171"/>
  <c r="AU170"/>
  <c r="AW168"/>
  <c r="AW167" s="1"/>
  <c r="AV168"/>
  <c r="AV167" s="1"/>
  <c r="AU168"/>
  <c r="AU167" s="1"/>
  <c r="AW165"/>
  <c r="AW164" s="1"/>
  <c r="AV165"/>
  <c r="AU165"/>
  <c r="AU164"/>
  <c r="AW162"/>
  <c r="AW161" s="1"/>
  <c r="AV162"/>
  <c r="AU162"/>
  <c r="AU161" s="1"/>
  <c r="AW159"/>
  <c r="AV159"/>
  <c r="AV158" s="1"/>
  <c r="AU159"/>
  <c r="AW156"/>
  <c r="AW155" s="1"/>
  <c r="AV156"/>
  <c r="AU156"/>
  <c r="AW153"/>
  <c r="AW152" s="1"/>
  <c r="AV153"/>
  <c r="AV152" s="1"/>
  <c r="AU153"/>
  <c r="AW150"/>
  <c r="AW149" s="1"/>
  <c r="AV150"/>
  <c r="AU150"/>
  <c r="AU149" s="1"/>
  <c r="AW143"/>
  <c r="AV143"/>
  <c r="AV142" s="1"/>
  <c r="AU143"/>
  <c r="AU142"/>
  <c r="AW140"/>
  <c r="AV140"/>
  <c r="AU140"/>
  <c r="AW137"/>
  <c r="AV137"/>
  <c r="AU137"/>
  <c r="AW135"/>
  <c r="AW134" s="1"/>
  <c r="AV135"/>
  <c r="AV134" s="1"/>
  <c r="AU135"/>
  <c r="AW131"/>
  <c r="AV131"/>
  <c r="AU131"/>
  <c r="AW129"/>
  <c r="AV129"/>
  <c r="AU129"/>
  <c r="AW127"/>
  <c r="AV127"/>
  <c r="AU127"/>
  <c r="AW126"/>
  <c r="AW124"/>
  <c r="AV124"/>
  <c r="AU124"/>
  <c r="AW121"/>
  <c r="AV121"/>
  <c r="AU121"/>
  <c r="AW119"/>
  <c r="AV119"/>
  <c r="AU119"/>
  <c r="AW118"/>
  <c r="AW115"/>
  <c r="AV115"/>
  <c r="AV114" s="1"/>
  <c r="AU115"/>
  <c r="AW112"/>
  <c r="AW111" s="1"/>
  <c r="AV112"/>
  <c r="AU112"/>
  <c r="AU111" s="1"/>
  <c r="AV111"/>
  <c r="AW109"/>
  <c r="AW108" s="1"/>
  <c r="AV109"/>
  <c r="AU109"/>
  <c r="AU108" s="1"/>
  <c r="AW106"/>
  <c r="AV106"/>
  <c r="AV105" s="1"/>
  <c r="AU106"/>
  <c r="AW103"/>
  <c r="AV103"/>
  <c r="AU103"/>
  <c r="AU100"/>
  <c r="AW100"/>
  <c r="AW99" s="1"/>
  <c r="AV100"/>
  <c r="AW97"/>
  <c r="AV97"/>
  <c r="AU97"/>
  <c r="AW93"/>
  <c r="AV93"/>
  <c r="AU93"/>
  <c r="AW92"/>
  <c r="AV92"/>
  <c r="AW89"/>
  <c r="AW88" s="1"/>
  <c r="AV89"/>
  <c r="AV88" s="1"/>
  <c r="AU89"/>
  <c r="AW86"/>
  <c r="AW85" s="1"/>
  <c r="AV86"/>
  <c r="AU86"/>
  <c r="AU85" s="1"/>
  <c r="AW83"/>
  <c r="AV83"/>
  <c r="AV82" s="1"/>
  <c r="AU83"/>
  <c r="AW80"/>
  <c r="AV80"/>
  <c r="AU80"/>
  <c r="AU79" s="1"/>
  <c r="AW77"/>
  <c r="AW76" s="1"/>
  <c r="AV77"/>
  <c r="AV76" s="1"/>
  <c r="AU77"/>
  <c r="AU76"/>
  <c r="AW74"/>
  <c r="AW73" s="1"/>
  <c r="AV74"/>
  <c r="AV73" s="1"/>
  <c r="AU74"/>
  <c r="AW71"/>
  <c r="AW70" s="1"/>
  <c r="AV71"/>
  <c r="AV70" s="1"/>
  <c r="AU71"/>
  <c r="AU68"/>
  <c r="AW68"/>
  <c r="AV68"/>
  <c r="AV67" s="1"/>
  <c r="AW65"/>
  <c r="AW64" s="1"/>
  <c r="AV65"/>
  <c r="AV64" s="1"/>
  <c r="AU65"/>
  <c r="AU64" s="1"/>
  <c r="AW62"/>
  <c r="AW61" s="1"/>
  <c r="AV62"/>
  <c r="AV61" s="1"/>
  <c r="AU62"/>
  <c r="AW56"/>
  <c r="AW55" s="1"/>
  <c r="AV56"/>
  <c r="AU56"/>
  <c r="AW53"/>
  <c r="AV53"/>
  <c r="AV52" s="1"/>
  <c r="AU53"/>
  <c r="AU52"/>
  <c r="AW50"/>
  <c r="AV50"/>
  <c r="AU50"/>
  <c r="AU49" s="1"/>
  <c r="AW47"/>
  <c r="AV47"/>
  <c r="AW44"/>
  <c r="AV44"/>
  <c r="AW40"/>
  <c r="AV40"/>
  <c r="AV39" s="1"/>
  <c r="AU40"/>
  <c r="AU39" s="1"/>
  <c r="AW37"/>
  <c r="AW36" s="1"/>
  <c r="AV37"/>
  <c r="AU37"/>
  <c r="AU36" s="1"/>
  <c r="AW34"/>
  <c r="AW33" s="1"/>
  <c r="AV34"/>
  <c r="AV33" s="1"/>
  <c r="AU34"/>
  <c r="AW31"/>
  <c r="AW30" s="1"/>
  <c r="AV31"/>
  <c r="AV30" s="1"/>
  <c r="AU31"/>
  <c r="AW28"/>
  <c r="AW27" s="1"/>
  <c r="AV28"/>
  <c r="AV27" s="1"/>
  <c r="AU28"/>
  <c r="AU27" s="1"/>
  <c r="AW25"/>
  <c r="AV25"/>
  <c r="AV24" s="1"/>
  <c r="AU25"/>
  <c r="AU24" s="1"/>
  <c r="AW22"/>
  <c r="AW21" s="1"/>
  <c r="AV22"/>
  <c r="AU22"/>
  <c r="AU21" s="1"/>
  <c r="AW19"/>
  <c r="AW18" s="1"/>
  <c r="AV19"/>
  <c r="AO492"/>
  <c r="AO376"/>
  <c r="AV506" l="1"/>
  <c r="AW621"/>
  <c r="AW620" s="1"/>
  <c r="AV630"/>
  <c r="BB15"/>
  <c r="BC15"/>
  <c r="BA16"/>
  <c r="AX783"/>
  <c r="AU766"/>
  <c r="AX766" s="1"/>
  <c r="BD766" s="1"/>
  <c r="AU757"/>
  <c r="AU746"/>
  <c r="AU734"/>
  <c r="AU727"/>
  <c r="AU501"/>
  <c r="AW461"/>
  <c r="AU371"/>
  <c r="AX372"/>
  <c r="BD372" s="1"/>
  <c r="AW82"/>
  <c r="AU114"/>
  <c r="AW105"/>
  <c r="AU235"/>
  <c r="AW193"/>
  <c r="AV99"/>
  <c r="AU155"/>
  <c r="AW210"/>
  <c r="AV296"/>
  <c r="AV155"/>
  <c r="AV276"/>
  <c r="AV275" s="1"/>
  <c r="AU247"/>
  <c r="AW365"/>
  <c r="AU312"/>
  <c r="AU339"/>
  <c r="AV342"/>
  <c r="AU345"/>
  <c r="AU331"/>
  <c r="AU158"/>
  <c r="AU99"/>
  <c r="AX842"/>
  <c r="AU704"/>
  <c r="AU688"/>
  <c r="AU564"/>
  <c r="AU553"/>
  <c r="AU545"/>
  <c r="AU540"/>
  <c r="AU529"/>
  <c r="AU379"/>
  <c r="AU266"/>
  <c r="AU187"/>
  <c r="AU176"/>
  <c r="AU102"/>
  <c r="AV21"/>
  <c r="AU67"/>
  <c r="AW79"/>
  <c r="AV85"/>
  <c r="AV18"/>
  <c r="AW43"/>
  <c r="AU47"/>
  <c r="AW67"/>
  <c r="AU88"/>
  <c r="AW117"/>
  <c r="AU152"/>
  <c r="AV181"/>
  <c r="AW207"/>
  <c r="AV213"/>
  <c r="AV226"/>
  <c r="AU232"/>
  <c r="AU293"/>
  <c r="AV379"/>
  <c r="AU384"/>
  <c r="AW453"/>
  <c r="AU44"/>
  <c r="AV55"/>
  <c r="AU70"/>
  <c r="AU196"/>
  <c r="AW223"/>
  <c r="AW238"/>
  <c r="AW269"/>
  <c r="AW285"/>
  <c r="AW299"/>
  <c r="AW356"/>
  <c r="AV413"/>
  <c r="AU436"/>
  <c r="AV118"/>
  <c r="AV149"/>
  <c r="AV164"/>
  <c r="AU184"/>
  <c r="AU216"/>
  <c r="AU229"/>
  <c r="AW253"/>
  <c r="AU260"/>
  <c r="AV290"/>
  <c r="AV305"/>
  <c r="AW312"/>
  <c r="AV321"/>
  <c r="AU321"/>
  <c r="AV345"/>
  <c r="AU348"/>
  <c r="AV365"/>
  <c r="AV397"/>
  <c r="AU421"/>
  <c r="AU432"/>
  <c r="AV440"/>
  <c r="AU445"/>
  <c r="AU33"/>
  <c r="AV36"/>
  <c r="AW39"/>
  <c r="AU19"/>
  <c r="AW24"/>
  <c r="AU30"/>
  <c r="AW46"/>
  <c r="AW49"/>
  <c r="AU61"/>
  <c r="AU73"/>
  <c r="AW102"/>
  <c r="AV108"/>
  <c r="AW114"/>
  <c r="AV126"/>
  <c r="AW142"/>
  <c r="AW158"/>
  <c r="AW190"/>
  <c r="AW175" s="1"/>
  <c r="AV196"/>
  <c r="AU201"/>
  <c r="AV244"/>
  <c r="AU263"/>
  <c r="AW289"/>
  <c r="AU328"/>
  <c r="AW331"/>
  <c r="AU351"/>
  <c r="AW378"/>
  <c r="AW406"/>
  <c r="AV420"/>
  <c r="AW429"/>
  <c r="AW420" s="1"/>
  <c r="AW458"/>
  <c r="AU461"/>
  <c r="AW479"/>
  <c r="AV497"/>
  <c r="AV530"/>
  <c r="AU550"/>
  <c r="AV561"/>
  <c r="AW576"/>
  <c r="AU584"/>
  <c r="AV620"/>
  <c r="AW630"/>
  <c r="AU654"/>
  <c r="AW658"/>
  <c r="AV682"/>
  <c r="AW704"/>
  <c r="AW727"/>
  <c r="AW766"/>
  <c r="AZ766" s="1"/>
  <c r="BF766" s="1"/>
  <c r="AZ767"/>
  <c r="BF767" s="1"/>
  <c r="AX818"/>
  <c r="AU817"/>
  <c r="AX817" s="1"/>
  <c r="AZ824"/>
  <c r="AW823"/>
  <c r="AZ823" s="1"/>
  <c r="AV43"/>
  <c r="AW52"/>
  <c r="AU92"/>
  <c r="AW440"/>
  <c r="AV445"/>
  <c r="AU471"/>
  <c r="AU493"/>
  <c r="AU506"/>
  <c r="AW561"/>
  <c r="AU572"/>
  <c r="AU577"/>
  <c r="AV584"/>
  <c r="AU624"/>
  <c r="AV633"/>
  <c r="AV721"/>
  <c r="AU724"/>
  <c r="AU754"/>
  <c r="AZ812"/>
  <c r="AW811"/>
  <c r="AZ811" s="1"/>
  <c r="AV817"/>
  <c r="AY817" s="1"/>
  <c r="AY818"/>
  <c r="AV46"/>
  <c r="AV49"/>
  <c r="AV133"/>
  <c r="AU134"/>
  <c r="AV187"/>
  <c r="AU204"/>
  <c r="AU55"/>
  <c r="AV79"/>
  <c r="AU82"/>
  <c r="AV102"/>
  <c r="AU105"/>
  <c r="AV161"/>
  <c r="AW170"/>
  <c r="AV176"/>
  <c r="AV190"/>
  <c r="AU193"/>
  <c r="AV207"/>
  <c r="AU210"/>
  <c r="AV238"/>
  <c r="AU241"/>
  <c r="AV256"/>
  <c r="AV269"/>
  <c r="AU272"/>
  <c r="AW279"/>
  <c r="AV302"/>
  <c r="AV318"/>
  <c r="AV359"/>
  <c r="AW374"/>
  <c r="AW403"/>
  <c r="AU413"/>
  <c r="AU464"/>
  <c r="AU467"/>
  <c r="AV471"/>
  <c r="AU490"/>
  <c r="AW514"/>
  <c r="AV514"/>
  <c r="AV520"/>
  <c r="AW529"/>
  <c r="AW540"/>
  <c r="AV549"/>
  <c r="AV599"/>
  <c r="AV607"/>
  <c r="AW610"/>
  <c r="AU616"/>
  <c r="AW648"/>
  <c r="AU118"/>
  <c r="AU126"/>
  <c r="AU275"/>
  <c r="AV458"/>
  <c r="AW472"/>
  <c r="AV501"/>
  <c r="AW510"/>
  <c r="AV576"/>
  <c r="AW590"/>
  <c r="AU596"/>
  <c r="AW607"/>
  <c r="AU642"/>
  <c r="AU685"/>
  <c r="AU514"/>
  <c r="AU580"/>
  <c r="AW602"/>
  <c r="AW645"/>
  <c r="AV664"/>
  <c r="AV685"/>
  <c r="AW696"/>
  <c r="AU696"/>
  <c r="AV704"/>
  <c r="AU714"/>
  <c r="AV746"/>
  <c r="AV754"/>
  <c r="AW777"/>
  <c r="AV648"/>
  <c r="AU651"/>
  <c r="AW676"/>
  <c r="AW688"/>
  <c r="AV734"/>
  <c r="AU737"/>
  <c r="AY767"/>
  <c r="BE767" s="1"/>
  <c r="AV766"/>
  <c r="AY766" s="1"/>
  <c r="BE766" s="1"/>
  <c r="AW774"/>
  <c r="AX786"/>
  <c r="AU785"/>
  <c r="AX785" s="1"/>
  <c r="AU802"/>
  <c r="AX802" s="1"/>
  <c r="AX803"/>
  <c r="AW639"/>
  <c r="AV661"/>
  <c r="AW670"/>
  <c r="AW721"/>
  <c r="AW734"/>
  <c r="AU740"/>
  <c r="AX791"/>
  <c r="AU790"/>
  <c r="AX790" s="1"/>
  <c r="AU797"/>
  <c r="AX797" s="1"/>
  <c r="AX798"/>
  <c r="AW808"/>
  <c r="AZ808" s="1"/>
  <c r="AZ809"/>
  <c r="AY821"/>
  <c r="AV820"/>
  <c r="AY820" s="1"/>
  <c r="AW831"/>
  <c r="AZ831" s="1"/>
  <c r="AW769"/>
  <c r="AV790"/>
  <c r="AY790" s="1"/>
  <c r="AY791"/>
  <c r="AV805"/>
  <c r="AY805" s="1"/>
  <c r="AY806"/>
  <c r="AW820"/>
  <c r="AZ820" s="1"/>
  <c r="AZ821"/>
  <c r="AZ829"/>
  <c r="AW828"/>
  <c r="AZ828" s="1"/>
  <c r="AV711"/>
  <c r="AV727"/>
  <c r="AV743"/>
  <c r="AW790"/>
  <c r="AZ790" s="1"/>
  <c r="AW797"/>
  <c r="AZ797" s="1"/>
  <c r="AX806"/>
  <c r="AU805"/>
  <c r="AX805" s="1"/>
  <c r="AY809"/>
  <c r="AV808"/>
  <c r="AY808" s="1"/>
  <c r="AU831"/>
  <c r="AX831" s="1"/>
  <c r="AU836"/>
  <c r="AX836" s="1"/>
  <c r="AO750"/>
  <c r="AO718"/>
  <c r="BA15" l="1"/>
  <c r="BB847"/>
  <c r="BC847"/>
  <c r="AW355"/>
  <c r="AW91"/>
  <c r="AV355"/>
  <c r="AU355"/>
  <c r="AX371"/>
  <c r="BD371" s="1"/>
  <c r="AU289"/>
  <c r="AU544"/>
  <c r="AU145"/>
  <c r="AU681"/>
  <c r="AU606"/>
  <c r="AW275"/>
  <c r="AW17"/>
  <c r="AU444"/>
  <c r="AV317"/>
  <c r="AV175"/>
  <c r="AV145"/>
  <c r="AW444"/>
  <c r="AU43"/>
  <c r="AW222"/>
  <c r="AW589"/>
  <c r="AW471"/>
  <c r="AU117"/>
  <c r="AV654"/>
  <c r="AU620"/>
  <c r="AV681"/>
  <c r="AV529"/>
  <c r="AW478"/>
  <c r="AW317"/>
  <c r="AV396"/>
  <c r="AU317"/>
  <c r="AV289"/>
  <c r="AU259"/>
  <c r="AU222"/>
  <c r="AU175"/>
  <c r="AW259"/>
  <c r="AW133"/>
  <c r="AV378"/>
  <c r="AU46"/>
  <c r="AW681"/>
  <c r="AW606"/>
  <c r="AW506"/>
  <c r="AV606"/>
  <c r="AU479"/>
  <c r="AU133"/>
  <c r="AU576"/>
  <c r="AW436"/>
  <c r="AU91"/>
  <c r="AV42"/>
  <c r="AU549"/>
  <c r="AV496"/>
  <c r="AW396"/>
  <c r="AV222"/>
  <c r="AV91"/>
  <c r="AV436"/>
  <c r="AU396"/>
  <c r="AV117"/>
  <c r="AU378"/>
  <c r="AW145"/>
  <c r="AW42"/>
  <c r="AV17"/>
  <c r="AU629"/>
  <c r="AV589"/>
  <c r="AU589"/>
  <c r="AV444"/>
  <c r="AW654"/>
  <c r="AW629"/>
  <c r="AW549"/>
  <c r="AU18"/>
  <c r="AU420"/>
  <c r="AV259"/>
  <c r="AO344"/>
  <c r="BA847" l="1"/>
  <c r="AW628"/>
  <c r="AU395"/>
  <c r="AW395"/>
  <c r="AW174"/>
  <c r="AU174"/>
  <c r="AU628"/>
  <c r="AU42"/>
  <c r="AV16"/>
  <c r="AV478"/>
  <c r="AV628"/>
  <c r="AV174"/>
  <c r="AU17"/>
  <c r="AU478"/>
  <c r="AV395"/>
  <c r="AW16"/>
  <c r="AO695"/>
  <c r="AO690"/>
  <c r="AV15" l="1"/>
  <c r="AU16"/>
  <c r="AW15"/>
  <c r="AO726"/>
  <c r="AU15" l="1"/>
  <c r="AV847"/>
  <c r="AW847"/>
  <c r="AO713"/>
  <c r="AO692"/>
  <c r="AO48"/>
  <c r="AU847" l="1"/>
  <c r="AP767"/>
  <c r="AP766" s="1"/>
  <c r="AS766" s="1"/>
  <c r="AQ767"/>
  <c r="AQ766" s="1"/>
  <c r="AT766" s="1"/>
  <c r="AO767"/>
  <c r="AO766" s="1"/>
  <c r="AR766" s="1"/>
  <c r="AR767"/>
  <c r="AR768"/>
  <c r="AS768"/>
  <c r="AT768"/>
  <c r="AT767" l="1"/>
  <c r="AS767"/>
  <c r="AR703"/>
  <c r="AS703"/>
  <c r="AT703"/>
  <c r="AP701"/>
  <c r="AQ701"/>
  <c r="AO701"/>
  <c r="AO742" l="1"/>
  <c r="AO189"/>
  <c r="AR752" l="1"/>
  <c r="AS752"/>
  <c r="AT752"/>
  <c r="AP751"/>
  <c r="AQ751"/>
  <c r="AO751"/>
  <c r="AS475"/>
  <c r="AY475" s="1"/>
  <c r="BE475" s="1"/>
  <c r="AT475"/>
  <c r="AZ475" s="1"/>
  <c r="BF475" s="1"/>
  <c r="AR476"/>
  <c r="AX476" s="1"/>
  <c r="BD476" s="1"/>
  <c r="AS476"/>
  <c r="AY476" s="1"/>
  <c r="BE476" s="1"/>
  <c r="AT476"/>
  <c r="AZ476" s="1"/>
  <c r="BF476" s="1"/>
  <c r="AP475"/>
  <c r="AQ475"/>
  <c r="AO475"/>
  <c r="AR475" s="1"/>
  <c r="AX475" s="1"/>
  <c r="BD475" s="1"/>
  <c r="AT287"/>
  <c r="AZ287" s="1"/>
  <c r="BF287" s="1"/>
  <c r="AS287"/>
  <c r="AY287" s="1"/>
  <c r="BE287" s="1"/>
  <c r="AR287"/>
  <c r="AX287" s="1"/>
  <c r="BD287" s="1"/>
  <c r="AQ286"/>
  <c r="AQ285" s="1"/>
  <c r="AT285" s="1"/>
  <c r="AZ285" s="1"/>
  <c r="BF285" s="1"/>
  <c r="AP286"/>
  <c r="AS286" s="1"/>
  <c r="AY286" s="1"/>
  <c r="BE286" s="1"/>
  <c r="AO286"/>
  <c r="AR286" s="1"/>
  <c r="AX286" s="1"/>
  <c r="BD286" s="1"/>
  <c r="AT252"/>
  <c r="AZ252" s="1"/>
  <c r="BF252" s="1"/>
  <c r="AS252"/>
  <c r="AY252" s="1"/>
  <c r="BE252" s="1"/>
  <c r="AR252"/>
  <c r="AX252" s="1"/>
  <c r="BD252" s="1"/>
  <c r="AQ251"/>
  <c r="AQ250" s="1"/>
  <c r="AT250" s="1"/>
  <c r="AZ250" s="1"/>
  <c r="BF250" s="1"/>
  <c r="AP251"/>
  <c r="AS251" s="1"/>
  <c r="AY251" s="1"/>
  <c r="BE251" s="1"/>
  <c r="AO251"/>
  <c r="AR251" s="1"/>
  <c r="AX251" s="1"/>
  <c r="BD251" s="1"/>
  <c r="AR213"/>
  <c r="AX213" s="1"/>
  <c r="BD213" s="1"/>
  <c r="AR215"/>
  <c r="AX215" s="1"/>
  <c r="BD215" s="1"/>
  <c r="AS215"/>
  <c r="AY215" s="1"/>
  <c r="BE215" s="1"/>
  <c r="AT215"/>
  <c r="AZ215" s="1"/>
  <c r="BF215" s="1"/>
  <c r="AP214"/>
  <c r="AP213" s="1"/>
  <c r="AS213" s="1"/>
  <c r="AY213" s="1"/>
  <c r="BE213" s="1"/>
  <c r="AQ214"/>
  <c r="AQ213" s="1"/>
  <c r="AT213" s="1"/>
  <c r="AZ213" s="1"/>
  <c r="BF213" s="1"/>
  <c r="AO214"/>
  <c r="AO213" s="1"/>
  <c r="AR164"/>
  <c r="AX164" s="1"/>
  <c r="BD164" s="1"/>
  <c r="AR166"/>
  <c r="AX166" s="1"/>
  <c r="BD166" s="1"/>
  <c r="AS166"/>
  <c r="AY166" s="1"/>
  <c r="BE166" s="1"/>
  <c r="AT166"/>
  <c r="AZ166" s="1"/>
  <c r="BF166" s="1"/>
  <c r="AP165"/>
  <c r="AP164" s="1"/>
  <c r="AS164" s="1"/>
  <c r="AY164" s="1"/>
  <c r="BE164" s="1"/>
  <c r="AQ165"/>
  <c r="AQ164" s="1"/>
  <c r="AT164" s="1"/>
  <c r="AZ164" s="1"/>
  <c r="BF164" s="1"/>
  <c r="AO165"/>
  <c r="AO164" s="1"/>
  <c r="AO110"/>
  <c r="AO101"/>
  <c r="AO69"/>
  <c r="AO45"/>
  <c r="AO32"/>
  <c r="AO20"/>
  <c r="AS165" l="1"/>
  <c r="AY165" s="1"/>
  <c r="BE165" s="1"/>
  <c r="AT286"/>
  <c r="AZ286" s="1"/>
  <c r="BF286" s="1"/>
  <c r="AT214"/>
  <c r="AZ214" s="1"/>
  <c r="BF214" s="1"/>
  <c r="AT165"/>
  <c r="AZ165" s="1"/>
  <c r="BF165" s="1"/>
  <c r="AS214"/>
  <c r="AY214" s="1"/>
  <c r="BE214" s="1"/>
  <c r="AP250"/>
  <c r="AS250" s="1"/>
  <c r="AY250" s="1"/>
  <c r="BE250" s="1"/>
  <c r="AT251"/>
  <c r="AZ251" s="1"/>
  <c r="BF251" s="1"/>
  <c r="AO285"/>
  <c r="AP285"/>
  <c r="AS285" s="1"/>
  <c r="AY285" s="1"/>
  <c r="BE285" s="1"/>
  <c r="AO250"/>
  <c r="AR250" s="1"/>
  <c r="AX250" s="1"/>
  <c r="BD250" s="1"/>
  <c r="AR214"/>
  <c r="AX214" s="1"/>
  <c r="BD214" s="1"/>
  <c r="AR165"/>
  <c r="AX165" s="1"/>
  <c r="BD165" s="1"/>
  <c r="AQ844"/>
  <c r="AP844"/>
  <c r="AO844"/>
  <c r="AQ842"/>
  <c r="AP842"/>
  <c r="AO842"/>
  <c r="AQ841"/>
  <c r="AP841"/>
  <c r="AQ839"/>
  <c r="AP839"/>
  <c r="AO839"/>
  <c r="AQ837"/>
  <c r="AP837"/>
  <c r="AO837"/>
  <c r="AQ836"/>
  <c r="AP836"/>
  <c r="AQ834"/>
  <c r="AP834"/>
  <c r="AO834"/>
  <c r="AQ832"/>
  <c r="AP832"/>
  <c r="AO832"/>
  <c r="AQ831"/>
  <c r="AP831"/>
  <c r="AQ829"/>
  <c r="AP829"/>
  <c r="AO829"/>
  <c r="AP828"/>
  <c r="AO828"/>
  <c r="AQ826"/>
  <c r="AP826"/>
  <c r="AO826"/>
  <c r="AQ824"/>
  <c r="AP824"/>
  <c r="AO824"/>
  <c r="AO823" s="1"/>
  <c r="AP823"/>
  <c r="AQ821"/>
  <c r="AP821"/>
  <c r="AO821"/>
  <c r="AO820"/>
  <c r="AT819"/>
  <c r="AS819"/>
  <c r="AR819"/>
  <c r="AT818"/>
  <c r="AQ818"/>
  <c r="AP818"/>
  <c r="AO818"/>
  <c r="AQ817"/>
  <c r="AT817" s="1"/>
  <c r="AT816"/>
  <c r="AS816"/>
  <c r="AR816"/>
  <c r="AT815"/>
  <c r="AS815"/>
  <c r="AR815"/>
  <c r="AQ815"/>
  <c r="AP815"/>
  <c r="AO815"/>
  <c r="AO814" s="1"/>
  <c r="AR814" s="1"/>
  <c r="AT814"/>
  <c r="AQ814"/>
  <c r="AP814"/>
  <c r="AS814" s="1"/>
  <c r="AT813"/>
  <c r="AS813"/>
  <c r="AR813"/>
  <c r="AS812"/>
  <c r="AR812"/>
  <c r="AQ812"/>
  <c r="AP812"/>
  <c r="AO812"/>
  <c r="AS811"/>
  <c r="AP811"/>
  <c r="AO811"/>
  <c r="AR811" s="1"/>
  <c r="AT810"/>
  <c r="AS810"/>
  <c r="AR810"/>
  <c r="AR809"/>
  <c r="AQ809"/>
  <c r="AP809"/>
  <c r="AO809"/>
  <c r="AR808"/>
  <c r="AO808"/>
  <c r="AT807"/>
  <c r="AS807"/>
  <c r="AR807"/>
  <c r="AT806"/>
  <c r="AQ806"/>
  <c r="AP806"/>
  <c r="AO806"/>
  <c r="AQ805"/>
  <c r="AT805" s="1"/>
  <c r="AQ803"/>
  <c r="AP803"/>
  <c r="AO803"/>
  <c r="AQ802"/>
  <c r="AP802"/>
  <c r="AQ800"/>
  <c r="AP800"/>
  <c r="AO800"/>
  <c r="AQ798"/>
  <c r="AP798"/>
  <c r="AO798"/>
  <c r="AQ797"/>
  <c r="AP797"/>
  <c r="AT796"/>
  <c r="AS796"/>
  <c r="AR796"/>
  <c r="AS795"/>
  <c r="AR795"/>
  <c r="AQ795"/>
  <c r="AT795" s="1"/>
  <c r="AP795"/>
  <c r="AO795"/>
  <c r="AT794"/>
  <c r="AS794"/>
  <c r="AR794"/>
  <c r="AT793"/>
  <c r="AS793"/>
  <c r="AQ793"/>
  <c r="AP793"/>
  <c r="AO793"/>
  <c r="AR793" s="1"/>
  <c r="AT792"/>
  <c r="AS792"/>
  <c r="AR792"/>
  <c r="AT791"/>
  <c r="AQ791"/>
  <c r="AP791"/>
  <c r="AO791"/>
  <c r="AQ790"/>
  <c r="AT790" s="1"/>
  <c r="AT789"/>
  <c r="AS789"/>
  <c r="AR789"/>
  <c r="AT788"/>
  <c r="AS788"/>
  <c r="AR788"/>
  <c r="AQ788"/>
  <c r="AP788"/>
  <c r="AO788"/>
  <c r="AQ786"/>
  <c r="AP786"/>
  <c r="AP785" s="1"/>
  <c r="AO786"/>
  <c r="AQ785"/>
  <c r="AQ783"/>
  <c r="AP783"/>
  <c r="AO783"/>
  <c r="AO782" s="1"/>
  <c r="AQ782"/>
  <c r="AP782"/>
  <c r="AQ780"/>
  <c r="AP780"/>
  <c r="AO780"/>
  <c r="AQ778"/>
  <c r="AP778"/>
  <c r="AO778"/>
  <c r="AO777" s="1"/>
  <c r="AQ777"/>
  <c r="AP777"/>
  <c r="AQ775"/>
  <c r="AP775"/>
  <c r="AO775"/>
  <c r="AP774"/>
  <c r="AQ772"/>
  <c r="AP772"/>
  <c r="AO772"/>
  <c r="AQ770"/>
  <c r="AP770"/>
  <c r="AO770"/>
  <c r="AP769"/>
  <c r="AO769"/>
  <c r="AQ762"/>
  <c r="AP762"/>
  <c r="AO762"/>
  <c r="AQ760"/>
  <c r="AP760"/>
  <c r="AO760"/>
  <c r="AQ758"/>
  <c r="AP758"/>
  <c r="AO758"/>
  <c r="AP757"/>
  <c r="AO757"/>
  <c r="AQ755"/>
  <c r="AQ754" s="1"/>
  <c r="AP755"/>
  <c r="AO755"/>
  <c r="AQ749"/>
  <c r="AP749"/>
  <c r="AO749"/>
  <c r="AQ747"/>
  <c r="AP747"/>
  <c r="AO747"/>
  <c r="AQ746"/>
  <c r="AP746"/>
  <c r="AQ744"/>
  <c r="AQ743" s="1"/>
  <c r="AP744"/>
  <c r="AO744"/>
  <c r="AO743" s="1"/>
  <c r="AQ741"/>
  <c r="AP741"/>
  <c r="AO741"/>
  <c r="AQ738"/>
  <c r="AP738"/>
  <c r="AP737" s="1"/>
  <c r="AO738"/>
  <c r="AO737" s="1"/>
  <c r="AQ737"/>
  <c r="AQ735"/>
  <c r="AP735"/>
  <c r="AP734" s="1"/>
  <c r="AO735"/>
  <c r="AQ732"/>
  <c r="AP732"/>
  <c r="AO732"/>
  <c r="AQ730"/>
  <c r="AP730"/>
  <c r="AO730"/>
  <c r="AQ728"/>
  <c r="AP728"/>
  <c r="AO728"/>
  <c r="AQ727"/>
  <c r="AP727"/>
  <c r="AQ725"/>
  <c r="AP725"/>
  <c r="AP724" s="1"/>
  <c r="AO725"/>
  <c r="AQ722"/>
  <c r="AP722"/>
  <c r="AO722"/>
  <c r="AO721"/>
  <c r="AQ719"/>
  <c r="AP719"/>
  <c r="AO719"/>
  <c r="AQ717"/>
  <c r="AP717"/>
  <c r="AO717"/>
  <c r="AQ715"/>
  <c r="AP715"/>
  <c r="AO715"/>
  <c r="AP714"/>
  <c r="AO714"/>
  <c r="AQ712"/>
  <c r="AP712"/>
  <c r="AP711" s="1"/>
  <c r="AO712"/>
  <c r="AQ709"/>
  <c r="AP709"/>
  <c r="AO709"/>
  <c r="AQ707"/>
  <c r="AP707"/>
  <c r="AO707"/>
  <c r="AQ705"/>
  <c r="AP705"/>
  <c r="AP704" s="1"/>
  <c r="AO705"/>
  <c r="AQ699"/>
  <c r="AP699"/>
  <c r="AO699"/>
  <c r="AQ697"/>
  <c r="AP697"/>
  <c r="AO697"/>
  <c r="AQ693"/>
  <c r="AP693"/>
  <c r="AQ691"/>
  <c r="AP691"/>
  <c r="AO691"/>
  <c r="AQ689"/>
  <c r="AQ688" s="1"/>
  <c r="AP689"/>
  <c r="AQ686"/>
  <c r="AQ685" s="1"/>
  <c r="AP686"/>
  <c r="AO686"/>
  <c r="AQ683"/>
  <c r="AP683"/>
  <c r="AP682" s="1"/>
  <c r="AO683"/>
  <c r="AO682" s="1"/>
  <c r="AQ677"/>
  <c r="AQ676" s="1"/>
  <c r="AP677"/>
  <c r="AO677"/>
  <c r="AQ674"/>
  <c r="AQ673" s="1"/>
  <c r="AP674"/>
  <c r="AP673" s="1"/>
  <c r="AO674"/>
  <c r="AQ671"/>
  <c r="AP671"/>
  <c r="AP670" s="1"/>
  <c r="AO671"/>
  <c r="AO670"/>
  <c r="AQ668"/>
  <c r="AQ667" s="1"/>
  <c r="AP668"/>
  <c r="AO668"/>
  <c r="AO667"/>
  <c r="AQ665"/>
  <c r="AQ664" s="1"/>
  <c r="AP665"/>
  <c r="AP664" s="1"/>
  <c r="AO665"/>
  <c r="AQ662"/>
  <c r="AQ661" s="1"/>
  <c r="AP662"/>
  <c r="AP661" s="1"/>
  <c r="AO662"/>
  <c r="AO661" s="1"/>
  <c r="AQ659"/>
  <c r="AP659"/>
  <c r="AP658" s="1"/>
  <c r="AO659"/>
  <c r="AO658"/>
  <c r="AQ656"/>
  <c r="AQ655" s="1"/>
  <c r="AP656"/>
  <c r="AO656"/>
  <c r="AO655"/>
  <c r="AQ652"/>
  <c r="AP652"/>
  <c r="AP651" s="1"/>
  <c r="AO652"/>
  <c r="AO651"/>
  <c r="AQ649"/>
  <c r="AP649"/>
  <c r="AO649"/>
  <c r="AO648"/>
  <c r="AQ646"/>
  <c r="AQ645" s="1"/>
  <c r="AP646"/>
  <c r="AO646"/>
  <c r="AQ643"/>
  <c r="AQ642" s="1"/>
  <c r="AP643"/>
  <c r="AP642" s="1"/>
  <c r="AO643"/>
  <c r="AQ640"/>
  <c r="AP640"/>
  <c r="AP639" s="1"/>
  <c r="AO640"/>
  <c r="AO639"/>
  <c r="AQ637"/>
  <c r="AQ636" s="1"/>
  <c r="AP637"/>
  <c r="AO637"/>
  <c r="AO636"/>
  <c r="AQ634"/>
  <c r="AQ633" s="1"/>
  <c r="AP634"/>
  <c r="AP633" s="1"/>
  <c r="AO634"/>
  <c r="AQ631"/>
  <c r="AQ630" s="1"/>
  <c r="AP631"/>
  <c r="AP630" s="1"/>
  <c r="AO631"/>
  <c r="AO630" s="1"/>
  <c r="AQ625"/>
  <c r="AP625"/>
  <c r="AO625"/>
  <c r="AO624"/>
  <c r="AQ622"/>
  <c r="AQ621" s="1"/>
  <c r="AP622"/>
  <c r="AO622"/>
  <c r="AQ617"/>
  <c r="AP617"/>
  <c r="AO617"/>
  <c r="AQ614"/>
  <c r="AQ613" s="1"/>
  <c r="AP614"/>
  <c r="AO614"/>
  <c r="AQ611"/>
  <c r="AQ610" s="1"/>
  <c r="AP611"/>
  <c r="AP610" s="1"/>
  <c r="AO611"/>
  <c r="AQ608"/>
  <c r="AP608"/>
  <c r="AP607" s="1"/>
  <c r="AO608"/>
  <c r="AO607" s="1"/>
  <c r="AQ603"/>
  <c r="AQ602" s="1"/>
  <c r="AP603"/>
  <c r="AP602" s="1"/>
  <c r="AO603"/>
  <c r="AO602" s="1"/>
  <c r="AQ600"/>
  <c r="AP600"/>
  <c r="AP599" s="1"/>
  <c r="AO600"/>
  <c r="AO599" s="1"/>
  <c r="AQ597"/>
  <c r="AQ596" s="1"/>
  <c r="AP597"/>
  <c r="AO597"/>
  <c r="AQ594"/>
  <c r="AQ593" s="1"/>
  <c r="AP594"/>
  <c r="AP593" s="1"/>
  <c r="AO594"/>
  <c r="AQ591"/>
  <c r="AQ590" s="1"/>
  <c r="AP591"/>
  <c r="AO591"/>
  <c r="AQ586"/>
  <c r="AP586"/>
  <c r="AO586"/>
  <c r="AO585"/>
  <c r="AO584" s="1"/>
  <c r="AQ581"/>
  <c r="AP581"/>
  <c r="AO581"/>
  <c r="AP580"/>
  <c r="AP576" s="1"/>
  <c r="AO580"/>
  <c r="AQ578"/>
  <c r="AP578"/>
  <c r="AP577" s="1"/>
  <c r="AO578"/>
  <c r="AQ577"/>
  <c r="AQ573"/>
  <c r="AQ572" s="1"/>
  <c r="AP573"/>
  <c r="AP572" s="1"/>
  <c r="AO573"/>
  <c r="AO572"/>
  <c r="AQ570"/>
  <c r="AQ569" s="1"/>
  <c r="AP570"/>
  <c r="AO570"/>
  <c r="AO569" s="1"/>
  <c r="AQ567"/>
  <c r="AP567"/>
  <c r="AO567"/>
  <c r="AQ565"/>
  <c r="AP565"/>
  <c r="AO565"/>
  <c r="AQ562"/>
  <c r="AQ561" s="1"/>
  <c r="AP562"/>
  <c r="AP561" s="1"/>
  <c r="AO562"/>
  <c r="AO561" s="1"/>
  <c r="AQ559"/>
  <c r="AP559"/>
  <c r="AP558" s="1"/>
  <c r="AO559"/>
  <c r="AO558" s="1"/>
  <c r="AQ556"/>
  <c r="AP556"/>
  <c r="AO556"/>
  <c r="AQ554"/>
  <c r="AP554"/>
  <c r="AO554"/>
  <c r="AQ553"/>
  <c r="AQ551"/>
  <c r="AP551"/>
  <c r="AO551"/>
  <c r="AO550" s="1"/>
  <c r="AQ546"/>
  <c r="AP546"/>
  <c r="AP545" s="1"/>
  <c r="AP544" s="1"/>
  <c r="AO546"/>
  <c r="AQ541"/>
  <c r="AP541"/>
  <c r="AP540" s="1"/>
  <c r="AO541"/>
  <c r="AO540" s="1"/>
  <c r="AQ538"/>
  <c r="AQ537" s="1"/>
  <c r="AP538"/>
  <c r="AO538"/>
  <c r="AO537"/>
  <c r="AQ535"/>
  <c r="AP535"/>
  <c r="AO535"/>
  <c r="AQ533"/>
  <c r="AP533"/>
  <c r="AO533"/>
  <c r="AQ531"/>
  <c r="AP531"/>
  <c r="AO531"/>
  <c r="AO530"/>
  <c r="AQ526"/>
  <c r="AP526"/>
  <c r="AO526"/>
  <c r="AQ523"/>
  <c r="AP523"/>
  <c r="AO523"/>
  <c r="AQ521"/>
  <c r="AP521"/>
  <c r="AO521"/>
  <c r="AQ520"/>
  <c r="AQ516"/>
  <c r="AQ515" s="1"/>
  <c r="AP516"/>
  <c r="AP515" s="1"/>
  <c r="AO516"/>
  <c r="AO515" s="1"/>
  <c r="AQ511"/>
  <c r="AQ510" s="1"/>
  <c r="AP511"/>
  <c r="AO511"/>
  <c r="AQ508"/>
  <c r="AQ507" s="1"/>
  <c r="AP508"/>
  <c r="AP507" s="1"/>
  <c r="AO508"/>
  <c r="AQ503"/>
  <c r="AQ502" s="1"/>
  <c r="AP503"/>
  <c r="AP502" s="1"/>
  <c r="AP501" s="1"/>
  <c r="AO503"/>
  <c r="AQ498"/>
  <c r="AQ497" s="1"/>
  <c r="AP498"/>
  <c r="AO498"/>
  <c r="AO497" s="1"/>
  <c r="AO496" s="1"/>
  <c r="AQ494"/>
  <c r="AP494"/>
  <c r="AP493" s="1"/>
  <c r="AO494"/>
  <c r="AO493" s="1"/>
  <c r="AQ491"/>
  <c r="AQ490" s="1"/>
  <c r="AP491"/>
  <c r="AO491"/>
  <c r="AO490" s="1"/>
  <c r="AQ488"/>
  <c r="AQ487" s="1"/>
  <c r="AP488"/>
  <c r="AP487" s="1"/>
  <c r="AO488"/>
  <c r="AQ483"/>
  <c r="AP483"/>
  <c r="AO483"/>
  <c r="AQ481"/>
  <c r="AP481"/>
  <c r="AO481"/>
  <c r="AQ480"/>
  <c r="AQ473"/>
  <c r="AP473"/>
  <c r="AP472" s="1"/>
  <c r="AO473"/>
  <c r="AO472" s="1"/>
  <c r="AQ468"/>
  <c r="AQ467" s="1"/>
  <c r="AP468"/>
  <c r="AP467" s="1"/>
  <c r="AO468"/>
  <c r="AQ465"/>
  <c r="AQ464" s="1"/>
  <c r="AP465"/>
  <c r="AP464" s="1"/>
  <c r="AO465"/>
  <c r="AO464" s="1"/>
  <c r="AQ462"/>
  <c r="AP462"/>
  <c r="AP461" s="1"/>
  <c r="AO462"/>
  <c r="AO461" s="1"/>
  <c r="AQ459"/>
  <c r="AP459"/>
  <c r="AO459"/>
  <c r="AO458" s="1"/>
  <c r="AQ456"/>
  <c r="AP456"/>
  <c r="AO456"/>
  <c r="AQ454"/>
  <c r="AQ453" s="1"/>
  <c r="AP454"/>
  <c r="AO454"/>
  <c r="AQ451"/>
  <c r="AQ450" s="1"/>
  <c r="AP451"/>
  <c r="AQ448"/>
  <c r="AP448"/>
  <c r="AO448"/>
  <c r="AQ446"/>
  <c r="AQ445" s="1"/>
  <c r="AP446"/>
  <c r="AO446"/>
  <c r="AQ441"/>
  <c r="AP441"/>
  <c r="AP440" s="1"/>
  <c r="AO441"/>
  <c r="AO440" s="1"/>
  <c r="AQ438"/>
  <c r="AQ437" s="1"/>
  <c r="AP438"/>
  <c r="AO438"/>
  <c r="AO437" s="1"/>
  <c r="AQ434"/>
  <c r="AP434"/>
  <c r="AP433" s="1"/>
  <c r="AO434"/>
  <c r="AQ430"/>
  <c r="AQ429" s="1"/>
  <c r="AP430"/>
  <c r="AO430"/>
  <c r="AO429" s="1"/>
  <c r="AQ427"/>
  <c r="AP427"/>
  <c r="AP426" s="1"/>
  <c r="AO427"/>
  <c r="AO426" s="1"/>
  <c r="AO420" s="1"/>
  <c r="AQ424"/>
  <c r="AP424"/>
  <c r="AO424"/>
  <c r="AQ422"/>
  <c r="AP422"/>
  <c r="AO422"/>
  <c r="AP421"/>
  <c r="AO421"/>
  <c r="AQ418"/>
  <c r="AP418"/>
  <c r="AO418"/>
  <c r="AQ416"/>
  <c r="AQ413" s="1"/>
  <c r="AP416"/>
  <c r="AO416"/>
  <c r="AQ414"/>
  <c r="AP414"/>
  <c r="AO414"/>
  <c r="AQ411"/>
  <c r="AP411"/>
  <c r="AO411"/>
  <c r="AQ409"/>
  <c r="AP409"/>
  <c r="AO409"/>
  <c r="AQ407"/>
  <c r="AP407"/>
  <c r="AO407"/>
  <c r="AQ406"/>
  <c r="AO406"/>
  <c r="AQ404"/>
  <c r="AQ403" s="1"/>
  <c r="AP404"/>
  <c r="AO404"/>
  <c r="AO403"/>
  <c r="AQ401"/>
  <c r="AQ400" s="1"/>
  <c r="AP401"/>
  <c r="AP400" s="1"/>
  <c r="AO401"/>
  <c r="AQ398"/>
  <c r="AQ397" s="1"/>
  <c r="AP398"/>
  <c r="AP397" s="1"/>
  <c r="AO398"/>
  <c r="AQ392"/>
  <c r="AP392"/>
  <c r="AO392"/>
  <c r="AQ390"/>
  <c r="AP390"/>
  <c r="AO390"/>
  <c r="AO389" s="1"/>
  <c r="AP389"/>
  <c r="AQ387"/>
  <c r="AP387"/>
  <c r="AO387"/>
  <c r="AO385"/>
  <c r="AO384" s="1"/>
  <c r="AQ385"/>
  <c r="AP385"/>
  <c r="AO382"/>
  <c r="AO379" s="1"/>
  <c r="AQ382"/>
  <c r="AP382"/>
  <c r="AQ380"/>
  <c r="AP380"/>
  <c r="AO380"/>
  <c r="AP379"/>
  <c r="AQ375"/>
  <c r="AQ374" s="1"/>
  <c r="AP375"/>
  <c r="AP374" s="1"/>
  <c r="AO375"/>
  <c r="AQ369"/>
  <c r="AQ368" s="1"/>
  <c r="AP369"/>
  <c r="AP368" s="1"/>
  <c r="AO369"/>
  <c r="AO368" s="1"/>
  <c r="AQ366"/>
  <c r="AQ365" s="1"/>
  <c r="AP366"/>
  <c r="AP365" s="1"/>
  <c r="AO366"/>
  <c r="AO365" s="1"/>
  <c r="AQ360"/>
  <c r="AQ359" s="1"/>
  <c r="AP360"/>
  <c r="AO360"/>
  <c r="AO359" s="1"/>
  <c r="AQ357"/>
  <c r="AP357"/>
  <c r="AP356" s="1"/>
  <c r="AO357"/>
  <c r="AO356" s="1"/>
  <c r="AQ352"/>
  <c r="AQ351" s="1"/>
  <c r="AP352"/>
  <c r="AP351" s="1"/>
  <c r="AO352"/>
  <c r="AO351" s="1"/>
  <c r="AQ349"/>
  <c r="AQ348" s="1"/>
  <c r="AP349"/>
  <c r="AP348" s="1"/>
  <c r="AO349"/>
  <c r="AQ346"/>
  <c r="AQ345" s="1"/>
  <c r="AP346"/>
  <c r="AO346"/>
  <c r="AQ343"/>
  <c r="AQ342" s="1"/>
  <c r="AP343"/>
  <c r="AP342" s="1"/>
  <c r="AO343"/>
  <c r="AO342" s="1"/>
  <c r="AQ340"/>
  <c r="AQ339" s="1"/>
  <c r="AP340"/>
  <c r="AP339" s="1"/>
  <c r="AO340"/>
  <c r="AO339" s="1"/>
  <c r="AQ336"/>
  <c r="AP336"/>
  <c r="AO336"/>
  <c r="AQ334"/>
  <c r="AP334"/>
  <c r="AO334"/>
  <c r="AQ332"/>
  <c r="AP332"/>
  <c r="AO332"/>
  <c r="AP331"/>
  <c r="AQ329"/>
  <c r="AP329"/>
  <c r="AP328" s="1"/>
  <c r="AO329"/>
  <c r="AO328" s="1"/>
  <c r="AQ326"/>
  <c r="AP326"/>
  <c r="AO326"/>
  <c r="AQ324"/>
  <c r="AP324"/>
  <c r="AO324"/>
  <c r="AQ322"/>
  <c r="AP322"/>
  <c r="AO322"/>
  <c r="AQ321"/>
  <c r="AQ319"/>
  <c r="AP319"/>
  <c r="AP318" s="1"/>
  <c r="AO319"/>
  <c r="AO318"/>
  <c r="AQ314"/>
  <c r="AQ313" s="1"/>
  <c r="AQ312" s="1"/>
  <c r="AP314"/>
  <c r="AP313" s="1"/>
  <c r="AP312" s="1"/>
  <c r="AO314"/>
  <c r="AO313" s="1"/>
  <c r="AO312" s="1"/>
  <c r="AQ309"/>
  <c r="AP309"/>
  <c r="AP308" s="1"/>
  <c r="AO309"/>
  <c r="AQ308"/>
  <c r="AO308"/>
  <c r="AQ306"/>
  <c r="AQ305" s="1"/>
  <c r="AP306"/>
  <c r="AO306"/>
  <c r="AO305" s="1"/>
  <c r="AQ303"/>
  <c r="AQ302" s="1"/>
  <c r="AP303"/>
  <c r="AP302" s="1"/>
  <c r="AO303"/>
  <c r="AO302" s="1"/>
  <c r="AQ300"/>
  <c r="AQ299" s="1"/>
  <c r="AP300"/>
  <c r="AP299" s="1"/>
  <c r="AO300"/>
  <c r="AO299" s="1"/>
  <c r="AQ297"/>
  <c r="AQ296" s="1"/>
  <c r="AP297"/>
  <c r="AP296" s="1"/>
  <c r="AO297"/>
  <c r="AQ294"/>
  <c r="AQ293" s="1"/>
  <c r="AP294"/>
  <c r="AP293" s="1"/>
  <c r="AO294"/>
  <c r="AO293" s="1"/>
  <c r="AQ291"/>
  <c r="AQ290" s="1"/>
  <c r="AP291"/>
  <c r="AP290" s="1"/>
  <c r="AO291"/>
  <c r="AQ283"/>
  <c r="AQ282" s="1"/>
  <c r="AP283"/>
  <c r="AP282" s="1"/>
  <c r="AO283"/>
  <c r="AO282" s="1"/>
  <c r="AQ280"/>
  <c r="AP280"/>
  <c r="AP279" s="1"/>
  <c r="AO280"/>
  <c r="AO279"/>
  <c r="AQ277"/>
  <c r="AQ276" s="1"/>
  <c r="AP277"/>
  <c r="AP276" s="1"/>
  <c r="AO277"/>
  <c r="AO276" s="1"/>
  <c r="AQ273"/>
  <c r="AQ272" s="1"/>
  <c r="AP273"/>
  <c r="AP272" s="1"/>
  <c r="AO273"/>
  <c r="AQ270"/>
  <c r="AQ269" s="1"/>
  <c r="AP270"/>
  <c r="AO270"/>
  <c r="AO269"/>
  <c r="AQ267"/>
  <c r="AQ266" s="1"/>
  <c r="AP267"/>
  <c r="AP266" s="1"/>
  <c r="AO267"/>
  <c r="AO266" s="1"/>
  <c r="AQ264"/>
  <c r="AQ263" s="1"/>
  <c r="AP264"/>
  <c r="AP263" s="1"/>
  <c r="AO264"/>
  <c r="AO263" s="1"/>
  <c r="AQ261"/>
  <c r="AQ260" s="1"/>
  <c r="AP261"/>
  <c r="AP260" s="1"/>
  <c r="AO261"/>
  <c r="AO260" s="1"/>
  <c r="AQ257"/>
  <c r="AQ256" s="1"/>
  <c r="AP257"/>
  <c r="AO257"/>
  <c r="AO256" s="1"/>
  <c r="AQ254"/>
  <c r="AQ253" s="1"/>
  <c r="AP254"/>
  <c r="AP253" s="1"/>
  <c r="AO254"/>
  <c r="AO253" s="1"/>
  <c r="AQ248"/>
  <c r="AQ247" s="1"/>
  <c r="AP248"/>
  <c r="AP247" s="1"/>
  <c r="AO248"/>
  <c r="AO247" s="1"/>
  <c r="AQ245"/>
  <c r="AQ244" s="1"/>
  <c r="AP245"/>
  <c r="AP244" s="1"/>
  <c r="AO245"/>
  <c r="AQ242"/>
  <c r="AQ241" s="1"/>
  <c r="AP242"/>
  <c r="AP241" s="1"/>
  <c r="AO242"/>
  <c r="AO241" s="1"/>
  <c r="AQ239"/>
  <c r="AQ238" s="1"/>
  <c r="AP239"/>
  <c r="AP238" s="1"/>
  <c r="AO239"/>
  <c r="AQ236"/>
  <c r="AQ235" s="1"/>
  <c r="AP236"/>
  <c r="AO236"/>
  <c r="AO235" s="1"/>
  <c r="AQ233"/>
  <c r="AQ232" s="1"/>
  <c r="AP233"/>
  <c r="AP232" s="1"/>
  <c r="AO233"/>
  <c r="AO232" s="1"/>
  <c r="AQ230"/>
  <c r="AQ229" s="1"/>
  <c r="AP230"/>
  <c r="AP229" s="1"/>
  <c r="AO230"/>
  <c r="AO229" s="1"/>
  <c r="AQ227"/>
  <c r="AQ226" s="1"/>
  <c r="AP227"/>
  <c r="AP226" s="1"/>
  <c r="AO227"/>
  <c r="AO226" s="1"/>
  <c r="AQ224"/>
  <c r="AQ223" s="1"/>
  <c r="AP224"/>
  <c r="AP223" s="1"/>
  <c r="AO224"/>
  <c r="AO223"/>
  <c r="AQ220"/>
  <c r="AQ219" s="1"/>
  <c r="AP220"/>
  <c r="AP219" s="1"/>
  <c r="AO220"/>
  <c r="AO219" s="1"/>
  <c r="AQ217"/>
  <c r="AQ216" s="1"/>
  <c r="AP217"/>
  <c r="AP216" s="1"/>
  <c r="AO217"/>
  <c r="AO216"/>
  <c r="AQ211"/>
  <c r="AQ210" s="1"/>
  <c r="AP211"/>
  <c r="AP210" s="1"/>
  <c r="AO211"/>
  <c r="AQ208"/>
  <c r="AQ207" s="1"/>
  <c r="AP208"/>
  <c r="AP207" s="1"/>
  <c r="AO208"/>
  <c r="AO207" s="1"/>
  <c r="AQ205"/>
  <c r="AP205"/>
  <c r="AP204" s="1"/>
  <c r="AO205"/>
  <c r="AQ202"/>
  <c r="AQ201" s="1"/>
  <c r="AP202"/>
  <c r="AO202"/>
  <c r="AO201"/>
  <c r="AQ199"/>
  <c r="AP199"/>
  <c r="AO199"/>
  <c r="AQ197"/>
  <c r="AP197"/>
  <c r="AO197"/>
  <c r="AP196"/>
  <c r="AQ194"/>
  <c r="AQ193" s="1"/>
  <c r="AP194"/>
  <c r="AP193" s="1"/>
  <c r="AO194"/>
  <c r="AQ191"/>
  <c r="AQ190" s="1"/>
  <c r="AP191"/>
  <c r="AP190" s="1"/>
  <c r="AO191"/>
  <c r="AO190" s="1"/>
  <c r="AQ188"/>
  <c r="AQ187" s="1"/>
  <c r="AP188"/>
  <c r="AP187" s="1"/>
  <c r="AO188"/>
  <c r="AQ185"/>
  <c r="AP185"/>
  <c r="AP184" s="1"/>
  <c r="AO185"/>
  <c r="AO184" s="1"/>
  <c r="AQ182"/>
  <c r="AQ181" s="1"/>
  <c r="AP182"/>
  <c r="AP181" s="1"/>
  <c r="AO182"/>
  <c r="AO181" s="1"/>
  <c r="AQ179"/>
  <c r="AP179"/>
  <c r="AO179"/>
  <c r="AQ177"/>
  <c r="AP177"/>
  <c r="AO177"/>
  <c r="AP176"/>
  <c r="AQ171"/>
  <c r="AQ170" s="1"/>
  <c r="AP171"/>
  <c r="AP170" s="1"/>
  <c r="AO171"/>
  <c r="AO170"/>
  <c r="AQ168"/>
  <c r="AQ167" s="1"/>
  <c r="AP168"/>
  <c r="AP167" s="1"/>
  <c r="AO168"/>
  <c r="AO167" s="1"/>
  <c r="AQ162"/>
  <c r="AQ161" s="1"/>
  <c r="AP162"/>
  <c r="AP161" s="1"/>
  <c r="AO162"/>
  <c r="AO161" s="1"/>
  <c r="AQ159"/>
  <c r="AQ158" s="1"/>
  <c r="AP159"/>
  <c r="AO159"/>
  <c r="AO158" s="1"/>
  <c r="AQ156"/>
  <c r="AQ155" s="1"/>
  <c r="AP156"/>
  <c r="AP155" s="1"/>
  <c r="AO156"/>
  <c r="AQ153"/>
  <c r="AQ152" s="1"/>
  <c r="AP153"/>
  <c r="AP152" s="1"/>
  <c r="AO153"/>
  <c r="AO152" s="1"/>
  <c r="AQ150"/>
  <c r="AP150"/>
  <c r="AP149" s="1"/>
  <c r="AO150"/>
  <c r="AO149" s="1"/>
  <c r="AQ143"/>
  <c r="AQ142" s="1"/>
  <c r="AP143"/>
  <c r="AP142" s="1"/>
  <c r="AP133" s="1"/>
  <c r="AO143"/>
  <c r="AO142" s="1"/>
  <c r="AQ140"/>
  <c r="AP140"/>
  <c r="AO140"/>
  <c r="AQ137"/>
  <c r="AP137"/>
  <c r="AO137"/>
  <c r="AQ135"/>
  <c r="AP135"/>
  <c r="AO135"/>
  <c r="AQ134"/>
  <c r="AP134"/>
  <c r="AQ131"/>
  <c r="AP131"/>
  <c r="AO131"/>
  <c r="AQ129"/>
  <c r="AP129"/>
  <c r="AO129"/>
  <c r="AQ127"/>
  <c r="AP127"/>
  <c r="AO127"/>
  <c r="AQ126"/>
  <c r="AO126"/>
  <c r="AQ124"/>
  <c r="AP124"/>
  <c r="AO124"/>
  <c r="AQ121"/>
  <c r="AP121"/>
  <c r="AO121"/>
  <c r="AQ119"/>
  <c r="AP119"/>
  <c r="AO119"/>
  <c r="AQ118"/>
  <c r="AQ117" s="1"/>
  <c r="AQ115"/>
  <c r="AQ114" s="1"/>
  <c r="AP115"/>
  <c r="AP114" s="1"/>
  <c r="AO115"/>
  <c r="AO114" s="1"/>
  <c r="AQ112"/>
  <c r="AQ111" s="1"/>
  <c r="AP112"/>
  <c r="AP111" s="1"/>
  <c r="AO112"/>
  <c r="AO111" s="1"/>
  <c r="AQ109"/>
  <c r="AQ108" s="1"/>
  <c r="AP109"/>
  <c r="AO109"/>
  <c r="AO108" s="1"/>
  <c r="AQ106"/>
  <c r="AQ105" s="1"/>
  <c r="AP106"/>
  <c r="AP105" s="1"/>
  <c r="AO106"/>
  <c r="AO105"/>
  <c r="AQ103"/>
  <c r="AQ102" s="1"/>
  <c r="AP103"/>
  <c r="AP102" s="1"/>
  <c r="AO103"/>
  <c r="AO102" s="1"/>
  <c r="AQ100"/>
  <c r="AP100"/>
  <c r="AP99" s="1"/>
  <c r="AO100"/>
  <c r="AO99" s="1"/>
  <c r="AQ97"/>
  <c r="AP97"/>
  <c r="AO97"/>
  <c r="AQ93"/>
  <c r="AP93"/>
  <c r="AP92" s="1"/>
  <c r="AO93"/>
  <c r="AQ92"/>
  <c r="AO92"/>
  <c r="AQ89"/>
  <c r="AQ88" s="1"/>
  <c r="AP89"/>
  <c r="AP88" s="1"/>
  <c r="AO89"/>
  <c r="AO88"/>
  <c r="AQ86"/>
  <c r="AQ85" s="1"/>
  <c r="AP86"/>
  <c r="AP85" s="1"/>
  <c r="AO86"/>
  <c r="AQ83"/>
  <c r="AQ82" s="1"/>
  <c r="AP83"/>
  <c r="AP82" s="1"/>
  <c r="AO83"/>
  <c r="AO82" s="1"/>
  <c r="AQ80"/>
  <c r="AP80"/>
  <c r="AP79" s="1"/>
  <c r="AO80"/>
  <c r="AQ77"/>
  <c r="AQ76" s="1"/>
  <c r="AP77"/>
  <c r="AO77"/>
  <c r="AO76"/>
  <c r="AQ74"/>
  <c r="AQ73" s="1"/>
  <c r="AP74"/>
  <c r="AP73" s="1"/>
  <c r="AO74"/>
  <c r="AQ71"/>
  <c r="AQ70" s="1"/>
  <c r="AP71"/>
  <c r="AP70" s="1"/>
  <c r="AO71"/>
  <c r="AO70" s="1"/>
  <c r="AQ68"/>
  <c r="AQ67" s="1"/>
  <c r="AP68"/>
  <c r="AP67" s="1"/>
  <c r="AO68"/>
  <c r="AQ65"/>
  <c r="AQ64" s="1"/>
  <c r="AP65"/>
  <c r="AP64" s="1"/>
  <c r="AO65"/>
  <c r="AQ62"/>
  <c r="AQ61" s="1"/>
  <c r="AP62"/>
  <c r="AP61" s="1"/>
  <c r="AO62"/>
  <c r="AO61"/>
  <c r="AQ56"/>
  <c r="AQ55" s="1"/>
  <c r="AP56"/>
  <c r="AP55" s="1"/>
  <c r="AO56"/>
  <c r="AO55" s="1"/>
  <c r="AQ53"/>
  <c r="AP53"/>
  <c r="AP52" s="1"/>
  <c r="AO53"/>
  <c r="AO52"/>
  <c r="AQ50"/>
  <c r="AQ49" s="1"/>
  <c r="AP50"/>
  <c r="AO50"/>
  <c r="AO49" s="1"/>
  <c r="AQ47"/>
  <c r="AQ46" s="1"/>
  <c r="AP47"/>
  <c r="AP46" s="1"/>
  <c r="AO47"/>
  <c r="AQ44"/>
  <c r="AQ43" s="1"/>
  <c r="AP44"/>
  <c r="AO44"/>
  <c r="AO43" s="1"/>
  <c r="AQ40"/>
  <c r="AQ39" s="1"/>
  <c r="AP40"/>
  <c r="AP39" s="1"/>
  <c r="AO40"/>
  <c r="AO39" s="1"/>
  <c r="AQ37"/>
  <c r="AQ36" s="1"/>
  <c r="AP37"/>
  <c r="AP36" s="1"/>
  <c r="AO37"/>
  <c r="AO36" s="1"/>
  <c r="AQ34"/>
  <c r="AQ33" s="1"/>
  <c r="AP34"/>
  <c r="AP33" s="1"/>
  <c r="AO34"/>
  <c r="AO33" s="1"/>
  <c r="AQ31"/>
  <c r="AQ30" s="1"/>
  <c r="AP31"/>
  <c r="AP30" s="1"/>
  <c r="AO31"/>
  <c r="AO30" s="1"/>
  <c r="AQ28"/>
  <c r="AQ27" s="1"/>
  <c r="AP28"/>
  <c r="AP27" s="1"/>
  <c r="AO28"/>
  <c r="AO27"/>
  <c r="AQ25"/>
  <c r="AQ24" s="1"/>
  <c r="AP25"/>
  <c r="AP24" s="1"/>
  <c r="AO25"/>
  <c r="AO24" s="1"/>
  <c r="AQ22"/>
  <c r="AP22"/>
  <c r="AP21" s="1"/>
  <c r="AO22"/>
  <c r="AQ19"/>
  <c r="AQ18" s="1"/>
  <c r="AP19"/>
  <c r="AP18" s="1"/>
  <c r="AO19"/>
  <c r="AO18" s="1"/>
  <c r="AO331" l="1"/>
  <c r="AO134"/>
  <c r="AO133" s="1"/>
  <c r="AO841"/>
  <c r="AP537"/>
  <c r="AQ558"/>
  <c r="AQ585"/>
  <c r="AO616"/>
  <c r="AQ472"/>
  <c r="AQ471" s="1"/>
  <c r="AQ682"/>
  <c r="AQ681" s="1"/>
  <c r="AQ711"/>
  <c r="AQ724"/>
  <c r="AQ740"/>
  <c r="AO746"/>
  <c r="AO564"/>
  <c r="AO545"/>
  <c r="AQ318"/>
  <c r="AQ426"/>
  <c r="AP437"/>
  <c r="AP436" s="1"/>
  <c r="AQ433"/>
  <c r="AQ432" s="1"/>
  <c r="AP275"/>
  <c r="AP403"/>
  <c r="AO471"/>
  <c r="AR285"/>
  <c r="AX285" s="1"/>
  <c r="BD285" s="1"/>
  <c r="AO275"/>
  <c r="AQ222"/>
  <c r="AO222"/>
  <c r="AQ204"/>
  <c r="AO193"/>
  <c r="AP17"/>
  <c r="AP49"/>
  <c r="AO73"/>
  <c r="AQ79"/>
  <c r="AP108"/>
  <c r="AO155"/>
  <c r="AO145" s="1"/>
  <c r="AQ133"/>
  <c r="AP158"/>
  <c r="AP145" s="1"/>
  <c r="AO118"/>
  <c r="AO117" s="1"/>
  <c r="AO774"/>
  <c r="AO754"/>
  <c r="AO740"/>
  <c r="AO734"/>
  <c r="AO696"/>
  <c r="AO596"/>
  <c r="AO453"/>
  <c r="AO433"/>
  <c r="AO374"/>
  <c r="AO355" s="1"/>
  <c r="AO345"/>
  <c r="AO196"/>
  <c r="AO67"/>
  <c r="AO64"/>
  <c r="AO21"/>
  <c r="AO17" s="1"/>
  <c r="AQ259"/>
  <c r="AQ196"/>
  <c r="AQ289"/>
  <c r="AP429"/>
  <c r="AP420" s="1"/>
  <c r="AO445"/>
  <c r="AQ624"/>
  <c r="AO642"/>
  <c r="AQ648"/>
  <c r="AP676"/>
  <c r="AO210"/>
  <c r="AO244"/>
  <c r="AO296"/>
  <c r="AO400"/>
  <c r="AP458"/>
  <c r="AQ461"/>
  <c r="AO480"/>
  <c r="AQ506"/>
  <c r="AO520"/>
  <c r="AP530"/>
  <c r="AQ530"/>
  <c r="AQ550"/>
  <c r="AP590"/>
  <c r="AO610"/>
  <c r="AO689"/>
  <c r="AP696"/>
  <c r="AP743"/>
  <c r="AP754"/>
  <c r="AO46"/>
  <c r="AQ501"/>
  <c r="AP510"/>
  <c r="AQ616"/>
  <c r="AQ769"/>
  <c r="AT812"/>
  <c r="AQ811"/>
  <c r="AT811" s="1"/>
  <c r="AO85"/>
  <c r="AP384"/>
  <c r="AO91"/>
  <c r="AQ176"/>
  <c r="AQ328"/>
  <c r="AQ331"/>
  <c r="AP359"/>
  <c r="AQ379"/>
  <c r="AQ389"/>
  <c r="AP413"/>
  <c r="AQ458"/>
  <c r="AP480"/>
  <c r="AP497"/>
  <c r="AO502"/>
  <c r="AO507"/>
  <c r="AP520"/>
  <c r="AP596"/>
  <c r="AQ734"/>
  <c r="AP355"/>
  <c r="AP550"/>
  <c r="AP817"/>
  <c r="AS817" s="1"/>
  <c r="AS818"/>
  <c r="AO378"/>
  <c r="AQ384"/>
  <c r="AO397"/>
  <c r="AP406"/>
  <c r="AO413"/>
  <c r="AQ421"/>
  <c r="AO436"/>
  <c r="AP445"/>
  <c r="AO451"/>
  <c r="AO467"/>
  <c r="AQ21"/>
  <c r="AP43"/>
  <c r="AQ52"/>
  <c r="AP76"/>
  <c r="AO79"/>
  <c r="AQ99"/>
  <c r="AP118"/>
  <c r="AP126"/>
  <c r="AQ149"/>
  <c r="AQ145" s="1"/>
  <c r="AO176"/>
  <c r="AQ184"/>
  <c r="AO187"/>
  <c r="AP201"/>
  <c r="AP175" s="1"/>
  <c r="AO204"/>
  <c r="AP235"/>
  <c r="AO238"/>
  <c r="AP256"/>
  <c r="AP269"/>
  <c r="AO272"/>
  <c r="AQ279"/>
  <c r="AQ275" s="1"/>
  <c r="AO290"/>
  <c r="AP305"/>
  <c r="AP321"/>
  <c r="AO321"/>
  <c r="AP345"/>
  <c r="AO348"/>
  <c r="AQ356"/>
  <c r="AQ396"/>
  <c r="AP432"/>
  <c r="AQ440"/>
  <c r="AP453"/>
  <c r="AP471"/>
  <c r="AQ493"/>
  <c r="AQ496"/>
  <c r="AO514"/>
  <c r="AQ545"/>
  <c r="AO553"/>
  <c r="AP553"/>
  <c r="AQ564"/>
  <c r="AO577"/>
  <c r="AQ651"/>
  <c r="AP655"/>
  <c r="AP685"/>
  <c r="AP681" s="1"/>
  <c r="AO704"/>
  <c r="AP514"/>
  <c r="AQ580"/>
  <c r="AQ696"/>
  <c r="AP721"/>
  <c r="AO724"/>
  <c r="AR791"/>
  <c r="AO790"/>
  <c r="AR790" s="1"/>
  <c r="AO802"/>
  <c r="AP569"/>
  <c r="AP585"/>
  <c r="AP613"/>
  <c r="AP621"/>
  <c r="AP645"/>
  <c r="AO673"/>
  <c r="AP378"/>
  <c r="AP450"/>
  <c r="AO487"/>
  <c r="AP490"/>
  <c r="AO510"/>
  <c r="AQ514"/>
  <c r="AO529"/>
  <c r="AQ540"/>
  <c r="AO590"/>
  <c r="AO593"/>
  <c r="AQ607"/>
  <c r="AO693"/>
  <c r="AQ704"/>
  <c r="AO711"/>
  <c r="AQ714"/>
  <c r="AR818"/>
  <c r="AO817"/>
  <c r="AR817" s="1"/>
  <c r="AQ823"/>
  <c r="AO549"/>
  <c r="AQ599"/>
  <c r="AO633"/>
  <c r="AP636"/>
  <c r="AQ658"/>
  <c r="AO664"/>
  <c r="AP667"/>
  <c r="AP688"/>
  <c r="AQ721"/>
  <c r="AO727"/>
  <c r="AP790"/>
  <c r="AS790" s="1"/>
  <c r="AS791"/>
  <c r="AQ808"/>
  <c r="AT808" s="1"/>
  <c r="AT809"/>
  <c r="AP820"/>
  <c r="AP564"/>
  <c r="AO613"/>
  <c r="AP616"/>
  <c r="AO621"/>
  <c r="AP624"/>
  <c r="AQ639"/>
  <c r="AO645"/>
  <c r="AP648"/>
  <c r="AQ670"/>
  <c r="AO676"/>
  <c r="AO685"/>
  <c r="AP740"/>
  <c r="AQ774"/>
  <c r="AO785"/>
  <c r="AO797"/>
  <c r="AP805"/>
  <c r="AS805" s="1"/>
  <c r="AS806"/>
  <c r="AQ820"/>
  <c r="AQ828"/>
  <c r="AQ757"/>
  <c r="AR806"/>
  <c r="AO805"/>
  <c r="AR805" s="1"/>
  <c r="AS809"/>
  <c r="AP808"/>
  <c r="AS808" s="1"/>
  <c r="AO831"/>
  <c r="AO836"/>
  <c r="AI376"/>
  <c r="AO175" l="1"/>
  <c r="AQ444"/>
  <c r="AQ620"/>
  <c r="AQ584"/>
  <c r="AO544"/>
  <c r="AP222"/>
  <c r="AQ175"/>
  <c r="AP91"/>
  <c r="AO432"/>
  <c r="AO589"/>
  <c r="AQ549"/>
  <c r="AQ17"/>
  <c r="AQ629"/>
  <c r="AP584"/>
  <c r="AQ544"/>
  <c r="AQ436"/>
  <c r="AO289"/>
  <c r="AP444"/>
  <c r="AQ42"/>
  <c r="AP496"/>
  <c r="AO317"/>
  <c r="AP317"/>
  <c r="AP589"/>
  <c r="AQ529"/>
  <c r="AP289"/>
  <c r="AP549"/>
  <c r="AP396"/>
  <c r="AQ654"/>
  <c r="AO606"/>
  <c r="AP654"/>
  <c r="AO576"/>
  <c r="AQ479"/>
  <c r="AO506"/>
  <c r="AO42"/>
  <c r="AO688"/>
  <c r="AO681" s="1"/>
  <c r="AP529"/>
  <c r="AP506"/>
  <c r="AQ606"/>
  <c r="AQ91"/>
  <c r="AO450"/>
  <c r="AP479"/>
  <c r="AO629"/>
  <c r="AO620"/>
  <c r="AP606"/>
  <c r="AO654"/>
  <c r="AP620"/>
  <c r="AQ589"/>
  <c r="AQ576"/>
  <c r="AQ355"/>
  <c r="AO259"/>
  <c r="AP117"/>
  <c r="AP42"/>
  <c r="AO396"/>
  <c r="AP259"/>
  <c r="AO501"/>
  <c r="AQ378"/>
  <c r="AQ317"/>
  <c r="AO479"/>
  <c r="AQ420"/>
  <c r="AI695"/>
  <c r="AI692"/>
  <c r="AI690"/>
  <c r="AQ395" l="1"/>
  <c r="AO16"/>
  <c r="AP628"/>
  <c r="AQ16"/>
  <c r="AO395"/>
  <c r="AO444"/>
  <c r="AP174"/>
  <c r="AP395"/>
  <c r="AQ174"/>
  <c r="AO174"/>
  <c r="AP16"/>
  <c r="AP478"/>
  <c r="AO478"/>
  <c r="AO628"/>
  <c r="AQ478"/>
  <c r="AQ628"/>
  <c r="AL817"/>
  <c r="AM817"/>
  <c r="AN817"/>
  <c r="AM818"/>
  <c r="AN818"/>
  <c r="AL819"/>
  <c r="AM819"/>
  <c r="AN819"/>
  <c r="AJ818"/>
  <c r="AJ817" s="1"/>
  <c r="AK818"/>
  <c r="AK817" s="1"/>
  <c r="AI818"/>
  <c r="AI817" s="1"/>
  <c r="AM811"/>
  <c r="AN811"/>
  <c r="AM812"/>
  <c r="AN812"/>
  <c r="AL813"/>
  <c r="AM813"/>
  <c r="AN813"/>
  <c r="AJ812"/>
  <c r="AJ811" s="1"/>
  <c r="AK812"/>
  <c r="AK811" s="1"/>
  <c r="AI812"/>
  <c r="AL812" s="1"/>
  <c r="AI811"/>
  <c r="AL811" s="1"/>
  <c r="AI765"/>
  <c r="AI713"/>
  <c r="AL538"/>
  <c r="AR538" s="1"/>
  <c r="AX538" s="1"/>
  <c r="BD538" s="1"/>
  <c r="AL539"/>
  <c r="AR539" s="1"/>
  <c r="AX539" s="1"/>
  <c r="BD539" s="1"/>
  <c r="AM539"/>
  <c r="AS539" s="1"/>
  <c r="AY539" s="1"/>
  <c r="BE539" s="1"/>
  <c r="AN539"/>
  <c r="AT539" s="1"/>
  <c r="AZ539" s="1"/>
  <c r="BF539" s="1"/>
  <c r="AL542"/>
  <c r="AR542" s="1"/>
  <c r="AX542" s="1"/>
  <c r="BD542" s="1"/>
  <c r="AM542"/>
  <c r="AS542" s="1"/>
  <c r="AY542" s="1"/>
  <c r="BE542" s="1"/>
  <c r="AN542"/>
  <c r="AT542" s="1"/>
  <c r="AZ542" s="1"/>
  <c r="BF542" s="1"/>
  <c r="AL543"/>
  <c r="AR543" s="1"/>
  <c r="AX543" s="1"/>
  <c r="BD543" s="1"/>
  <c r="AM543"/>
  <c r="AS543" s="1"/>
  <c r="AY543" s="1"/>
  <c r="BE543" s="1"/>
  <c r="AN543"/>
  <c r="AT543" s="1"/>
  <c r="AZ543" s="1"/>
  <c r="BF543" s="1"/>
  <c r="AJ541"/>
  <c r="AJ540" s="1"/>
  <c r="AM540" s="1"/>
  <c r="AS540" s="1"/>
  <c r="AY540" s="1"/>
  <c r="BE540" s="1"/>
  <c r="AK541"/>
  <c r="AK540" s="1"/>
  <c r="AN540" s="1"/>
  <c r="AT540" s="1"/>
  <c r="AZ540" s="1"/>
  <c r="BF540" s="1"/>
  <c r="AJ538"/>
  <c r="AJ537" s="1"/>
  <c r="AM537" s="1"/>
  <c r="AS537" s="1"/>
  <c r="AY537" s="1"/>
  <c r="BE537" s="1"/>
  <c r="AK538"/>
  <c r="AK537" s="1"/>
  <c r="AN537" s="1"/>
  <c r="AT537" s="1"/>
  <c r="AZ537" s="1"/>
  <c r="BF537" s="1"/>
  <c r="AI541"/>
  <c r="AI540" s="1"/>
  <c r="AI529" s="1"/>
  <c r="AI538"/>
  <c r="AI537" s="1"/>
  <c r="AL537" s="1"/>
  <c r="AR537" s="1"/>
  <c r="AX537" s="1"/>
  <c r="BD537" s="1"/>
  <c r="AJ488"/>
  <c r="AJ487" s="1"/>
  <c r="AK488"/>
  <c r="AK487" s="1"/>
  <c r="AI488"/>
  <c r="AI487" s="1"/>
  <c r="AL488"/>
  <c r="AR488" s="1"/>
  <c r="AX488" s="1"/>
  <c r="BD488" s="1"/>
  <c r="AL489"/>
  <c r="AR489" s="1"/>
  <c r="AX489" s="1"/>
  <c r="BD489" s="1"/>
  <c r="AM489"/>
  <c r="AS489" s="1"/>
  <c r="AY489" s="1"/>
  <c r="BE489" s="1"/>
  <c r="AN489"/>
  <c r="AT489" s="1"/>
  <c r="AZ489" s="1"/>
  <c r="BF489" s="1"/>
  <c r="AN538" l="1"/>
  <c r="AT538" s="1"/>
  <c r="AZ538" s="1"/>
  <c r="BF538" s="1"/>
  <c r="AN541"/>
  <c r="AT541" s="1"/>
  <c r="AZ541" s="1"/>
  <c r="BF541" s="1"/>
  <c r="AM538"/>
  <c r="AS538" s="1"/>
  <c r="AY538" s="1"/>
  <c r="BE538" s="1"/>
  <c r="AM541"/>
  <c r="AS541" s="1"/>
  <c r="AY541" s="1"/>
  <c r="BE541" s="1"/>
  <c r="AO15"/>
  <c r="AP15"/>
  <c r="AQ15"/>
  <c r="AL818"/>
  <c r="AL540"/>
  <c r="AR540" s="1"/>
  <c r="AX540" s="1"/>
  <c r="BD540" s="1"/>
  <c r="AL541"/>
  <c r="AR541" s="1"/>
  <c r="AX541" s="1"/>
  <c r="BD541" s="1"/>
  <c r="AN487"/>
  <c r="AT487" s="1"/>
  <c r="AZ487" s="1"/>
  <c r="BF487" s="1"/>
  <c r="AM487"/>
  <c r="AS487" s="1"/>
  <c r="AY487" s="1"/>
  <c r="BE487" s="1"/>
  <c r="AN488"/>
  <c r="AT488" s="1"/>
  <c r="AZ488" s="1"/>
  <c r="BF488" s="1"/>
  <c r="AM488"/>
  <c r="AS488" s="1"/>
  <c r="AY488" s="1"/>
  <c r="BE488" s="1"/>
  <c r="AL487"/>
  <c r="AR487" s="1"/>
  <c r="AX487" s="1"/>
  <c r="BD487" s="1"/>
  <c r="AM456"/>
  <c r="AS456" s="1"/>
  <c r="AY456" s="1"/>
  <c r="BE456" s="1"/>
  <c r="AN456"/>
  <c r="AT456" s="1"/>
  <c r="AZ456" s="1"/>
  <c r="BF456" s="1"/>
  <c r="AL457"/>
  <c r="AR457" s="1"/>
  <c r="AX457" s="1"/>
  <c r="BD457" s="1"/>
  <c r="AM457"/>
  <c r="AS457" s="1"/>
  <c r="AY457" s="1"/>
  <c r="BE457" s="1"/>
  <c r="AN457"/>
  <c r="AT457" s="1"/>
  <c r="AZ457" s="1"/>
  <c r="BF457" s="1"/>
  <c r="AJ456"/>
  <c r="AK456"/>
  <c r="AI456"/>
  <c r="AI452"/>
  <c r="AL464"/>
  <c r="AR464" s="1"/>
  <c r="AX464" s="1"/>
  <c r="BD464" s="1"/>
  <c r="AL466"/>
  <c r="AR466" s="1"/>
  <c r="AX466" s="1"/>
  <c r="BD466" s="1"/>
  <c r="AM466"/>
  <c r="AS466" s="1"/>
  <c r="AY466" s="1"/>
  <c r="BE466" s="1"/>
  <c r="AN466"/>
  <c r="AT466" s="1"/>
  <c r="AZ466" s="1"/>
  <c r="BF466" s="1"/>
  <c r="AJ465"/>
  <c r="AJ464" s="1"/>
  <c r="AM464" s="1"/>
  <c r="AS464" s="1"/>
  <c r="AY464" s="1"/>
  <c r="BE464" s="1"/>
  <c r="AK465"/>
  <c r="AK464" s="1"/>
  <c r="AN464" s="1"/>
  <c r="AT464" s="1"/>
  <c r="AZ464" s="1"/>
  <c r="BF464" s="1"/>
  <c r="AI465"/>
  <c r="AI464" s="1"/>
  <c r="AL403"/>
  <c r="AR403" s="1"/>
  <c r="AX403" s="1"/>
  <c r="BD403" s="1"/>
  <c r="AL404"/>
  <c r="AR404" s="1"/>
  <c r="AX404" s="1"/>
  <c r="BD404" s="1"/>
  <c r="AL405"/>
  <c r="AR405" s="1"/>
  <c r="AX405" s="1"/>
  <c r="BD405" s="1"/>
  <c r="AM405"/>
  <c r="AS405" s="1"/>
  <c r="AY405" s="1"/>
  <c r="BE405" s="1"/>
  <c r="AN405"/>
  <c r="AT405" s="1"/>
  <c r="AZ405" s="1"/>
  <c r="BF405" s="1"/>
  <c r="AJ404"/>
  <c r="AJ403" s="1"/>
  <c r="AM403" s="1"/>
  <c r="AS403" s="1"/>
  <c r="AY403" s="1"/>
  <c r="BE403" s="1"/>
  <c r="AK404"/>
  <c r="AK403" s="1"/>
  <c r="AN403" s="1"/>
  <c r="AT403" s="1"/>
  <c r="AZ403" s="1"/>
  <c r="BF403" s="1"/>
  <c r="AI404"/>
  <c r="AI403" s="1"/>
  <c r="AI388"/>
  <c r="AI386"/>
  <c r="AI383"/>
  <c r="AL345"/>
  <c r="AR345" s="1"/>
  <c r="AX345" s="1"/>
  <c r="BD345" s="1"/>
  <c r="AL347"/>
  <c r="AR347" s="1"/>
  <c r="AX347" s="1"/>
  <c r="BD347" s="1"/>
  <c r="AM347"/>
  <c r="AS347" s="1"/>
  <c r="AY347" s="1"/>
  <c r="BE347" s="1"/>
  <c r="AN347"/>
  <c r="AT347" s="1"/>
  <c r="AZ347" s="1"/>
  <c r="BF347" s="1"/>
  <c r="AJ346"/>
  <c r="AJ345" s="1"/>
  <c r="AM345" s="1"/>
  <c r="AS345" s="1"/>
  <c r="AY345" s="1"/>
  <c r="BE345" s="1"/>
  <c r="AK346"/>
  <c r="AK345" s="1"/>
  <c r="AN345" s="1"/>
  <c r="AT345" s="1"/>
  <c r="AZ345" s="1"/>
  <c r="BF345" s="1"/>
  <c r="AI346"/>
  <c r="AI345" s="1"/>
  <c r="AI186"/>
  <c r="AL61"/>
  <c r="AR61" s="1"/>
  <c r="AX61" s="1"/>
  <c r="BD61" s="1"/>
  <c r="AL63"/>
  <c r="AR63" s="1"/>
  <c r="AX63" s="1"/>
  <c r="BD63" s="1"/>
  <c r="AM63"/>
  <c r="AS63" s="1"/>
  <c r="AY63" s="1"/>
  <c r="BE63" s="1"/>
  <c r="AN63"/>
  <c r="AT63" s="1"/>
  <c r="AZ63" s="1"/>
  <c r="BF63" s="1"/>
  <c r="AJ62"/>
  <c r="AJ61" s="1"/>
  <c r="AM61" s="1"/>
  <c r="AS61" s="1"/>
  <c r="AY61" s="1"/>
  <c r="BE61" s="1"/>
  <c r="AK62"/>
  <c r="AK61" s="1"/>
  <c r="AN61" s="1"/>
  <c r="AT61" s="1"/>
  <c r="AZ61" s="1"/>
  <c r="BF61" s="1"/>
  <c r="AI62"/>
  <c r="AI61" s="1"/>
  <c r="AN465" l="1"/>
  <c r="AT465" s="1"/>
  <c r="AZ465" s="1"/>
  <c r="BF465" s="1"/>
  <c r="AM465"/>
  <c r="AS465" s="1"/>
  <c r="AY465" s="1"/>
  <c r="BE465" s="1"/>
  <c r="AM404"/>
  <c r="AS404" s="1"/>
  <c r="AY404" s="1"/>
  <c r="BE404" s="1"/>
  <c r="AQ847"/>
  <c r="AP847"/>
  <c r="AO847"/>
  <c r="AL456"/>
  <c r="AR456" s="1"/>
  <c r="AX456" s="1"/>
  <c r="BD456" s="1"/>
  <c r="AN346"/>
  <c r="AT346" s="1"/>
  <c r="AZ346" s="1"/>
  <c r="BF346" s="1"/>
  <c r="AM346"/>
  <c r="AS346" s="1"/>
  <c r="AY346" s="1"/>
  <c r="BE346" s="1"/>
  <c r="AN62"/>
  <c r="AT62" s="1"/>
  <c r="AZ62" s="1"/>
  <c r="BF62" s="1"/>
  <c r="AM62"/>
  <c r="AS62" s="1"/>
  <c r="AY62" s="1"/>
  <c r="BE62" s="1"/>
  <c r="AN404"/>
  <c r="AT404" s="1"/>
  <c r="AZ404" s="1"/>
  <c r="BF404" s="1"/>
  <c r="AL465"/>
  <c r="AR465" s="1"/>
  <c r="AX465" s="1"/>
  <c r="BD465" s="1"/>
  <c r="AL346"/>
  <c r="AR346" s="1"/>
  <c r="AX346" s="1"/>
  <c r="BD346" s="1"/>
  <c r="AL62"/>
  <c r="AR62" s="1"/>
  <c r="AX62" s="1"/>
  <c r="BD62" s="1"/>
  <c r="AK844" l="1"/>
  <c r="AJ844"/>
  <c r="AI844"/>
  <c r="AK842"/>
  <c r="AK841" s="1"/>
  <c r="AJ842"/>
  <c r="AI842"/>
  <c r="AK839"/>
  <c r="AJ839"/>
  <c r="AI839"/>
  <c r="AK837"/>
  <c r="AJ837"/>
  <c r="AI837"/>
  <c r="AK834"/>
  <c r="AJ834"/>
  <c r="AI834"/>
  <c r="AK832"/>
  <c r="AJ832"/>
  <c r="AI832"/>
  <c r="AK829"/>
  <c r="AJ829"/>
  <c r="AJ828" s="1"/>
  <c r="AI829"/>
  <c r="AI828" s="1"/>
  <c r="AK826"/>
  <c r="AJ826"/>
  <c r="AI826"/>
  <c r="AK824"/>
  <c r="AJ824"/>
  <c r="AI824"/>
  <c r="AK821"/>
  <c r="AK820" s="1"/>
  <c r="AJ821"/>
  <c r="AJ820" s="1"/>
  <c r="AI821"/>
  <c r="AK815"/>
  <c r="AJ815"/>
  <c r="AJ814" s="1"/>
  <c r="AI815"/>
  <c r="AK809"/>
  <c r="AK808" s="1"/>
  <c r="AJ809"/>
  <c r="AI809"/>
  <c r="AI808" s="1"/>
  <c r="AK806"/>
  <c r="AK805" s="1"/>
  <c r="AJ806"/>
  <c r="AI806"/>
  <c r="AJ805"/>
  <c r="AK803"/>
  <c r="AK802" s="1"/>
  <c r="AJ803"/>
  <c r="AI803"/>
  <c r="AJ802"/>
  <c r="AK800"/>
  <c r="AJ800"/>
  <c r="AI800"/>
  <c r="AK798"/>
  <c r="AJ798"/>
  <c r="AI798"/>
  <c r="AK795"/>
  <c r="AJ795"/>
  <c r="AI795"/>
  <c r="AK793"/>
  <c r="AJ793"/>
  <c r="AI793"/>
  <c r="AK791"/>
  <c r="AJ791"/>
  <c r="AI791"/>
  <c r="AK788"/>
  <c r="AJ788"/>
  <c r="AI788"/>
  <c r="AK786"/>
  <c r="AJ786"/>
  <c r="AI786"/>
  <c r="AK783"/>
  <c r="AK782" s="1"/>
  <c r="AJ783"/>
  <c r="AJ782" s="1"/>
  <c r="AI783"/>
  <c r="AI782" s="1"/>
  <c r="AK780"/>
  <c r="AJ780"/>
  <c r="AI780"/>
  <c r="AK778"/>
  <c r="AJ778"/>
  <c r="AI778"/>
  <c r="AK775"/>
  <c r="AK774" s="1"/>
  <c r="AJ775"/>
  <c r="AI775"/>
  <c r="AI774" s="1"/>
  <c r="AK772"/>
  <c r="AJ772"/>
  <c r="AI772"/>
  <c r="AK770"/>
  <c r="AJ770"/>
  <c r="AI770"/>
  <c r="AK762"/>
  <c r="AJ762"/>
  <c r="AI762"/>
  <c r="AK760"/>
  <c r="AJ760"/>
  <c r="AI760"/>
  <c r="AK758"/>
  <c r="AJ758"/>
  <c r="AI758"/>
  <c r="AK755"/>
  <c r="AJ755"/>
  <c r="AI755"/>
  <c r="AI754" s="1"/>
  <c r="AK751"/>
  <c r="AJ751"/>
  <c r="AI751"/>
  <c r="AK749"/>
  <c r="AJ749"/>
  <c r="AI749"/>
  <c r="AK747"/>
  <c r="AJ747"/>
  <c r="AI747"/>
  <c r="AK744"/>
  <c r="AJ744"/>
  <c r="AI744"/>
  <c r="AI743" s="1"/>
  <c r="AK741"/>
  <c r="AK740" s="1"/>
  <c r="AJ741"/>
  <c r="AJ740" s="1"/>
  <c r="AI741"/>
  <c r="AI740" s="1"/>
  <c r="AK738"/>
  <c r="AK737" s="1"/>
  <c r="AJ738"/>
  <c r="AJ737" s="1"/>
  <c r="AI738"/>
  <c r="AK735"/>
  <c r="AK734" s="1"/>
  <c r="AJ735"/>
  <c r="AI735"/>
  <c r="AK732"/>
  <c r="AJ732"/>
  <c r="AI732"/>
  <c r="AK730"/>
  <c r="AJ730"/>
  <c r="AI730"/>
  <c r="AK728"/>
  <c r="AJ728"/>
  <c r="AI728"/>
  <c r="AK725"/>
  <c r="AK724" s="1"/>
  <c r="AJ725"/>
  <c r="AI725"/>
  <c r="AI724" s="1"/>
  <c r="AK722"/>
  <c r="AK721" s="1"/>
  <c r="AJ722"/>
  <c r="AJ721" s="1"/>
  <c r="AI722"/>
  <c r="AK719"/>
  <c r="AJ719"/>
  <c r="AI719"/>
  <c r="AK717"/>
  <c r="AJ717"/>
  <c r="AI717"/>
  <c r="AK715"/>
  <c r="AJ715"/>
  <c r="AI715"/>
  <c r="AK712"/>
  <c r="AJ712"/>
  <c r="AJ711" s="1"/>
  <c r="AI712"/>
  <c r="AK709"/>
  <c r="AJ709"/>
  <c r="AI709"/>
  <c r="AK707"/>
  <c r="AJ707"/>
  <c r="AI707"/>
  <c r="AK705"/>
  <c r="AJ705"/>
  <c r="AI705"/>
  <c r="AK701"/>
  <c r="AJ701"/>
  <c r="AI701"/>
  <c r="AK699"/>
  <c r="AJ699"/>
  <c r="AI699"/>
  <c r="AK697"/>
  <c r="AJ697"/>
  <c r="AI697"/>
  <c r="AK693"/>
  <c r="AJ693"/>
  <c r="AI693"/>
  <c r="AK691"/>
  <c r="AJ691"/>
  <c r="AI691"/>
  <c r="AK689"/>
  <c r="AJ689"/>
  <c r="AI689"/>
  <c r="AK686"/>
  <c r="AK685" s="1"/>
  <c r="AJ686"/>
  <c r="AJ685" s="1"/>
  <c r="AI686"/>
  <c r="AK683"/>
  <c r="AK682" s="1"/>
  <c r="AJ683"/>
  <c r="AJ682" s="1"/>
  <c r="AI683"/>
  <c r="AI682" s="1"/>
  <c r="AK677"/>
  <c r="AJ677"/>
  <c r="AJ676" s="1"/>
  <c r="AI677"/>
  <c r="AI676"/>
  <c r="AK674"/>
  <c r="AK673" s="1"/>
  <c r="AJ674"/>
  <c r="AI674"/>
  <c r="AI673"/>
  <c r="AK671"/>
  <c r="AK670" s="1"/>
  <c r="AJ671"/>
  <c r="AJ670" s="1"/>
  <c r="AI671"/>
  <c r="AK668"/>
  <c r="AK667" s="1"/>
  <c r="AJ668"/>
  <c r="AJ667" s="1"/>
  <c r="AI668"/>
  <c r="AI667"/>
  <c r="AK665"/>
  <c r="AJ665"/>
  <c r="AJ664" s="1"/>
  <c r="AI665"/>
  <c r="AI664"/>
  <c r="AK662"/>
  <c r="AK661" s="1"/>
  <c r="AJ662"/>
  <c r="AI662"/>
  <c r="AI661"/>
  <c r="AK659"/>
  <c r="AK658" s="1"/>
  <c r="AJ659"/>
  <c r="AJ658" s="1"/>
  <c r="AI659"/>
  <c r="AI658" s="1"/>
  <c r="AK656"/>
  <c r="AJ656"/>
  <c r="AJ655" s="1"/>
  <c r="AI656"/>
  <c r="AI655"/>
  <c r="AK652"/>
  <c r="AK651" s="1"/>
  <c r="AJ652"/>
  <c r="AI652"/>
  <c r="AI651" s="1"/>
  <c r="AJ651"/>
  <c r="AK649"/>
  <c r="AJ649"/>
  <c r="AJ648" s="1"/>
  <c r="AI649"/>
  <c r="AI648"/>
  <c r="AK646"/>
  <c r="AK645" s="1"/>
  <c r="AJ646"/>
  <c r="AI646"/>
  <c r="AI645"/>
  <c r="AK643"/>
  <c r="AK642" s="1"/>
  <c r="AJ643"/>
  <c r="AJ642" s="1"/>
  <c r="AI643"/>
  <c r="AK640"/>
  <c r="AK639" s="1"/>
  <c r="AJ640"/>
  <c r="AJ639" s="1"/>
  <c r="AI640"/>
  <c r="AI639" s="1"/>
  <c r="AK637"/>
  <c r="AJ637"/>
  <c r="AJ636" s="1"/>
  <c r="AI637"/>
  <c r="AI636"/>
  <c r="AK634"/>
  <c r="AK633" s="1"/>
  <c r="AJ634"/>
  <c r="AI634"/>
  <c r="AI633"/>
  <c r="AK631"/>
  <c r="AK630" s="1"/>
  <c r="AJ631"/>
  <c r="AJ630" s="1"/>
  <c r="AI631"/>
  <c r="AK625"/>
  <c r="AJ625"/>
  <c r="AJ624" s="1"/>
  <c r="AI625"/>
  <c r="AI624" s="1"/>
  <c r="AK624"/>
  <c r="AK622"/>
  <c r="AJ622"/>
  <c r="AJ621" s="1"/>
  <c r="AI622"/>
  <c r="AI621"/>
  <c r="AK617"/>
  <c r="AK616" s="1"/>
  <c r="AJ617"/>
  <c r="AJ616" s="1"/>
  <c r="AI617"/>
  <c r="AI616" s="1"/>
  <c r="AK614"/>
  <c r="AJ614"/>
  <c r="AI614"/>
  <c r="AI613"/>
  <c r="AK611"/>
  <c r="AK610" s="1"/>
  <c r="AJ611"/>
  <c r="AI611"/>
  <c r="AK608"/>
  <c r="AK607" s="1"/>
  <c r="AJ608"/>
  <c r="AJ607" s="1"/>
  <c r="AI608"/>
  <c r="AK603"/>
  <c r="AK602" s="1"/>
  <c r="AJ603"/>
  <c r="AI603"/>
  <c r="AI602"/>
  <c r="AK600"/>
  <c r="AK599" s="1"/>
  <c r="AJ600"/>
  <c r="AJ599" s="1"/>
  <c r="AI600"/>
  <c r="AK597"/>
  <c r="AK596" s="1"/>
  <c r="AJ597"/>
  <c r="AJ596" s="1"/>
  <c r="AI597"/>
  <c r="AI596" s="1"/>
  <c r="AK594"/>
  <c r="AJ594"/>
  <c r="AI594"/>
  <c r="AI593" s="1"/>
  <c r="AK591"/>
  <c r="AK590" s="1"/>
  <c r="AJ591"/>
  <c r="AI591"/>
  <c r="AI590" s="1"/>
  <c r="AK586"/>
  <c r="AJ586"/>
  <c r="AJ585" s="1"/>
  <c r="AJ584" s="1"/>
  <c r="AI586"/>
  <c r="AI585" s="1"/>
  <c r="AK581"/>
  <c r="AK580" s="1"/>
  <c r="AJ581"/>
  <c r="AJ580" s="1"/>
  <c r="AI581"/>
  <c r="AI580" s="1"/>
  <c r="AK578"/>
  <c r="AJ578"/>
  <c r="AJ577" s="1"/>
  <c r="AI578"/>
  <c r="AI577" s="1"/>
  <c r="AK573"/>
  <c r="AK572" s="1"/>
  <c r="AJ573"/>
  <c r="AJ572" s="1"/>
  <c r="AI573"/>
  <c r="AI572" s="1"/>
  <c r="AK570"/>
  <c r="AJ570"/>
  <c r="AJ569" s="1"/>
  <c r="AI570"/>
  <c r="AI569" s="1"/>
  <c r="AK567"/>
  <c r="AJ567"/>
  <c r="AI567"/>
  <c r="AK565"/>
  <c r="AJ565"/>
  <c r="AI565"/>
  <c r="AI564"/>
  <c r="AK562"/>
  <c r="AK561" s="1"/>
  <c r="AJ562"/>
  <c r="AI562"/>
  <c r="AI561" s="1"/>
  <c r="AK559"/>
  <c r="AK558" s="1"/>
  <c r="AJ559"/>
  <c r="AJ558" s="1"/>
  <c r="AI559"/>
  <c r="AK556"/>
  <c r="AJ556"/>
  <c r="AI556"/>
  <c r="AK554"/>
  <c r="AJ554"/>
  <c r="AJ553" s="1"/>
  <c r="AI554"/>
  <c r="AK553"/>
  <c r="AK551"/>
  <c r="AK550" s="1"/>
  <c r="AJ551"/>
  <c r="AJ550" s="1"/>
  <c r="AI551"/>
  <c r="AI550" s="1"/>
  <c r="AK546"/>
  <c r="AK545" s="1"/>
  <c r="AJ546"/>
  <c r="AI546"/>
  <c r="AK535"/>
  <c r="AJ535"/>
  <c r="AI535"/>
  <c r="AK533"/>
  <c r="AJ533"/>
  <c r="AI533"/>
  <c r="AK531"/>
  <c r="AJ531"/>
  <c r="AJ530" s="1"/>
  <c r="AI531"/>
  <c r="AK530"/>
  <c r="AK526"/>
  <c r="AJ526"/>
  <c r="AI526"/>
  <c r="AN525"/>
  <c r="AT525" s="1"/>
  <c r="AZ525" s="1"/>
  <c r="BF525" s="1"/>
  <c r="AM525"/>
  <c r="AS525" s="1"/>
  <c r="AY525" s="1"/>
  <c r="BE525" s="1"/>
  <c r="AL525"/>
  <c r="AR525" s="1"/>
  <c r="AX525" s="1"/>
  <c r="BD525" s="1"/>
  <c r="AK523"/>
  <c r="AJ523"/>
  <c r="AI523"/>
  <c r="AK521"/>
  <c r="AJ521"/>
  <c r="AI521"/>
  <c r="AI520"/>
  <c r="AK516"/>
  <c r="AK515" s="1"/>
  <c r="AJ516"/>
  <c r="AI516"/>
  <c r="AK511"/>
  <c r="AJ511"/>
  <c r="AJ510" s="1"/>
  <c r="AI511"/>
  <c r="AK508"/>
  <c r="AJ508"/>
  <c r="AI508"/>
  <c r="AK503"/>
  <c r="AJ503"/>
  <c r="AJ502" s="1"/>
  <c r="AJ501" s="1"/>
  <c r="AI503"/>
  <c r="AI502" s="1"/>
  <c r="AK498"/>
  <c r="AK497" s="1"/>
  <c r="AK496" s="1"/>
  <c r="AJ498"/>
  <c r="AJ497" s="1"/>
  <c r="AI498"/>
  <c r="AI497" s="1"/>
  <c r="AI496" s="1"/>
  <c r="AK494"/>
  <c r="AK493" s="1"/>
  <c r="AJ494"/>
  <c r="AJ493" s="1"/>
  <c r="AI494"/>
  <c r="AK491"/>
  <c r="AK490" s="1"/>
  <c r="AJ491"/>
  <c r="AJ490" s="1"/>
  <c r="AI491"/>
  <c r="AI490" s="1"/>
  <c r="AK483"/>
  <c r="AJ483"/>
  <c r="AI483"/>
  <c r="AK481"/>
  <c r="AJ481"/>
  <c r="AI481"/>
  <c r="AI480" s="1"/>
  <c r="AK480"/>
  <c r="AJ480"/>
  <c r="AK473"/>
  <c r="AJ473"/>
  <c r="AJ472" s="1"/>
  <c r="AJ471" s="1"/>
  <c r="AI473"/>
  <c r="AI472" s="1"/>
  <c r="AK468"/>
  <c r="AJ468"/>
  <c r="AJ467" s="1"/>
  <c r="AI468"/>
  <c r="AI467" s="1"/>
  <c r="AK462"/>
  <c r="AJ462"/>
  <c r="AJ461" s="1"/>
  <c r="AI462"/>
  <c r="AI461" s="1"/>
  <c r="AK459"/>
  <c r="AJ459"/>
  <c r="AI459"/>
  <c r="AI458" s="1"/>
  <c r="AK454"/>
  <c r="AK453" s="1"/>
  <c r="AJ454"/>
  <c r="AJ453" s="1"/>
  <c r="AI454"/>
  <c r="AI453" s="1"/>
  <c r="AK451"/>
  <c r="AK450" s="1"/>
  <c r="AJ451"/>
  <c r="AJ450" s="1"/>
  <c r="AI451"/>
  <c r="AI450" s="1"/>
  <c r="AK448"/>
  <c r="AJ448"/>
  <c r="AI448"/>
  <c r="AK446"/>
  <c r="AJ446"/>
  <c r="AI446"/>
  <c r="AI445" s="1"/>
  <c r="AK445"/>
  <c r="AJ445"/>
  <c r="AK441"/>
  <c r="AK440" s="1"/>
  <c r="AJ441"/>
  <c r="AJ440" s="1"/>
  <c r="AI441"/>
  <c r="AK438"/>
  <c r="AJ438"/>
  <c r="AJ437" s="1"/>
  <c r="AI438"/>
  <c r="AI437" s="1"/>
  <c r="AK434"/>
  <c r="AK433" s="1"/>
  <c r="AJ434"/>
  <c r="AJ433" s="1"/>
  <c r="AJ432" s="1"/>
  <c r="AI434"/>
  <c r="AK430"/>
  <c r="AK429" s="1"/>
  <c r="AJ430"/>
  <c r="AI430"/>
  <c r="AI429" s="1"/>
  <c r="AK427"/>
  <c r="AK426" s="1"/>
  <c r="AJ427"/>
  <c r="AJ426" s="1"/>
  <c r="AI427"/>
  <c r="AK424"/>
  <c r="AJ424"/>
  <c r="AI424"/>
  <c r="AK422"/>
  <c r="AJ422"/>
  <c r="AI422"/>
  <c r="AK421"/>
  <c r="AJ421"/>
  <c r="AK418"/>
  <c r="AJ418"/>
  <c r="AI418"/>
  <c r="AK416"/>
  <c r="AK413" s="1"/>
  <c r="AJ416"/>
  <c r="AI416"/>
  <c r="AK414"/>
  <c r="AJ414"/>
  <c r="AI414"/>
  <c r="AK411"/>
  <c r="AJ411"/>
  <c r="AI411"/>
  <c r="AK409"/>
  <c r="AJ409"/>
  <c r="AI409"/>
  <c r="AK407"/>
  <c r="AJ407"/>
  <c r="AI407"/>
  <c r="AJ406"/>
  <c r="AK401"/>
  <c r="AJ401"/>
  <c r="AI401"/>
  <c r="AI400"/>
  <c r="AK398"/>
  <c r="AK397" s="1"/>
  <c r="AJ398"/>
  <c r="AI398"/>
  <c r="AI397" s="1"/>
  <c r="AI396" s="1"/>
  <c r="AK392"/>
  <c r="AJ392"/>
  <c r="AI392"/>
  <c r="AK390"/>
  <c r="AK389" s="1"/>
  <c r="AJ390"/>
  <c r="AI390"/>
  <c r="AK387"/>
  <c r="AJ387"/>
  <c r="AI387"/>
  <c r="AK385"/>
  <c r="AK384" s="1"/>
  <c r="AJ385"/>
  <c r="AI385"/>
  <c r="AK382"/>
  <c r="AJ382"/>
  <c r="AI382"/>
  <c r="AK380"/>
  <c r="AK379" s="1"/>
  <c r="AJ380"/>
  <c r="AI380"/>
  <c r="AK375"/>
  <c r="AJ375"/>
  <c r="AI375"/>
  <c r="AI374" s="1"/>
  <c r="AK369"/>
  <c r="AK368" s="1"/>
  <c r="AJ369"/>
  <c r="AI369"/>
  <c r="AI368" s="1"/>
  <c r="AK366"/>
  <c r="AK365" s="1"/>
  <c r="AJ366"/>
  <c r="AJ365" s="1"/>
  <c r="AI366"/>
  <c r="AK360"/>
  <c r="AK359" s="1"/>
  <c r="AJ360"/>
  <c r="AJ359" s="1"/>
  <c r="AI360"/>
  <c r="AI359" s="1"/>
  <c r="AK357"/>
  <c r="AJ357"/>
  <c r="AJ356" s="1"/>
  <c r="AI357"/>
  <c r="AI356" s="1"/>
  <c r="AK352"/>
  <c r="AK351" s="1"/>
  <c r="AJ352"/>
  <c r="AJ351" s="1"/>
  <c r="AI352"/>
  <c r="AI351" s="1"/>
  <c r="AK349"/>
  <c r="AJ349"/>
  <c r="AI349"/>
  <c r="AI348"/>
  <c r="AK343"/>
  <c r="AK342" s="1"/>
  <c r="AJ343"/>
  <c r="AI343"/>
  <c r="AI342" s="1"/>
  <c r="AK340"/>
  <c r="AK339" s="1"/>
  <c r="AJ340"/>
  <c r="AJ339" s="1"/>
  <c r="AI340"/>
  <c r="AK336"/>
  <c r="AJ336"/>
  <c r="AI336"/>
  <c r="AK334"/>
  <c r="AJ334"/>
  <c r="AI334"/>
  <c r="AK332"/>
  <c r="AJ332"/>
  <c r="AJ331" s="1"/>
  <c r="AI332"/>
  <c r="AK329"/>
  <c r="AK328" s="1"/>
  <c r="AJ329"/>
  <c r="AJ328" s="1"/>
  <c r="AI329"/>
  <c r="AI328" s="1"/>
  <c r="AK326"/>
  <c r="AJ326"/>
  <c r="AI326"/>
  <c r="AK324"/>
  <c r="AJ324"/>
  <c r="AI324"/>
  <c r="AK322"/>
  <c r="AJ322"/>
  <c r="AJ321" s="1"/>
  <c r="AI322"/>
  <c r="AK321"/>
  <c r="AK319"/>
  <c r="AK318" s="1"/>
  <c r="AJ319"/>
  <c r="AJ318" s="1"/>
  <c r="AI319"/>
  <c r="AI318" s="1"/>
  <c r="AK314"/>
  <c r="AK313" s="1"/>
  <c r="AJ314"/>
  <c r="AJ313" s="1"/>
  <c r="AI314"/>
  <c r="AK309"/>
  <c r="AK308" s="1"/>
  <c r="AJ309"/>
  <c r="AI309"/>
  <c r="AI308"/>
  <c r="AK306"/>
  <c r="AJ306"/>
  <c r="AJ305" s="1"/>
  <c r="AI306"/>
  <c r="AK305"/>
  <c r="AK303"/>
  <c r="AK302" s="1"/>
  <c r="AJ303"/>
  <c r="AJ302" s="1"/>
  <c r="AI303"/>
  <c r="AI302" s="1"/>
  <c r="AK300"/>
  <c r="AJ300"/>
  <c r="AJ299" s="1"/>
  <c r="AI300"/>
  <c r="AI299" s="1"/>
  <c r="AK297"/>
  <c r="AK296" s="1"/>
  <c r="AJ297"/>
  <c r="AI297"/>
  <c r="AK294"/>
  <c r="AK293" s="1"/>
  <c r="AJ294"/>
  <c r="AJ293" s="1"/>
  <c r="AI294"/>
  <c r="AK291"/>
  <c r="AK290" s="1"/>
  <c r="AJ291"/>
  <c r="AJ290" s="1"/>
  <c r="AI291"/>
  <c r="AI290" s="1"/>
  <c r="AK283"/>
  <c r="AK282" s="1"/>
  <c r="AJ283"/>
  <c r="AJ282" s="1"/>
  <c r="AI283"/>
  <c r="AK280"/>
  <c r="AK279" s="1"/>
  <c r="AJ280"/>
  <c r="AJ279" s="1"/>
  <c r="AI280"/>
  <c r="AI279" s="1"/>
  <c r="AK277"/>
  <c r="AJ277"/>
  <c r="AI277"/>
  <c r="AI276" s="1"/>
  <c r="AK273"/>
  <c r="AK272" s="1"/>
  <c r="AJ273"/>
  <c r="AJ272" s="1"/>
  <c r="AI273"/>
  <c r="AI272" s="1"/>
  <c r="AK270"/>
  <c r="AJ270"/>
  <c r="AJ269" s="1"/>
  <c r="AI270"/>
  <c r="AI269"/>
  <c r="AK267"/>
  <c r="AK266" s="1"/>
  <c r="AJ267"/>
  <c r="AI267"/>
  <c r="AK264"/>
  <c r="AK263" s="1"/>
  <c r="AJ264"/>
  <c r="AJ263" s="1"/>
  <c r="AI264"/>
  <c r="AK261"/>
  <c r="AK260" s="1"/>
  <c r="AJ261"/>
  <c r="AJ260" s="1"/>
  <c r="AI261"/>
  <c r="AI260" s="1"/>
  <c r="AK257"/>
  <c r="AK256" s="1"/>
  <c r="AJ257"/>
  <c r="AJ256" s="1"/>
  <c r="AI257"/>
  <c r="AK254"/>
  <c r="AJ254"/>
  <c r="AJ253" s="1"/>
  <c r="AI254"/>
  <c r="AI253" s="1"/>
  <c r="AK248"/>
  <c r="AJ248"/>
  <c r="AJ247" s="1"/>
  <c r="AI248"/>
  <c r="AI247" s="1"/>
  <c r="AK245"/>
  <c r="AK244" s="1"/>
  <c r="AJ245"/>
  <c r="AI245"/>
  <c r="AI244"/>
  <c r="AK242"/>
  <c r="AK241" s="1"/>
  <c r="AJ242"/>
  <c r="AJ241" s="1"/>
  <c r="AI242"/>
  <c r="AK239"/>
  <c r="AK238" s="1"/>
  <c r="AJ239"/>
  <c r="AJ238" s="1"/>
  <c r="AI239"/>
  <c r="AI238" s="1"/>
  <c r="AK236"/>
  <c r="AJ236"/>
  <c r="AI236"/>
  <c r="AI235" s="1"/>
  <c r="AK233"/>
  <c r="AJ233"/>
  <c r="AI233"/>
  <c r="AI232" s="1"/>
  <c r="AK230"/>
  <c r="AK229" s="1"/>
  <c r="AJ230"/>
  <c r="AI230"/>
  <c r="AK227"/>
  <c r="AK226" s="1"/>
  <c r="AJ227"/>
  <c r="AJ226" s="1"/>
  <c r="AI227"/>
  <c r="AI226" s="1"/>
  <c r="AK224"/>
  <c r="AJ224"/>
  <c r="AI224"/>
  <c r="AI223"/>
  <c r="AK220"/>
  <c r="AK219" s="1"/>
  <c r="AJ220"/>
  <c r="AJ219" s="1"/>
  <c r="AI220"/>
  <c r="AI219" s="1"/>
  <c r="AK217"/>
  <c r="AJ217"/>
  <c r="AI217"/>
  <c r="AI216"/>
  <c r="AK211"/>
  <c r="AK210" s="1"/>
  <c r="AJ211"/>
  <c r="AI211"/>
  <c r="AI210"/>
  <c r="AK208"/>
  <c r="AK207" s="1"/>
  <c r="AJ208"/>
  <c r="AJ207" s="1"/>
  <c r="AI208"/>
  <c r="AK205"/>
  <c r="AJ205"/>
  <c r="AJ204" s="1"/>
  <c r="AI205"/>
  <c r="AI204" s="1"/>
  <c r="AK202"/>
  <c r="AJ202"/>
  <c r="AJ201" s="1"/>
  <c r="AI202"/>
  <c r="AI201"/>
  <c r="AK199"/>
  <c r="AJ199"/>
  <c r="AI199"/>
  <c r="AI196" s="1"/>
  <c r="AK197"/>
  <c r="AJ197"/>
  <c r="AI197"/>
  <c r="AJ196"/>
  <c r="AK194"/>
  <c r="AK193" s="1"/>
  <c r="AJ194"/>
  <c r="AI194"/>
  <c r="AI193" s="1"/>
  <c r="AK191"/>
  <c r="AK190" s="1"/>
  <c r="AJ191"/>
  <c r="AJ190" s="1"/>
  <c r="AI191"/>
  <c r="AI190" s="1"/>
  <c r="AK188"/>
  <c r="AK187" s="1"/>
  <c r="AJ188"/>
  <c r="AI188"/>
  <c r="AI187" s="1"/>
  <c r="AI185"/>
  <c r="AK185"/>
  <c r="AK184" s="1"/>
  <c r="AJ185"/>
  <c r="AK182"/>
  <c r="AK181" s="1"/>
  <c r="AJ182"/>
  <c r="AJ181" s="1"/>
  <c r="AI182"/>
  <c r="AK179"/>
  <c r="AJ179"/>
  <c r="AJ176" s="1"/>
  <c r="AI179"/>
  <c r="AK177"/>
  <c r="AJ177"/>
  <c r="AI177"/>
  <c r="AK176"/>
  <c r="AK171"/>
  <c r="AK170" s="1"/>
  <c r="AJ171"/>
  <c r="AJ170" s="1"/>
  <c r="AI171"/>
  <c r="AI170" s="1"/>
  <c r="AK168"/>
  <c r="AJ168"/>
  <c r="AJ167" s="1"/>
  <c r="AI168"/>
  <c r="AI167" s="1"/>
  <c r="AK162"/>
  <c r="AK161" s="1"/>
  <c r="AJ162"/>
  <c r="AI162"/>
  <c r="AI161" s="1"/>
  <c r="AK159"/>
  <c r="AK158" s="1"/>
  <c r="AJ159"/>
  <c r="AJ158" s="1"/>
  <c r="AI159"/>
  <c r="AK156"/>
  <c r="AK155" s="1"/>
  <c r="AJ156"/>
  <c r="AJ155" s="1"/>
  <c r="AI156"/>
  <c r="AI155" s="1"/>
  <c r="AK153"/>
  <c r="AJ153"/>
  <c r="AJ152" s="1"/>
  <c r="AI153"/>
  <c r="AK150"/>
  <c r="AK149" s="1"/>
  <c r="AJ150"/>
  <c r="AI150"/>
  <c r="AI149" s="1"/>
  <c r="AK143"/>
  <c r="AJ143"/>
  <c r="AJ142" s="1"/>
  <c r="AI143"/>
  <c r="AK140"/>
  <c r="AJ140"/>
  <c r="AI140"/>
  <c r="AK137"/>
  <c r="AJ137"/>
  <c r="AI137"/>
  <c r="AK135"/>
  <c r="AJ135"/>
  <c r="AI135"/>
  <c r="AI134"/>
  <c r="AK131"/>
  <c r="AJ131"/>
  <c r="AI131"/>
  <c r="AK129"/>
  <c r="AJ129"/>
  <c r="AI129"/>
  <c r="AK127"/>
  <c r="AK126" s="1"/>
  <c r="AJ127"/>
  <c r="AI127"/>
  <c r="AK124"/>
  <c r="AJ124"/>
  <c r="AI124"/>
  <c r="AK121"/>
  <c r="AJ121"/>
  <c r="AK119"/>
  <c r="AJ119"/>
  <c r="AI119"/>
  <c r="AK115"/>
  <c r="AK114" s="1"/>
  <c r="AJ115"/>
  <c r="AJ114" s="1"/>
  <c r="AI115"/>
  <c r="AI114" s="1"/>
  <c r="AK112"/>
  <c r="AJ112"/>
  <c r="AJ111" s="1"/>
  <c r="AI112"/>
  <c r="AI111" s="1"/>
  <c r="AK109"/>
  <c r="AJ109"/>
  <c r="AJ108" s="1"/>
  <c r="AK106"/>
  <c r="AK105" s="1"/>
  <c r="AJ106"/>
  <c r="AI106"/>
  <c r="AI105"/>
  <c r="AK103"/>
  <c r="AK102" s="1"/>
  <c r="AJ103"/>
  <c r="AJ102" s="1"/>
  <c r="AI103"/>
  <c r="AK100"/>
  <c r="AK99" s="1"/>
  <c r="AJ100"/>
  <c r="AI100"/>
  <c r="AI99" s="1"/>
  <c r="AK97"/>
  <c r="AJ97"/>
  <c r="AI97"/>
  <c r="AK93"/>
  <c r="AJ93"/>
  <c r="AI93"/>
  <c r="AK89"/>
  <c r="AK88" s="1"/>
  <c r="AJ89"/>
  <c r="AJ88" s="1"/>
  <c r="AI89"/>
  <c r="AI88" s="1"/>
  <c r="AK86"/>
  <c r="AJ86"/>
  <c r="AJ85" s="1"/>
  <c r="AI86"/>
  <c r="AI85"/>
  <c r="AK83"/>
  <c r="AK82" s="1"/>
  <c r="AJ83"/>
  <c r="AI83"/>
  <c r="AI82" s="1"/>
  <c r="AK80"/>
  <c r="AK79" s="1"/>
  <c r="AJ80"/>
  <c r="AJ79" s="1"/>
  <c r="AI80"/>
  <c r="AK77"/>
  <c r="AK76" s="1"/>
  <c r="AJ77"/>
  <c r="AJ76" s="1"/>
  <c r="AI77"/>
  <c r="AI76" s="1"/>
  <c r="AK74"/>
  <c r="AJ74"/>
  <c r="AJ73" s="1"/>
  <c r="AI74"/>
  <c r="AK71"/>
  <c r="AK70" s="1"/>
  <c r="AJ71"/>
  <c r="AI71"/>
  <c r="AI70" s="1"/>
  <c r="AI68"/>
  <c r="AK68"/>
  <c r="AK67" s="1"/>
  <c r="AJ68"/>
  <c r="AK65"/>
  <c r="AK64" s="1"/>
  <c r="AJ65"/>
  <c r="AJ64" s="1"/>
  <c r="AI65"/>
  <c r="AK56"/>
  <c r="AK55" s="1"/>
  <c r="AJ56"/>
  <c r="AJ55" s="1"/>
  <c r="AI56"/>
  <c r="AI55" s="1"/>
  <c r="AK53"/>
  <c r="AK52" s="1"/>
  <c r="AJ53"/>
  <c r="AJ52" s="1"/>
  <c r="AI53"/>
  <c r="AI52"/>
  <c r="AK50"/>
  <c r="AK49" s="1"/>
  <c r="AJ50"/>
  <c r="AJ49" s="1"/>
  <c r="AI50"/>
  <c r="AI49" s="1"/>
  <c r="AI47"/>
  <c r="AK47"/>
  <c r="AK46" s="1"/>
  <c r="AJ47"/>
  <c r="AK44"/>
  <c r="AK43" s="1"/>
  <c r="AJ44"/>
  <c r="AJ43" s="1"/>
  <c r="AI44"/>
  <c r="AK40"/>
  <c r="AK39" s="1"/>
  <c r="AJ40"/>
  <c r="AI40"/>
  <c r="AI39" s="1"/>
  <c r="AK37"/>
  <c r="AK36" s="1"/>
  <c r="AJ37"/>
  <c r="AJ36" s="1"/>
  <c r="AI37"/>
  <c r="AK34"/>
  <c r="AK33" s="1"/>
  <c r="AJ34"/>
  <c r="AJ33" s="1"/>
  <c r="AI34"/>
  <c r="AI33" s="1"/>
  <c r="AK31"/>
  <c r="AK30" s="1"/>
  <c r="AJ31"/>
  <c r="AJ30" s="1"/>
  <c r="AI31"/>
  <c r="AI30" s="1"/>
  <c r="AK28"/>
  <c r="AJ28"/>
  <c r="AI28"/>
  <c r="AI27"/>
  <c r="AK25"/>
  <c r="AK24" s="1"/>
  <c r="AJ25"/>
  <c r="AI25"/>
  <c r="AK22"/>
  <c r="AK21" s="1"/>
  <c r="AJ22"/>
  <c r="AJ21" s="1"/>
  <c r="AI22"/>
  <c r="AK19"/>
  <c r="AK18" s="1"/>
  <c r="AJ19"/>
  <c r="AJ18" s="1"/>
  <c r="AI19"/>
  <c r="AI18" s="1"/>
  <c r="AJ620" l="1"/>
  <c r="AJ593"/>
  <c r="AJ613"/>
  <c r="AI610"/>
  <c r="AK479"/>
  <c r="AJ479"/>
  <c r="AI266"/>
  <c r="AJ235"/>
  <c r="AK253"/>
  <c r="AI296"/>
  <c r="AJ276"/>
  <c r="AJ275" s="1"/>
  <c r="AK437"/>
  <c r="AK436" s="1"/>
  <c r="AK204"/>
  <c r="AI507"/>
  <c r="AI506" s="1"/>
  <c r="AJ216"/>
  <c r="AJ223"/>
  <c r="AK467"/>
  <c r="AJ348"/>
  <c r="AJ374"/>
  <c r="AJ400"/>
  <c r="AJ27"/>
  <c r="AJ99"/>
  <c r="AI152"/>
  <c r="AJ841"/>
  <c r="AJ746"/>
  <c r="AI769"/>
  <c r="AK831"/>
  <c r="AK704"/>
  <c r="AJ769"/>
  <c r="AI797"/>
  <c r="AK688"/>
  <c r="AJ696"/>
  <c r="AI727"/>
  <c r="AJ790"/>
  <c r="AK823"/>
  <c r="AI831"/>
  <c r="AK785"/>
  <c r="AK797"/>
  <c r="AJ785"/>
  <c r="AJ704"/>
  <c r="AI714"/>
  <c r="AI841"/>
  <c r="AJ727"/>
  <c r="AJ836"/>
  <c r="AI696"/>
  <c r="AJ688"/>
  <c r="AK696"/>
  <c r="AI737"/>
  <c r="AK757"/>
  <c r="AI777"/>
  <c r="AK790"/>
  <c r="AK836"/>
  <c r="AJ823"/>
  <c r="AI685"/>
  <c r="AI704"/>
  <c r="AK711"/>
  <c r="AK681" s="1"/>
  <c r="AJ714"/>
  <c r="AK727"/>
  <c r="AJ734"/>
  <c r="AK743"/>
  <c r="AK746"/>
  <c r="AJ757"/>
  <c r="AK769"/>
  <c r="AJ774"/>
  <c r="AJ777"/>
  <c r="AJ797"/>
  <c r="AK714"/>
  <c r="AI734"/>
  <c r="AJ743"/>
  <c r="AJ754"/>
  <c r="AK777"/>
  <c r="AK828"/>
  <c r="AJ831"/>
  <c r="AI836"/>
  <c r="AI823"/>
  <c r="AI820"/>
  <c r="AI814"/>
  <c r="AI802"/>
  <c r="AI790"/>
  <c r="AI757"/>
  <c r="AI746"/>
  <c r="AI711"/>
  <c r="AI688"/>
  <c r="AI515"/>
  <c r="AI510"/>
  <c r="AI421"/>
  <c r="AI413"/>
  <c r="AI406"/>
  <c r="AI142"/>
  <c r="AI92"/>
  <c r="AI73"/>
  <c r="AI24"/>
  <c r="AI46"/>
  <c r="AK331"/>
  <c r="AK232"/>
  <c r="AJ244"/>
  <c r="AI256"/>
  <c r="AJ266"/>
  <c r="AI64"/>
  <c r="AK85"/>
  <c r="AJ105"/>
  <c r="AI184"/>
  <c r="AK73"/>
  <c r="AK111"/>
  <c r="AJ118"/>
  <c r="AK152"/>
  <c r="AK167"/>
  <c r="AI176"/>
  <c r="AI181"/>
  <c r="AI21"/>
  <c r="AJ24"/>
  <c r="AK27"/>
  <c r="AI36"/>
  <c r="AJ39"/>
  <c r="AI43"/>
  <c r="AJ46"/>
  <c r="AI79"/>
  <c r="AJ92"/>
  <c r="AI102"/>
  <c r="AI126"/>
  <c r="AI133"/>
  <c r="AK134"/>
  <c r="AI158"/>
  <c r="AJ187"/>
  <c r="AJ413"/>
  <c r="AK520"/>
  <c r="AJ67"/>
  <c r="AJ82"/>
  <c r="AK118"/>
  <c r="AK196"/>
  <c r="AJ342"/>
  <c r="AK400"/>
  <c r="AK396" s="1"/>
  <c r="AJ70"/>
  <c r="AI109"/>
  <c r="AJ149"/>
  <c r="AJ161"/>
  <c r="AJ184"/>
  <c r="AI67"/>
  <c r="AK92"/>
  <c r="AK108"/>
  <c r="AI121"/>
  <c r="AJ126"/>
  <c r="AJ134"/>
  <c r="AK142"/>
  <c r="AJ229"/>
  <c r="AK374"/>
  <c r="AJ193"/>
  <c r="AI207"/>
  <c r="AJ210"/>
  <c r="AK216"/>
  <c r="AK223"/>
  <c r="AI241"/>
  <c r="AI263"/>
  <c r="AK276"/>
  <c r="AK299"/>
  <c r="AJ308"/>
  <c r="AK312"/>
  <c r="AI339"/>
  <c r="AI317" s="1"/>
  <c r="AK356"/>
  <c r="AJ368"/>
  <c r="AJ379"/>
  <c r="AJ384"/>
  <c r="AJ389"/>
  <c r="AJ397"/>
  <c r="AK406"/>
  <c r="AK507"/>
  <c r="AJ545"/>
  <c r="AI576"/>
  <c r="AK613"/>
  <c r="AI282"/>
  <c r="AJ296"/>
  <c r="AI305"/>
  <c r="AI313"/>
  <c r="AI331"/>
  <c r="AI365"/>
  <c r="AK378"/>
  <c r="AK529"/>
  <c r="AK201"/>
  <c r="AI229"/>
  <c r="AJ232"/>
  <c r="AK235"/>
  <c r="AK247"/>
  <c r="AK269"/>
  <c r="AI293"/>
  <c r="AJ312"/>
  <c r="AI321"/>
  <c r="AK348"/>
  <c r="AK317" s="1"/>
  <c r="AI379"/>
  <c r="AI384"/>
  <c r="AI389"/>
  <c r="AJ436"/>
  <c r="AK458"/>
  <c r="AJ496"/>
  <c r="AI426"/>
  <c r="AJ429"/>
  <c r="AI433"/>
  <c r="AI440"/>
  <c r="AI471"/>
  <c r="AI493"/>
  <c r="AI479" s="1"/>
  <c r="AI501"/>
  <c r="AI530"/>
  <c r="AJ564"/>
  <c r="AK636"/>
  <c r="AJ645"/>
  <c r="AJ515"/>
  <c r="AJ520"/>
  <c r="AJ529"/>
  <c r="AI553"/>
  <c r="AJ561"/>
  <c r="AK420"/>
  <c r="AK432"/>
  <c r="AI444"/>
  <c r="AJ458"/>
  <c r="AJ444" s="1"/>
  <c r="AK461"/>
  <c r="AK472"/>
  <c r="AK502"/>
  <c r="AJ507"/>
  <c r="AK510"/>
  <c r="AK585"/>
  <c r="AI620"/>
  <c r="AK544"/>
  <c r="AI558"/>
  <c r="AI549" s="1"/>
  <c r="AK577"/>
  <c r="AK593"/>
  <c r="AK589" s="1"/>
  <c r="AJ602"/>
  <c r="AK606"/>
  <c r="AJ610"/>
  <c r="AJ606" s="1"/>
  <c r="AK621"/>
  <c r="AJ633"/>
  <c r="AI642"/>
  <c r="AK655"/>
  <c r="AK564"/>
  <c r="AJ576"/>
  <c r="AJ590"/>
  <c r="AI599"/>
  <c r="AI607"/>
  <c r="AI630"/>
  <c r="AI545"/>
  <c r="AK569"/>
  <c r="AI584"/>
  <c r="AK648"/>
  <c r="AJ661"/>
  <c r="AK664"/>
  <c r="AI670"/>
  <c r="AJ673"/>
  <c r="AK676"/>
  <c r="AI721"/>
  <c r="AJ724"/>
  <c r="AI785"/>
  <c r="AI805"/>
  <c r="AJ808"/>
  <c r="AK814"/>
  <c r="AK754"/>
  <c r="AD762"/>
  <c r="AE762"/>
  <c r="AC762"/>
  <c r="AC413"/>
  <c r="AD406"/>
  <c r="AE406"/>
  <c r="AC406"/>
  <c r="AF796"/>
  <c r="AL796" s="1"/>
  <c r="AG796"/>
  <c r="AM796" s="1"/>
  <c r="AH796"/>
  <c r="AN796" s="1"/>
  <c r="AD795"/>
  <c r="AG795" s="1"/>
  <c r="AM795" s="1"/>
  <c r="AE795"/>
  <c r="AH795" s="1"/>
  <c r="AN795" s="1"/>
  <c r="AC795"/>
  <c r="AF763"/>
  <c r="AL763" s="1"/>
  <c r="AR763" s="1"/>
  <c r="AX763" s="1"/>
  <c r="BD763" s="1"/>
  <c r="AG763"/>
  <c r="AM763" s="1"/>
  <c r="AS763" s="1"/>
  <c r="AY763" s="1"/>
  <c r="BE763" s="1"/>
  <c r="AH763"/>
  <c r="AN763" s="1"/>
  <c r="AT763" s="1"/>
  <c r="AZ763" s="1"/>
  <c r="BF763" s="1"/>
  <c r="AF698"/>
  <c r="AL698" s="1"/>
  <c r="AR698" s="1"/>
  <c r="AX698" s="1"/>
  <c r="BD698" s="1"/>
  <c r="AG698"/>
  <c r="AM698" s="1"/>
  <c r="AS698" s="1"/>
  <c r="AY698" s="1"/>
  <c r="BE698" s="1"/>
  <c r="AH698"/>
  <c r="AN698" s="1"/>
  <c r="AT698" s="1"/>
  <c r="AZ698" s="1"/>
  <c r="BF698" s="1"/>
  <c r="AF702"/>
  <c r="AL702" s="1"/>
  <c r="AR702" s="1"/>
  <c r="AX702" s="1"/>
  <c r="BD702" s="1"/>
  <c r="AG702"/>
  <c r="AM702" s="1"/>
  <c r="AS702" s="1"/>
  <c r="AY702" s="1"/>
  <c r="BE702" s="1"/>
  <c r="AH702"/>
  <c r="AN702" s="1"/>
  <c r="AT702" s="1"/>
  <c r="AZ702" s="1"/>
  <c r="BF702" s="1"/>
  <c r="AD701"/>
  <c r="AG701" s="1"/>
  <c r="AM701" s="1"/>
  <c r="AS701" s="1"/>
  <c r="AY701" s="1"/>
  <c r="BE701" s="1"/>
  <c r="AE701"/>
  <c r="AH701" s="1"/>
  <c r="AN701" s="1"/>
  <c r="AT701" s="1"/>
  <c r="AZ701" s="1"/>
  <c r="BF701" s="1"/>
  <c r="AC701"/>
  <c r="AD697"/>
  <c r="AG697" s="1"/>
  <c r="AM697" s="1"/>
  <c r="AS697" s="1"/>
  <c r="AY697" s="1"/>
  <c r="BE697" s="1"/>
  <c r="AE697"/>
  <c r="AC697"/>
  <c r="AF697" s="1"/>
  <c r="AL697" s="1"/>
  <c r="AR697" s="1"/>
  <c r="AX697" s="1"/>
  <c r="BD697" s="1"/>
  <c r="AF512"/>
  <c r="AL512" s="1"/>
  <c r="AR512" s="1"/>
  <c r="AX512" s="1"/>
  <c r="BD512" s="1"/>
  <c r="AG512"/>
  <c r="AM512" s="1"/>
  <c r="AS512" s="1"/>
  <c r="AY512" s="1"/>
  <c r="BE512" s="1"/>
  <c r="AH512"/>
  <c r="AN512" s="1"/>
  <c r="AT512" s="1"/>
  <c r="AZ512" s="1"/>
  <c r="BF512" s="1"/>
  <c r="AD511"/>
  <c r="AD510" s="1"/>
  <c r="AG510" s="1"/>
  <c r="AM510" s="1"/>
  <c r="AS510" s="1"/>
  <c r="AY510" s="1"/>
  <c r="BE510" s="1"/>
  <c r="AE511"/>
  <c r="AE510" s="1"/>
  <c r="AH510" s="1"/>
  <c r="AC511"/>
  <c r="AC510" s="1"/>
  <c r="AF510" s="1"/>
  <c r="AG421"/>
  <c r="AM421" s="1"/>
  <c r="AS421" s="1"/>
  <c r="AY421" s="1"/>
  <c r="BE421" s="1"/>
  <c r="AH421"/>
  <c r="AN421" s="1"/>
  <c r="AT421" s="1"/>
  <c r="AZ421" s="1"/>
  <c r="BF421" s="1"/>
  <c r="AF422"/>
  <c r="AL422" s="1"/>
  <c r="AR422" s="1"/>
  <c r="AX422" s="1"/>
  <c r="BD422" s="1"/>
  <c r="AG422"/>
  <c r="AM422" s="1"/>
  <c r="AS422" s="1"/>
  <c r="AY422" s="1"/>
  <c r="BE422" s="1"/>
  <c r="AH422"/>
  <c r="AN422" s="1"/>
  <c r="AT422" s="1"/>
  <c r="AZ422" s="1"/>
  <c r="BF422" s="1"/>
  <c r="AF423"/>
  <c r="AL423" s="1"/>
  <c r="AR423" s="1"/>
  <c r="AX423" s="1"/>
  <c r="BD423" s="1"/>
  <c r="AG423"/>
  <c r="AM423" s="1"/>
  <c r="AS423" s="1"/>
  <c r="AY423" s="1"/>
  <c r="BE423" s="1"/>
  <c r="AH423"/>
  <c r="AN423" s="1"/>
  <c r="AT423" s="1"/>
  <c r="AZ423" s="1"/>
  <c r="BF423" s="1"/>
  <c r="AG424"/>
  <c r="AM424" s="1"/>
  <c r="AS424" s="1"/>
  <c r="AY424" s="1"/>
  <c r="BE424" s="1"/>
  <c r="AH424"/>
  <c r="AN424" s="1"/>
  <c r="AT424" s="1"/>
  <c r="AZ424" s="1"/>
  <c r="BF424" s="1"/>
  <c r="AF425"/>
  <c r="AL425" s="1"/>
  <c r="AR425" s="1"/>
  <c r="AX425" s="1"/>
  <c r="BD425" s="1"/>
  <c r="AG425"/>
  <c r="AM425" s="1"/>
  <c r="AS425" s="1"/>
  <c r="AY425" s="1"/>
  <c r="BE425" s="1"/>
  <c r="AH425"/>
  <c r="AN425" s="1"/>
  <c r="AT425" s="1"/>
  <c r="AZ425" s="1"/>
  <c r="BF425" s="1"/>
  <c r="AD424"/>
  <c r="AE424"/>
  <c r="AD422"/>
  <c r="AD421" s="1"/>
  <c r="AE422"/>
  <c r="AE421" s="1"/>
  <c r="AC424"/>
  <c r="AF424" s="1"/>
  <c r="AL424" s="1"/>
  <c r="AR424" s="1"/>
  <c r="AX424" s="1"/>
  <c r="BD424" s="1"/>
  <c r="AC422"/>
  <c r="AF320"/>
  <c r="AL320" s="1"/>
  <c r="AR320" s="1"/>
  <c r="AX320" s="1"/>
  <c r="BD320" s="1"/>
  <c r="AG320"/>
  <c r="AM320" s="1"/>
  <c r="AS320" s="1"/>
  <c r="AY320" s="1"/>
  <c r="BE320" s="1"/>
  <c r="AH320"/>
  <c r="AN320" s="1"/>
  <c r="AT320" s="1"/>
  <c r="AZ320" s="1"/>
  <c r="BF320" s="1"/>
  <c r="AD319"/>
  <c r="AD318" s="1"/>
  <c r="AG318" s="1"/>
  <c r="AM318" s="1"/>
  <c r="AS318" s="1"/>
  <c r="AY318" s="1"/>
  <c r="BE318" s="1"/>
  <c r="AE319"/>
  <c r="AC319"/>
  <c r="AC318" s="1"/>
  <c r="AF281"/>
  <c r="AL281" s="1"/>
  <c r="AR281" s="1"/>
  <c r="AX281" s="1"/>
  <c r="BD281" s="1"/>
  <c r="AG281"/>
  <c r="AM281" s="1"/>
  <c r="AS281" s="1"/>
  <c r="AY281" s="1"/>
  <c r="BE281" s="1"/>
  <c r="AH281"/>
  <c r="AN281" s="1"/>
  <c r="AT281" s="1"/>
  <c r="AZ281" s="1"/>
  <c r="BF281" s="1"/>
  <c r="AD280"/>
  <c r="AD279" s="1"/>
  <c r="AG279" s="1"/>
  <c r="AM279" s="1"/>
  <c r="AS279" s="1"/>
  <c r="AY279" s="1"/>
  <c r="BE279" s="1"/>
  <c r="AE280"/>
  <c r="AE279" s="1"/>
  <c r="AH279" s="1"/>
  <c r="AN279" s="1"/>
  <c r="AT279" s="1"/>
  <c r="AZ279" s="1"/>
  <c r="BF279" s="1"/>
  <c r="AC280"/>
  <c r="AF280" s="1"/>
  <c r="AL280" s="1"/>
  <c r="AR280" s="1"/>
  <c r="AX280" s="1"/>
  <c r="BD280" s="1"/>
  <c r="AC279"/>
  <c r="AF279" s="1"/>
  <c r="AL279" s="1"/>
  <c r="AR279" s="1"/>
  <c r="AX279" s="1"/>
  <c r="BD279" s="1"/>
  <c r="AC186"/>
  <c r="AC123"/>
  <c r="AC110"/>
  <c r="AF87"/>
  <c r="AL87" s="1"/>
  <c r="AR87" s="1"/>
  <c r="AX87" s="1"/>
  <c r="BD87" s="1"/>
  <c r="AG87"/>
  <c r="AM87" s="1"/>
  <c r="AS87" s="1"/>
  <c r="AY87" s="1"/>
  <c r="BE87" s="1"/>
  <c r="AH87"/>
  <c r="AN87" s="1"/>
  <c r="AT87" s="1"/>
  <c r="AZ87" s="1"/>
  <c r="BF87" s="1"/>
  <c r="AD86"/>
  <c r="AD85" s="1"/>
  <c r="AG85" s="1"/>
  <c r="AM85" s="1"/>
  <c r="AS85" s="1"/>
  <c r="AY85" s="1"/>
  <c r="BE85" s="1"/>
  <c r="AE86"/>
  <c r="AE85" s="1"/>
  <c r="AH85" s="1"/>
  <c r="AC86"/>
  <c r="AC85" s="1"/>
  <c r="AF85" s="1"/>
  <c r="AL85" s="1"/>
  <c r="AR85" s="1"/>
  <c r="AX85" s="1"/>
  <c r="BD85" s="1"/>
  <c r="AF90"/>
  <c r="AL90" s="1"/>
  <c r="AR90" s="1"/>
  <c r="AX90" s="1"/>
  <c r="BD90" s="1"/>
  <c r="AG90"/>
  <c r="AM90" s="1"/>
  <c r="AS90" s="1"/>
  <c r="AY90" s="1"/>
  <c r="BE90" s="1"/>
  <c r="AH90"/>
  <c r="AN90" s="1"/>
  <c r="AT90" s="1"/>
  <c r="AZ90" s="1"/>
  <c r="BF90" s="1"/>
  <c r="AD89"/>
  <c r="AD88" s="1"/>
  <c r="AG88" s="1"/>
  <c r="AM88" s="1"/>
  <c r="AS88" s="1"/>
  <c r="AY88" s="1"/>
  <c r="BE88" s="1"/>
  <c r="AE89"/>
  <c r="AE88" s="1"/>
  <c r="AH88" s="1"/>
  <c r="AN88" s="1"/>
  <c r="AT88" s="1"/>
  <c r="AZ88" s="1"/>
  <c r="BF88" s="1"/>
  <c r="AC90"/>
  <c r="AC89" s="1"/>
  <c r="I93"/>
  <c r="O93" s="1"/>
  <c r="U93" s="1"/>
  <c r="AA93" s="1"/>
  <c r="J93"/>
  <c r="K93"/>
  <c r="L93"/>
  <c r="M93"/>
  <c r="Q93"/>
  <c r="R93"/>
  <c r="S93"/>
  <c r="W93"/>
  <c r="X93"/>
  <c r="Y93"/>
  <c r="AC93"/>
  <c r="AD93"/>
  <c r="AE93"/>
  <c r="AC69"/>
  <c r="AC48"/>
  <c r="AC32"/>
  <c r="AJ681" l="1"/>
  <c r="AJ317"/>
  <c r="AK42"/>
  <c r="AI681"/>
  <c r="AK444"/>
  <c r="AJ396"/>
  <c r="AI17"/>
  <c r="AJ42"/>
  <c r="AI42"/>
  <c r="AH511"/>
  <c r="AN511" s="1"/>
  <c r="AT511" s="1"/>
  <c r="AZ511" s="1"/>
  <c r="BF511" s="1"/>
  <c r="AH280"/>
  <c r="AN280" s="1"/>
  <c r="AT280" s="1"/>
  <c r="AZ280" s="1"/>
  <c r="BF280" s="1"/>
  <c r="AG319"/>
  <c r="AM319" s="1"/>
  <c r="AS319" s="1"/>
  <c r="AY319" s="1"/>
  <c r="BE319" s="1"/>
  <c r="AG511"/>
  <c r="AM511" s="1"/>
  <c r="AS511" s="1"/>
  <c r="AY511" s="1"/>
  <c r="BE511" s="1"/>
  <c r="AN510"/>
  <c r="AT510" s="1"/>
  <c r="AZ510" s="1"/>
  <c r="BF510" s="1"/>
  <c r="AK175"/>
  <c r="AE318"/>
  <c r="AH318" s="1"/>
  <c r="AN318" s="1"/>
  <c r="AT318" s="1"/>
  <c r="AZ318" s="1"/>
  <c r="BF318" s="1"/>
  <c r="AH319"/>
  <c r="AN319" s="1"/>
  <c r="AT319" s="1"/>
  <c r="AZ319" s="1"/>
  <c r="BF319" s="1"/>
  <c r="AJ259"/>
  <c r="AG280"/>
  <c r="AM280" s="1"/>
  <c r="AS280" s="1"/>
  <c r="AY280" s="1"/>
  <c r="BE280" s="1"/>
  <c r="AJ289"/>
  <c r="AL510"/>
  <c r="AR510" s="1"/>
  <c r="AX510" s="1"/>
  <c r="BD510" s="1"/>
  <c r="AI514"/>
  <c r="AK145"/>
  <c r="AN85"/>
  <c r="AT85" s="1"/>
  <c r="AZ85" s="1"/>
  <c r="BF85" s="1"/>
  <c r="AH697"/>
  <c r="AN697" s="1"/>
  <c r="AT697" s="1"/>
  <c r="AZ697" s="1"/>
  <c r="BF697" s="1"/>
  <c r="AI478"/>
  <c r="AI312"/>
  <c r="AI118"/>
  <c r="AI275"/>
  <c r="AI544"/>
  <c r="AI606"/>
  <c r="AJ589"/>
  <c r="AK549"/>
  <c r="AK654"/>
  <c r="AJ506"/>
  <c r="AK471"/>
  <c r="AJ478"/>
  <c r="AJ549"/>
  <c r="AI432"/>
  <c r="AI420"/>
  <c r="AK355"/>
  <c r="AJ544"/>
  <c r="AJ355"/>
  <c r="AK275"/>
  <c r="AK91"/>
  <c r="AI108"/>
  <c r="AI175"/>
  <c r="AI629"/>
  <c r="AI589"/>
  <c r="AK629"/>
  <c r="AK576"/>
  <c r="AK584"/>
  <c r="AK501"/>
  <c r="AK506"/>
  <c r="AJ222"/>
  <c r="AK117"/>
  <c r="AK620"/>
  <c r="AJ514"/>
  <c r="AI222"/>
  <c r="AI289"/>
  <c r="AK259"/>
  <c r="AK289"/>
  <c r="AJ175"/>
  <c r="AJ145"/>
  <c r="AK514"/>
  <c r="AI145"/>
  <c r="AJ17"/>
  <c r="AK222"/>
  <c r="AJ654"/>
  <c r="AK478"/>
  <c r="AI436"/>
  <c r="AJ420"/>
  <c r="AI378"/>
  <c r="AI355"/>
  <c r="AJ378"/>
  <c r="AJ133"/>
  <c r="AK133"/>
  <c r="AJ91"/>
  <c r="AJ117"/>
  <c r="AI654"/>
  <c r="AI259"/>
  <c r="AK17"/>
  <c r="AF795"/>
  <c r="AL795" s="1"/>
  <c r="AF701"/>
  <c r="AL701" s="1"/>
  <c r="AR701" s="1"/>
  <c r="AX701" s="1"/>
  <c r="BD701" s="1"/>
  <c r="AF511"/>
  <c r="AL511" s="1"/>
  <c r="AR511" s="1"/>
  <c r="AX511" s="1"/>
  <c r="BD511" s="1"/>
  <c r="AC421"/>
  <c r="AF421" s="1"/>
  <c r="AL421" s="1"/>
  <c r="AR421" s="1"/>
  <c r="AX421" s="1"/>
  <c r="BD421" s="1"/>
  <c r="AF318"/>
  <c r="AL318" s="1"/>
  <c r="AR318" s="1"/>
  <c r="AX318" s="1"/>
  <c r="BD318" s="1"/>
  <c r="AF319"/>
  <c r="AL319" s="1"/>
  <c r="AR319" s="1"/>
  <c r="AX319" s="1"/>
  <c r="BD319" s="1"/>
  <c r="AC88"/>
  <c r="AF88" s="1"/>
  <c r="AL88" s="1"/>
  <c r="AR88" s="1"/>
  <c r="AX88" s="1"/>
  <c r="BD88" s="1"/>
  <c r="AF89"/>
  <c r="AL89" s="1"/>
  <c r="AR89" s="1"/>
  <c r="AX89" s="1"/>
  <c r="BD89" s="1"/>
  <c r="AG89"/>
  <c r="AM89" s="1"/>
  <c r="AS89" s="1"/>
  <c r="AY89" s="1"/>
  <c r="BE89" s="1"/>
  <c r="AG93"/>
  <c r="AM93" s="1"/>
  <c r="AS93" s="1"/>
  <c r="AY93" s="1"/>
  <c r="BE93" s="1"/>
  <c r="AH89"/>
  <c r="AN89" s="1"/>
  <c r="AT89" s="1"/>
  <c r="AZ89" s="1"/>
  <c r="BF89" s="1"/>
  <c r="AH86"/>
  <c r="AN86" s="1"/>
  <c r="AT86" s="1"/>
  <c r="AZ86" s="1"/>
  <c r="BF86" s="1"/>
  <c r="AF86"/>
  <c r="AL86" s="1"/>
  <c r="AR86" s="1"/>
  <c r="AX86" s="1"/>
  <c r="BD86" s="1"/>
  <c r="AG86"/>
  <c r="AM86" s="1"/>
  <c r="AS86" s="1"/>
  <c r="AY86" s="1"/>
  <c r="BE86" s="1"/>
  <c r="P93"/>
  <c r="V93" s="1"/>
  <c r="AB93" s="1"/>
  <c r="AH93" s="1"/>
  <c r="AN93" s="1"/>
  <c r="AT93" s="1"/>
  <c r="AZ93" s="1"/>
  <c r="BF93" s="1"/>
  <c r="AK16" l="1"/>
  <c r="AJ16"/>
  <c r="AI174"/>
  <c r="AK395"/>
  <c r="AJ395"/>
  <c r="AJ174"/>
  <c r="AJ628"/>
  <c r="AI628"/>
  <c r="AI91"/>
  <c r="AK628"/>
  <c r="AI117"/>
  <c r="AI395"/>
  <c r="AK174"/>
  <c r="AH525"/>
  <c r="Z525"/>
  <c r="AF525" s="1"/>
  <c r="AA525"/>
  <c r="AG525" s="1"/>
  <c r="AB525"/>
  <c r="AK15" l="1"/>
  <c r="AI16"/>
  <c r="AJ15"/>
  <c r="AE844"/>
  <c r="AD844"/>
  <c r="AC844"/>
  <c r="AE842"/>
  <c r="AD842"/>
  <c r="AC842"/>
  <c r="AE839"/>
  <c r="AE836" s="1"/>
  <c r="AD839"/>
  <c r="AC839"/>
  <c r="AE837"/>
  <c r="AD837"/>
  <c r="AC837"/>
  <c r="AE834"/>
  <c r="AD834"/>
  <c r="AC834"/>
  <c r="AE832"/>
  <c r="AD832"/>
  <c r="AC832"/>
  <c r="AE829"/>
  <c r="AD829"/>
  <c r="AD828" s="1"/>
  <c r="AC829"/>
  <c r="AC828" s="1"/>
  <c r="AE826"/>
  <c r="AD826"/>
  <c r="AC826"/>
  <c r="AE824"/>
  <c r="AD824"/>
  <c r="AC824"/>
  <c r="AE821"/>
  <c r="AD821"/>
  <c r="AC821"/>
  <c r="AC820" s="1"/>
  <c r="AE815"/>
  <c r="AE814" s="1"/>
  <c r="AD815"/>
  <c r="AC815"/>
  <c r="AE809"/>
  <c r="AE808" s="1"/>
  <c r="AD809"/>
  <c r="AD808" s="1"/>
  <c r="AC809"/>
  <c r="AC808" s="1"/>
  <c r="AE806"/>
  <c r="AD806"/>
  <c r="AD805" s="1"/>
  <c r="AC806"/>
  <c r="AC805" s="1"/>
  <c r="AE803"/>
  <c r="AD803"/>
  <c r="AC803"/>
  <c r="AC802" s="1"/>
  <c r="AE800"/>
  <c r="AD800"/>
  <c r="AC800"/>
  <c r="AE798"/>
  <c r="AD798"/>
  <c r="AC798"/>
  <c r="AE793"/>
  <c r="AD793"/>
  <c r="AC793"/>
  <c r="AE791"/>
  <c r="AD791"/>
  <c r="AC791"/>
  <c r="AE788"/>
  <c r="AD788"/>
  <c r="AC788"/>
  <c r="AE786"/>
  <c r="AD786"/>
  <c r="AC786"/>
  <c r="AE783"/>
  <c r="AE782" s="1"/>
  <c r="AD783"/>
  <c r="AC783"/>
  <c r="AC782" s="1"/>
  <c r="AE780"/>
  <c r="AD780"/>
  <c r="AC780"/>
  <c r="AE778"/>
  <c r="AD778"/>
  <c r="AC778"/>
  <c r="AE775"/>
  <c r="AE774" s="1"/>
  <c r="AD775"/>
  <c r="AD774" s="1"/>
  <c r="AC775"/>
  <c r="AC774" s="1"/>
  <c r="AE772"/>
  <c r="AD772"/>
  <c r="AC772"/>
  <c r="AE770"/>
  <c r="AD770"/>
  <c r="AC770"/>
  <c r="AE760"/>
  <c r="AD760"/>
  <c r="AC760"/>
  <c r="AE758"/>
  <c r="AD758"/>
  <c r="AC758"/>
  <c r="AE755"/>
  <c r="AE754" s="1"/>
  <c r="AD755"/>
  <c r="AC755"/>
  <c r="AC754" s="1"/>
  <c r="AE751"/>
  <c r="AD751"/>
  <c r="AC751"/>
  <c r="AE749"/>
  <c r="AD749"/>
  <c r="AE747"/>
  <c r="AD747"/>
  <c r="AC747"/>
  <c r="AE744"/>
  <c r="AD744"/>
  <c r="AD743" s="1"/>
  <c r="AC744"/>
  <c r="AE741"/>
  <c r="AD741"/>
  <c r="AD740" s="1"/>
  <c r="AC741"/>
  <c r="AE738"/>
  <c r="AE737" s="1"/>
  <c r="AD738"/>
  <c r="AD737" s="1"/>
  <c r="AC738"/>
  <c r="AE735"/>
  <c r="AD735"/>
  <c r="AD734" s="1"/>
  <c r="AC735"/>
  <c r="AC734" s="1"/>
  <c r="AE725"/>
  <c r="AE724" s="1"/>
  <c r="AD725"/>
  <c r="AD724" s="1"/>
  <c r="AC725"/>
  <c r="AC724" s="1"/>
  <c r="AE722"/>
  <c r="AE721" s="1"/>
  <c r="AD722"/>
  <c r="AC722"/>
  <c r="AE719"/>
  <c r="AD719"/>
  <c r="AC719"/>
  <c r="AE717"/>
  <c r="AD717"/>
  <c r="AC717"/>
  <c r="AE715"/>
  <c r="AD715"/>
  <c r="AC715"/>
  <c r="AE712"/>
  <c r="AE711" s="1"/>
  <c r="AD712"/>
  <c r="AE732"/>
  <c r="AD732"/>
  <c r="AC732"/>
  <c r="AE730"/>
  <c r="AD730"/>
  <c r="AC730"/>
  <c r="AE728"/>
  <c r="AD728"/>
  <c r="AC728"/>
  <c r="AE709"/>
  <c r="AD709"/>
  <c r="AC709"/>
  <c r="AE707"/>
  <c r="AD707"/>
  <c r="AC707"/>
  <c r="AE705"/>
  <c r="AD705"/>
  <c r="AC705"/>
  <c r="AE699"/>
  <c r="AE696" s="1"/>
  <c r="AD699"/>
  <c r="AD696" s="1"/>
  <c r="AC699"/>
  <c r="AC696" s="1"/>
  <c r="AE693"/>
  <c r="AD693"/>
  <c r="AC693"/>
  <c r="AE691"/>
  <c r="AD691"/>
  <c r="AC691"/>
  <c r="AE689"/>
  <c r="AD689"/>
  <c r="AC689"/>
  <c r="AE686"/>
  <c r="AD686"/>
  <c r="AD685" s="1"/>
  <c r="AC686"/>
  <c r="AC685" s="1"/>
  <c r="AE683"/>
  <c r="AD683"/>
  <c r="AC683"/>
  <c r="AC682" s="1"/>
  <c r="AE677"/>
  <c r="AD677"/>
  <c r="AD676" s="1"/>
  <c r="AC677"/>
  <c r="AC676" s="1"/>
  <c r="AE674"/>
  <c r="AE673" s="1"/>
  <c r="AD674"/>
  <c r="AC674"/>
  <c r="AC673" s="1"/>
  <c r="AE671"/>
  <c r="AE670" s="1"/>
  <c r="AD671"/>
  <c r="AD670" s="1"/>
  <c r="AC671"/>
  <c r="AE668"/>
  <c r="AE667" s="1"/>
  <c r="AD668"/>
  <c r="AD667" s="1"/>
  <c r="AC668"/>
  <c r="AC667" s="1"/>
  <c r="AE665"/>
  <c r="AD665"/>
  <c r="AD664" s="1"/>
  <c r="AC665"/>
  <c r="AC664"/>
  <c r="AE662"/>
  <c r="AE661" s="1"/>
  <c r="AD662"/>
  <c r="AC662"/>
  <c r="AE659"/>
  <c r="AE658" s="1"/>
  <c r="AD659"/>
  <c r="AD658" s="1"/>
  <c r="AC659"/>
  <c r="AE656"/>
  <c r="AE655" s="1"/>
  <c r="AD656"/>
  <c r="AD655" s="1"/>
  <c r="AC656"/>
  <c r="AC655" s="1"/>
  <c r="AE652"/>
  <c r="AE651" s="1"/>
  <c r="AD652"/>
  <c r="AC652"/>
  <c r="AE649"/>
  <c r="AD649"/>
  <c r="AD648" s="1"/>
  <c r="AC649"/>
  <c r="AC648" s="1"/>
  <c r="AE646"/>
  <c r="AD646"/>
  <c r="AC646"/>
  <c r="AC645" s="1"/>
  <c r="AE643"/>
  <c r="AE642" s="1"/>
  <c r="AD643"/>
  <c r="AC643"/>
  <c r="AC642" s="1"/>
  <c r="AE640"/>
  <c r="AE639" s="1"/>
  <c r="AD640"/>
  <c r="AD639" s="1"/>
  <c r="AC640"/>
  <c r="AE637"/>
  <c r="AE636" s="1"/>
  <c r="AD637"/>
  <c r="AD636" s="1"/>
  <c r="AC637"/>
  <c r="AE634"/>
  <c r="AD634"/>
  <c r="AD633" s="1"/>
  <c r="AC634"/>
  <c r="AE631"/>
  <c r="AD631"/>
  <c r="AC631"/>
  <c r="AE625"/>
  <c r="AE624" s="1"/>
  <c r="AD625"/>
  <c r="AD624" s="1"/>
  <c r="AC625"/>
  <c r="AE622"/>
  <c r="AE621" s="1"/>
  <c r="AD622"/>
  <c r="AC622"/>
  <c r="AE617"/>
  <c r="AE616" s="1"/>
  <c r="AD617"/>
  <c r="AC617"/>
  <c r="AC616" s="1"/>
  <c r="AE614"/>
  <c r="AE613" s="1"/>
  <c r="AD614"/>
  <c r="AD613" s="1"/>
  <c r="AC614"/>
  <c r="AE611"/>
  <c r="AE610" s="1"/>
  <c r="AD611"/>
  <c r="AD610" s="1"/>
  <c r="AC611"/>
  <c r="AE608"/>
  <c r="AD608"/>
  <c r="AD607" s="1"/>
  <c r="AC608"/>
  <c r="AE603"/>
  <c r="AE602" s="1"/>
  <c r="AD603"/>
  <c r="AD602" s="1"/>
  <c r="AC603"/>
  <c r="AC602" s="1"/>
  <c r="AE600"/>
  <c r="AD600"/>
  <c r="AD599" s="1"/>
  <c r="AC600"/>
  <c r="AC599" s="1"/>
  <c r="AE597"/>
  <c r="AD597"/>
  <c r="AC597"/>
  <c r="AC596" s="1"/>
  <c r="AE594"/>
  <c r="AE593" s="1"/>
  <c r="AD594"/>
  <c r="AC594"/>
  <c r="AE591"/>
  <c r="AE590" s="1"/>
  <c r="AD591"/>
  <c r="AD590" s="1"/>
  <c r="AC591"/>
  <c r="AC590" s="1"/>
  <c r="AE586"/>
  <c r="AE585" s="1"/>
  <c r="AD586"/>
  <c r="AD585" s="1"/>
  <c r="AC586"/>
  <c r="AE581"/>
  <c r="AE580" s="1"/>
  <c r="AD581"/>
  <c r="AC581"/>
  <c r="AE578"/>
  <c r="AE577" s="1"/>
  <c r="AD578"/>
  <c r="AD577" s="1"/>
  <c r="AC578"/>
  <c r="AE573"/>
  <c r="AD573"/>
  <c r="AC573"/>
  <c r="AE570"/>
  <c r="AE569" s="1"/>
  <c r="AD570"/>
  <c r="AD569" s="1"/>
  <c r="AC570"/>
  <c r="AE567"/>
  <c r="AD567"/>
  <c r="AC567"/>
  <c r="AE565"/>
  <c r="AD565"/>
  <c r="AC565"/>
  <c r="AE562"/>
  <c r="AE561" s="1"/>
  <c r="AD562"/>
  <c r="AD561" s="1"/>
  <c r="AC562"/>
  <c r="AC561" s="1"/>
  <c r="AE559"/>
  <c r="AD559"/>
  <c r="AD558" s="1"/>
  <c r="AC559"/>
  <c r="AC558" s="1"/>
  <c r="AE556"/>
  <c r="AD556"/>
  <c r="AC556"/>
  <c r="AE554"/>
  <c r="AD554"/>
  <c r="AC554"/>
  <c r="AE551"/>
  <c r="AE550" s="1"/>
  <c r="AD551"/>
  <c r="AC551"/>
  <c r="AC550" s="1"/>
  <c r="AE546"/>
  <c r="AD546"/>
  <c r="AD545" s="1"/>
  <c r="AD544" s="1"/>
  <c r="AC546"/>
  <c r="AC545" s="1"/>
  <c r="AE535"/>
  <c r="AD535"/>
  <c r="AC535"/>
  <c r="AE533"/>
  <c r="AD533"/>
  <c r="AC533"/>
  <c r="AE531"/>
  <c r="AD531"/>
  <c r="AC531"/>
  <c r="AE526"/>
  <c r="AD526"/>
  <c r="AC526"/>
  <c r="AE523"/>
  <c r="AD523"/>
  <c r="AC523"/>
  <c r="AC521"/>
  <c r="AE521"/>
  <c r="AD521"/>
  <c r="AE516"/>
  <c r="AD516"/>
  <c r="AC516"/>
  <c r="AC515" s="1"/>
  <c r="AE508"/>
  <c r="AD508"/>
  <c r="AD507" s="1"/>
  <c r="AD506" s="1"/>
  <c r="AC508"/>
  <c r="AC507" s="1"/>
  <c r="AC506" s="1"/>
  <c r="AE503"/>
  <c r="AE502" s="1"/>
  <c r="AE501" s="1"/>
  <c r="AD503"/>
  <c r="AD502" s="1"/>
  <c r="AC503"/>
  <c r="AC502" s="1"/>
  <c r="AC501" s="1"/>
  <c r="AE498"/>
  <c r="AE497" s="1"/>
  <c r="AD498"/>
  <c r="AC498"/>
  <c r="AE494"/>
  <c r="AD494"/>
  <c r="AC494"/>
  <c r="AC493" s="1"/>
  <c r="AE491"/>
  <c r="AE490" s="1"/>
  <c r="AD491"/>
  <c r="AC491"/>
  <c r="AE483"/>
  <c r="AD483"/>
  <c r="AC483"/>
  <c r="AE481"/>
  <c r="AE480" s="1"/>
  <c r="AD481"/>
  <c r="AC481"/>
  <c r="AE473"/>
  <c r="AE472" s="1"/>
  <c r="AE471" s="1"/>
  <c r="AD473"/>
  <c r="AD472" s="1"/>
  <c r="AC473"/>
  <c r="AC472" s="1"/>
  <c r="AC471" s="1"/>
  <c r="AE468"/>
  <c r="AE467" s="1"/>
  <c r="AD468"/>
  <c r="AD467" s="1"/>
  <c r="AC468"/>
  <c r="AE462"/>
  <c r="AE461" s="1"/>
  <c r="AD462"/>
  <c r="AD461" s="1"/>
  <c r="AC462"/>
  <c r="AC461" s="1"/>
  <c r="AE459"/>
  <c r="AD459"/>
  <c r="AD458" s="1"/>
  <c r="AC459"/>
  <c r="AC458" s="1"/>
  <c r="AE454"/>
  <c r="AD454"/>
  <c r="AC454"/>
  <c r="AC453" s="1"/>
  <c r="AE451"/>
  <c r="AE450" s="1"/>
  <c r="AD451"/>
  <c r="AC451"/>
  <c r="AE448"/>
  <c r="AD448"/>
  <c r="AC448"/>
  <c r="AE446"/>
  <c r="AD446"/>
  <c r="AC446"/>
  <c r="AE441"/>
  <c r="AD441"/>
  <c r="AC441"/>
  <c r="AC440" s="1"/>
  <c r="AE438"/>
  <c r="AE437" s="1"/>
  <c r="AD438"/>
  <c r="AC438"/>
  <c r="AE434"/>
  <c r="AE433" s="1"/>
  <c r="AD434"/>
  <c r="AC434"/>
  <c r="AC433" s="1"/>
  <c r="AC432" s="1"/>
  <c r="AE430"/>
  <c r="AD430"/>
  <c r="AD429" s="1"/>
  <c r="AC430"/>
  <c r="AC429" s="1"/>
  <c r="AE427"/>
  <c r="AD427"/>
  <c r="AC427"/>
  <c r="AC426" s="1"/>
  <c r="AC420" s="1"/>
  <c r="AE418"/>
  <c r="AD418"/>
  <c r="AC418"/>
  <c r="AE416"/>
  <c r="AD416"/>
  <c r="AC416"/>
  <c r="AE414"/>
  <c r="AD414"/>
  <c r="AC414"/>
  <c r="AE411"/>
  <c r="AD411"/>
  <c r="AC411"/>
  <c r="AE409"/>
  <c r="AD409"/>
  <c r="AC409"/>
  <c r="AE407"/>
  <c r="AD407"/>
  <c r="AC407"/>
  <c r="AE401"/>
  <c r="AE400" s="1"/>
  <c r="AD401"/>
  <c r="AD400" s="1"/>
  <c r="AC401"/>
  <c r="AE398"/>
  <c r="AE397" s="1"/>
  <c r="AD398"/>
  <c r="AD397" s="1"/>
  <c r="AC398"/>
  <c r="AE392"/>
  <c r="AD392"/>
  <c r="AC392"/>
  <c r="AE390"/>
  <c r="AD390"/>
  <c r="AC390"/>
  <c r="AE387"/>
  <c r="AD387"/>
  <c r="AC387"/>
  <c r="AE385"/>
  <c r="AD385"/>
  <c r="AC385"/>
  <c r="AE382"/>
  <c r="AD382"/>
  <c r="AC382"/>
  <c r="AE380"/>
  <c r="AD380"/>
  <c r="AC380"/>
  <c r="AE375"/>
  <c r="AE374" s="1"/>
  <c r="AD375"/>
  <c r="AD374" s="1"/>
  <c r="AC375"/>
  <c r="AE369"/>
  <c r="AE368" s="1"/>
  <c r="AD369"/>
  <c r="AC369"/>
  <c r="AC368" s="1"/>
  <c r="AE366"/>
  <c r="AD366"/>
  <c r="AD365" s="1"/>
  <c r="AC366"/>
  <c r="AC365" s="1"/>
  <c r="AE360"/>
  <c r="AE359" s="1"/>
  <c r="AD360"/>
  <c r="AD359" s="1"/>
  <c r="AC360"/>
  <c r="AC359" s="1"/>
  <c r="AE357"/>
  <c r="AE356" s="1"/>
  <c r="AD357"/>
  <c r="AD356" s="1"/>
  <c r="AC357"/>
  <c r="AC356" s="1"/>
  <c r="AE352"/>
  <c r="AE351" s="1"/>
  <c r="AD352"/>
  <c r="AC352"/>
  <c r="AC351" s="1"/>
  <c r="AE349"/>
  <c r="AE348" s="1"/>
  <c r="AD349"/>
  <c r="AD348" s="1"/>
  <c r="AC349"/>
  <c r="AC348" s="1"/>
  <c r="AE343"/>
  <c r="AE342" s="1"/>
  <c r="AD343"/>
  <c r="AD342" s="1"/>
  <c r="AC343"/>
  <c r="AE340"/>
  <c r="AE339" s="1"/>
  <c r="AD340"/>
  <c r="AD339" s="1"/>
  <c r="AC340"/>
  <c r="AC339" s="1"/>
  <c r="AE326"/>
  <c r="AD326"/>
  <c r="AC326"/>
  <c r="AE324"/>
  <c r="AD324"/>
  <c r="AC324"/>
  <c r="AE322"/>
  <c r="AD322"/>
  <c r="AC322"/>
  <c r="AE336"/>
  <c r="AD336"/>
  <c r="AC336"/>
  <c r="AE334"/>
  <c r="AD334"/>
  <c r="AC334"/>
  <c r="AE332"/>
  <c r="AD332"/>
  <c r="AC332"/>
  <c r="AE329"/>
  <c r="AD329"/>
  <c r="AD328" s="1"/>
  <c r="AC329"/>
  <c r="AC328" s="1"/>
  <c r="AE314"/>
  <c r="AD314"/>
  <c r="AD313" s="1"/>
  <c r="AD312" s="1"/>
  <c r="AC314"/>
  <c r="AC313" s="1"/>
  <c r="AC312" s="1"/>
  <c r="AE309"/>
  <c r="AE308" s="1"/>
  <c r="AD309"/>
  <c r="AC309"/>
  <c r="AC308" s="1"/>
  <c r="AE306"/>
  <c r="AE305" s="1"/>
  <c r="AD306"/>
  <c r="AD305" s="1"/>
  <c r="AC306"/>
  <c r="AC305" s="1"/>
  <c r="AE303"/>
  <c r="AD303"/>
  <c r="AC303"/>
  <c r="AC302" s="1"/>
  <c r="AE300"/>
  <c r="AE299" s="1"/>
  <c r="AD300"/>
  <c r="AD299" s="1"/>
  <c r="AC300"/>
  <c r="AE297"/>
  <c r="AE296" s="1"/>
  <c r="AD297"/>
  <c r="AD296" s="1"/>
  <c r="AC297"/>
  <c r="AE294"/>
  <c r="AE293" s="1"/>
  <c r="AD294"/>
  <c r="AD293" s="1"/>
  <c r="AC294"/>
  <c r="AE291"/>
  <c r="AE290" s="1"/>
  <c r="AD291"/>
  <c r="AC291"/>
  <c r="AC290" s="1"/>
  <c r="AE283"/>
  <c r="AD283"/>
  <c r="AD282" s="1"/>
  <c r="AC283"/>
  <c r="AC282" s="1"/>
  <c r="AE277"/>
  <c r="AE276" s="1"/>
  <c r="AD277"/>
  <c r="AD276" s="1"/>
  <c r="AC277"/>
  <c r="AC276" s="1"/>
  <c r="AE273"/>
  <c r="AD273"/>
  <c r="AD272" s="1"/>
  <c r="AC273"/>
  <c r="AE270"/>
  <c r="AE269" s="1"/>
  <c r="AD270"/>
  <c r="AC270"/>
  <c r="AC269" s="1"/>
  <c r="AE267"/>
  <c r="AD267"/>
  <c r="AD266" s="1"/>
  <c r="AC267"/>
  <c r="AE264"/>
  <c r="AE263" s="1"/>
  <c r="AD264"/>
  <c r="AD263" s="1"/>
  <c r="AC264"/>
  <c r="AC263" s="1"/>
  <c r="AE261"/>
  <c r="AE260" s="1"/>
  <c r="AD261"/>
  <c r="AD260" s="1"/>
  <c r="AC261"/>
  <c r="AC260" s="1"/>
  <c r="AE257"/>
  <c r="AE256" s="1"/>
  <c r="AD257"/>
  <c r="AC257"/>
  <c r="AC256" s="1"/>
  <c r="AE254"/>
  <c r="AE253" s="1"/>
  <c r="AD254"/>
  <c r="AD253" s="1"/>
  <c r="AC254"/>
  <c r="AC253" s="1"/>
  <c r="AE248"/>
  <c r="AD248"/>
  <c r="AD247" s="1"/>
  <c r="AC248"/>
  <c r="AC247" s="1"/>
  <c r="AE245"/>
  <c r="AE244" s="1"/>
  <c r="AD245"/>
  <c r="AD244" s="1"/>
  <c r="AC245"/>
  <c r="AE242"/>
  <c r="AE241" s="1"/>
  <c r="AD242"/>
  <c r="AD241" s="1"/>
  <c r="AC242"/>
  <c r="AE239"/>
  <c r="AD239"/>
  <c r="AD238" s="1"/>
  <c r="AC239"/>
  <c r="AE236"/>
  <c r="AE235" s="1"/>
  <c r="AD236"/>
  <c r="AC236"/>
  <c r="AC235" s="1"/>
  <c r="AE233"/>
  <c r="AD233"/>
  <c r="AD232" s="1"/>
  <c r="AC233"/>
  <c r="AE230"/>
  <c r="AE229" s="1"/>
  <c r="AD230"/>
  <c r="AD229" s="1"/>
  <c r="AC230"/>
  <c r="AC229" s="1"/>
  <c r="AE227"/>
  <c r="AD227"/>
  <c r="AD226" s="1"/>
  <c r="AC227"/>
  <c r="AC226" s="1"/>
  <c r="AE224"/>
  <c r="AE223" s="1"/>
  <c r="AD224"/>
  <c r="AC224"/>
  <c r="AC223" s="1"/>
  <c r="AE220"/>
  <c r="AD220"/>
  <c r="AD219" s="1"/>
  <c r="AC220"/>
  <c r="AC219" s="1"/>
  <c r="AE217"/>
  <c r="AE216" s="1"/>
  <c r="AD217"/>
  <c r="AC217"/>
  <c r="AC216" s="1"/>
  <c r="AE211"/>
  <c r="AE210" s="1"/>
  <c r="AD211"/>
  <c r="AD210" s="1"/>
  <c r="AC211"/>
  <c r="AE194"/>
  <c r="AE193" s="1"/>
  <c r="AD194"/>
  <c r="AD193" s="1"/>
  <c r="AC194"/>
  <c r="AC193" s="1"/>
  <c r="AE208"/>
  <c r="AD208"/>
  <c r="AD207" s="1"/>
  <c r="AC208"/>
  <c r="AC207" s="1"/>
  <c r="AE205"/>
  <c r="AE204" s="1"/>
  <c r="AD205"/>
  <c r="AC205"/>
  <c r="AC202"/>
  <c r="AE202"/>
  <c r="AE201" s="1"/>
  <c r="AD202"/>
  <c r="AC199"/>
  <c r="AE199"/>
  <c r="AD199"/>
  <c r="AE197"/>
  <c r="AD197"/>
  <c r="AC197"/>
  <c r="AE191"/>
  <c r="AE190" s="1"/>
  <c r="AD191"/>
  <c r="AC191"/>
  <c r="AC190" s="1"/>
  <c r="AE188"/>
  <c r="AE187" s="1"/>
  <c r="AD188"/>
  <c r="AD187" s="1"/>
  <c r="AC188"/>
  <c r="AE185"/>
  <c r="AE184" s="1"/>
  <c r="AD185"/>
  <c r="AD184" s="1"/>
  <c r="AC185"/>
  <c r="AC184" s="1"/>
  <c r="AE182"/>
  <c r="AD182"/>
  <c r="AD181" s="1"/>
  <c r="AC182"/>
  <c r="AC181" s="1"/>
  <c r="AE179"/>
  <c r="AD179"/>
  <c r="AC179"/>
  <c r="AE177"/>
  <c r="AD177"/>
  <c r="AC177"/>
  <c r="AC176" s="1"/>
  <c r="AE171"/>
  <c r="AE170" s="1"/>
  <c r="AD171"/>
  <c r="AC171"/>
  <c r="AC170" s="1"/>
  <c r="AE168"/>
  <c r="AE167" s="1"/>
  <c r="AD168"/>
  <c r="AD167" s="1"/>
  <c r="AC168"/>
  <c r="AE162"/>
  <c r="AE161" s="1"/>
  <c r="AD162"/>
  <c r="AD161" s="1"/>
  <c r="AC162"/>
  <c r="AC161" s="1"/>
  <c r="AE159"/>
  <c r="AD159"/>
  <c r="AD158" s="1"/>
  <c r="AC159"/>
  <c r="AC158" s="1"/>
  <c r="AE156"/>
  <c r="AE155" s="1"/>
  <c r="AD156"/>
  <c r="AC156"/>
  <c r="AC155" s="1"/>
  <c r="AE153"/>
  <c r="AE152" s="1"/>
  <c r="AD153"/>
  <c r="AD152" s="1"/>
  <c r="AC153"/>
  <c r="AE150"/>
  <c r="AE149" s="1"/>
  <c r="AD150"/>
  <c r="AD149" s="1"/>
  <c r="AC150"/>
  <c r="AC149" s="1"/>
  <c r="AE143"/>
  <c r="AE142" s="1"/>
  <c r="AD143"/>
  <c r="AD142" s="1"/>
  <c r="AC143"/>
  <c r="AE140"/>
  <c r="AD140"/>
  <c r="AC140"/>
  <c r="AE137"/>
  <c r="AD137"/>
  <c r="AC137"/>
  <c r="AE135"/>
  <c r="AD135"/>
  <c r="AC135"/>
  <c r="AE131"/>
  <c r="AD131"/>
  <c r="AC131"/>
  <c r="AE129"/>
  <c r="AD129"/>
  <c r="AC129"/>
  <c r="AE127"/>
  <c r="AD127"/>
  <c r="AC127"/>
  <c r="AE124"/>
  <c r="AD124"/>
  <c r="AC124"/>
  <c r="AE121"/>
  <c r="AD121"/>
  <c r="AC121"/>
  <c r="AE119"/>
  <c r="AD119"/>
  <c r="AC119"/>
  <c r="AE115"/>
  <c r="AE114" s="1"/>
  <c r="AD115"/>
  <c r="AD114" s="1"/>
  <c r="AC115"/>
  <c r="AE112"/>
  <c r="AE111" s="1"/>
  <c r="AD112"/>
  <c r="AD111" s="1"/>
  <c r="AC112"/>
  <c r="AC111" s="1"/>
  <c r="AE109"/>
  <c r="AD109"/>
  <c r="AD108" s="1"/>
  <c r="AC109"/>
  <c r="AC108" s="1"/>
  <c r="AE106"/>
  <c r="AE105" s="1"/>
  <c r="AD106"/>
  <c r="AC106"/>
  <c r="AC105" s="1"/>
  <c r="AE103"/>
  <c r="AE102" s="1"/>
  <c r="AD103"/>
  <c r="AD102" s="1"/>
  <c r="AC103"/>
  <c r="AE100"/>
  <c r="AE99" s="1"/>
  <c r="AD100"/>
  <c r="AD99" s="1"/>
  <c r="AC100"/>
  <c r="AE97"/>
  <c r="AE92" s="1"/>
  <c r="AD97"/>
  <c r="AD92" s="1"/>
  <c r="AC97"/>
  <c r="AC92" s="1"/>
  <c r="AE83"/>
  <c r="AE82" s="1"/>
  <c r="AD83"/>
  <c r="AD82" s="1"/>
  <c r="AC83"/>
  <c r="AC82" s="1"/>
  <c r="AE80"/>
  <c r="AD80"/>
  <c r="AD79" s="1"/>
  <c r="AC80"/>
  <c r="AC79" s="1"/>
  <c r="AE77"/>
  <c r="AE76" s="1"/>
  <c r="AD77"/>
  <c r="AC77"/>
  <c r="AE74"/>
  <c r="AE73" s="1"/>
  <c r="AD74"/>
  <c r="AD73" s="1"/>
  <c r="AC74"/>
  <c r="AE71"/>
  <c r="AE70" s="1"/>
  <c r="AD71"/>
  <c r="AD70" s="1"/>
  <c r="AC71"/>
  <c r="AC70" s="1"/>
  <c r="AE68"/>
  <c r="AD68"/>
  <c r="AD67" s="1"/>
  <c r="AC68"/>
  <c r="AC67" s="1"/>
  <c r="AE65"/>
  <c r="AE64" s="1"/>
  <c r="AD65"/>
  <c r="AC65"/>
  <c r="AC64" s="1"/>
  <c r="AE56"/>
  <c r="AE55" s="1"/>
  <c r="AD56"/>
  <c r="AD55" s="1"/>
  <c r="AC56"/>
  <c r="AE53"/>
  <c r="AE52" s="1"/>
  <c r="AD53"/>
  <c r="AD52" s="1"/>
  <c r="AC53"/>
  <c r="AC52" s="1"/>
  <c r="AE50"/>
  <c r="AD50"/>
  <c r="AD49" s="1"/>
  <c r="AC50"/>
  <c r="AC49" s="1"/>
  <c r="AE47"/>
  <c r="AE46" s="1"/>
  <c r="AD47"/>
  <c r="AC47"/>
  <c r="AC46" s="1"/>
  <c r="AE44"/>
  <c r="AE43" s="1"/>
  <c r="AD44"/>
  <c r="AD43" s="1"/>
  <c r="AC44"/>
  <c r="AE40"/>
  <c r="AE39" s="1"/>
  <c r="AD40"/>
  <c r="AC40"/>
  <c r="AC39" s="1"/>
  <c r="AE37"/>
  <c r="AE36" s="1"/>
  <c r="AD37"/>
  <c r="AD36" s="1"/>
  <c r="AC37"/>
  <c r="AE34"/>
  <c r="AE33" s="1"/>
  <c r="AD34"/>
  <c r="AD33" s="1"/>
  <c r="AC34"/>
  <c r="AC33" s="1"/>
  <c r="AE31"/>
  <c r="AD31"/>
  <c r="AD30" s="1"/>
  <c r="AC31"/>
  <c r="AC30" s="1"/>
  <c r="AE28"/>
  <c r="AE27" s="1"/>
  <c r="AD28"/>
  <c r="AC28"/>
  <c r="AC27"/>
  <c r="AE25"/>
  <c r="AE24" s="1"/>
  <c r="AD25"/>
  <c r="AD24" s="1"/>
  <c r="AC25"/>
  <c r="AE22"/>
  <c r="AE21" s="1"/>
  <c r="AD22"/>
  <c r="AD21" s="1"/>
  <c r="AC22"/>
  <c r="AC21" s="1"/>
  <c r="AE19"/>
  <c r="AD19"/>
  <c r="AD18" s="1"/>
  <c r="AC19"/>
  <c r="AC18" s="1"/>
  <c r="AD275" l="1"/>
  <c r="AD769"/>
  <c r="AC777"/>
  <c r="AD831"/>
  <c r="AC769"/>
  <c r="AE790"/>
  <c r="AC790"/>
  <c r="AD790"/>
  <c r="AC797"/>
  <c r="AI15"/>
  <c r="AJ847"/>
  <c r="AK847"/>
  <c r="AC275"/>
  <c r="AC331"/>
  <c r="AD126"/>
  <c r="AC553"/>
  <c r="AC823"/>
  <c r="AE445"/>
  <c r="AD379"/>
  <c r="AE379"/>
  <c r="AE389"/>
  <c r="AD413"/>
  <c r="AE785"/>
  <c r="AC841"/>
  <c r="AD823"/>
  <c r="AD836"/>
  <c r="AC126"/>
  <c r="AE831"/>
  <c r="AC389"/>
  <c r="AE841"/>
  <c r="AC118"/>
  <c r="AC117" s="1"/>
  <c r="AD118"/>
  <c r="AD445"/>
  <c r="AC530"/>
  <c r="AE134"/>
  <c r="AD384"/>
  <c r="AC714"/>
  <c r="AE757"/>
  <c r="AD841"/>
  <c r="AD134"/>
  <c r="AE331"/>
  <c r="AE321"/>
  <c r="AC299"/>
  <c r="AE313"/>
  <c r="AE312" s="1"/>
  <c r="AE727"/>
  <c r="AE238"/>
  <c r="AC721"/>
  <c r="AD302"/>
  <c r="AC342"/>
  <c r="AD584"/>
  <c r="AD785"/>
  <c r="AE272"/>
  <c r="AE530"/>
  <c r="AC630"/>
  <c r="AD645"/>
  <c r="AD520"/>
  <c r="AE564"/>
  <c r="AC633"/>
  <c r="AE777"/>
  <c r="AE648"/>
  <c r="AD714"/>
  <c r="AC743"/>
  <c r="AC76"/>
  <c r="AC740"/>
  <c r="AC661"/>
  <c r="AC607"/>
  <c r="AC580"/>
  <c r="AC572"/>
  <c r="AC520"/>
  <c r="AC384"/>
  <c r="AC379"/>
  <c r="AC378" s="1"/>
  <c r="AC321"/>
  <c r="AC244"/>
  <c r="AC204"/>
  <c r="AC196"/>
  <c r="AC36"/>
  <c r="AC114"/>
  <c r="AD290"/>
  <c r="AD351"/>
  <c r="AD317" s="1"/>
  <c r="AD450"/>
  <c r="AD777"/>
  <c r="AE823"/>
  <c r="AC43"/>
  <c r="AD46"/>
  <c r="AC99"/>
  <c r="AD117"/>
  <c r="AC134"/>
  <c r="AC152"/>
  <c r="AD190"/>
  <c r="AD201"/>
  <c r="AC210"/>
  <c r="AE232"/>
  <c r="AD235"/>
  <c r="AC238"/>
  <c r="AC296"/>
  <c r="AE302"/>
  <c r="AD308"/>
  <c r="AE365"/>
  <c r="AD368"/>
  <c r="AC374"/>
  <c r="AC355" s="1"/>
  <c r="AE384"/>
  <c r="AD490"/>
  <c r="AC529"/>
  <c r="AE572"/>
  <c r="AE599"/>
  <c r="AD754"/>
  <c r="AE30"/>
  <c r="AD39"/>
  <c r="AE79"/>
  <c r="AE108"/>
  <c r="AE91" s="1"/>
  <c r="AE133"/>
  <c r="AD155"/>
  <c r="AE176"/>
  <c r="AC201"/>
  <c r="AD216"/>
  <c r="AD331"/>
  <c r="AC636"/>
  <c r="AE49"/>
  <c r="AC55"/>
  <c r="AD64"/>
  <c r="AE118"/>
  <c r="AD133"/>
  <c r="AD170"/>
  <c r="AC187"/>
  <c r="AD196"/>
  <c r="AD204"/>
  <c r="AE207"/>
  <c r="AC241"/>
  <c r="AE247"/>
  <c r="AD256"/>
  <c r="AE266"/>
  <c r="AD269"/>
  <c r="AD259" s="1"/>
  <c r="AC272"/>
  <c r="AE282"/>
  <c r="AE275" s="1"/>
  <c r="AD321"/>
  <c r="AE413"/>
  <c r="AD471"/>
  <c r="AD596"/>
  <c r="AD651"/>
  <c r="AE743"/>
  <c r="AE126"/>
  <c r="AE158"/>
  <c r="AE219"/>
  <c r="AC293"/>
  <c r="AE328"/>
  <c r="AE317" s="1"/>
  <c r="AD389"/>
  <c r="AD782"/>
  <c r="AC785"/>
  <c r="AC814"/>
  <c r="AE18"/>
  <c r="AC24"/>
  <c r="AD27"/>
  <c r="AE67"/>
  <c r="AC73"/>
  <c r="AD76"/>
  <c r="AC102"/>
  <c r="AD105"/>
  <c r="AD91" s="1"/>
  <c r="AC142"/>
  <c r="AC167"/>
  <c r="AD176"/>
  <c r="AE181"/>
  <c r="AE196"/>
  <c r="AD223"/>
  <c r="AE226"/>
  <c r="AE426"/>
  <c r="AD437"/>
  <c r="AE493"/>
  <c r="AE529"/>
  <c r="AC569"/>
  <c r="AE584"/>
  <c r="AC610"/>
  <c r="AE620"/>
  <c r="AC704"/>
  <c r="AD711"/>
  <c r="AC445"/>
  <c r="AE496"/>
  <c r="AE520"/>
  <c r="AC544"/>
  <c r="AE558"/>
  <c r="AC564"/>
  <c r="AE576"/>
  <c r="AC593"/>
  <c r="AC589" s="1"/>
  <c r="AE596"/>
  <c r="AC621"/>
  <c r="AE633"/>
  <c r="AC658"/>
  <c r="AE682"/>
  <c r="AC727"/>
  <c r="AD727"/>
  <c r="AC737"/>
  <c r="AE769"/>
  <c r="AE805"/>
  <c r="AD814"/>
  <c r="AC397"/>
  <c r="AE432"/>
  <c r="AD440"/>
  <c r="AD453"/>
  <c r="AE458"/>
  <c r="AC467"/>
  <c r="AC480"/>
  <c r="AC497"/>
  <c r="AD515"/>
  <c r="AD550"/>
  <c r="AD553"/>
  <c r="AE553"/>
  <c r="AD580"/>
  <c r="AD593"/>
  <c r="AD621"/>
  <c r="AD630"/>
  <c r="AE685"/>
  <c r="AD688"/>
  <c r="AC232"/>
  <c r="AC266"/>
  <c r="AD426"/>
  <c r="AD420" s="1"/>
  <c r="AE429"/>
  <c r="AC437"/>
  <c r="AE440"/>
  <c r="AC450"/>
  <c r="AE453"/>
  <c r="AD480"/>
  <c r="AD497"/>
  <c r="AE515"/>
  <c r="AD530"/>
  <c r="AE545"/>
  <c r="AD572"/>
  <c r="AC577"/>
  <c r="AD661"/>
  <c r="AC688"/>
  <c r="AD704"/>
  <c r="AC712"/>
  <c r="AE714"/>
  <c r="AD721"/>
  <c r="AC749"/>
  <c r="AC757"/>
  <c r="AE797"/>
  <c r="AC400"/>
  <c r="AD433"/>
  <c r="AC490"/>
  <c r="AD493"/>
  <c r="AD501"/>
  <c r="AE507"/>
  <c r="AE506" s="1"/>
  <c r="AD564"/>
  <c r="AC585"/>
  <c r="AE589"/>
  <c r="AE607"/>
  <c r="AC613"/>
  <c r="AD616"/>
  <c r="AE630"/>
  <c r="AC651"/>
  <c r="AD682"/>
  <c r="AD797"/>
  <c r="AC624"/>
  <c r="AC639"/>
  <c r="AD642"/>
  <c r="AE645"/>
  <c r="AE664"/>
  <c r="AC670"/>
  <c r="AD673"/>
  <c r="AE740"/>
  <c r="AD746"/>
  <c r="AD757"/>
  <c r="AE802"/>
  <c r="AD820"/>
  <c r="AE676"/>
  <c r="AE688"/>
  <c r="AE704"/>
  <c r="AE746"/>
  <c r="AE820"/>
  <c r="AE828"/>
  <c r="AE734"/>
  <c r="AD802"/>
  <c r="AC831"/>
  <c r="AC836"/>
  <c r="Z574"/>
  <c r="AF574" s="1"/>
  <c r="AL574" s="1"/>
  <c r="AR574" s="1"/>
  <c r="AX574" s="1"/>
  <c r="BD574" s="1"/>
  <c r="AA574"/>
  <c r="AG574" s="1"/>
  <c r="AM574" s="1"/>
  <c r="AS574" s="1"/>
  <c r="AY574" s="1"/>
  <c r="BE574" s="1"/>
  <c r="AB574"/>
  <c r="AH574" s="1"/>
  <c r="AN574" s="1"/>
  <c r="AT574" s="1"/>
  <c r="AZ574" s="1"/>
  <c r="BF574" s="1"/>
  <c r="X573"/>
  <c r="X572" s="1"/>
  <c r="AA572" s="1"/>
  <c r="Y573"/>
  <c r="Y572" s="1"/>
  <c r="AB572" s="1"/>
  <c r="W573"/>
  <c r="Z573" s="1"/>
  <c r="AF573" s="1"/>
  <c r="AL573" s="1"/>
  <c r="AR573" s="1"/>
  <c r="AX573" s="1"/>
  <c r="BD573" s="1"/>
  <c r="Z128"/>
  <c r="AF128" s="1"/>
  <c r="AL128" s="1"/>
  <c r="AR128" s="1"/>
  <c r="AX128" s="1"/>
  <c r="BD128" s="1"/>
  <c r="AA128"/>
  <c r="AG128" s="1"/>
  <c r="AM128" s="1"/>
  <c r="AS128" s="1"/>
  <c r="AY128" s="1"/>
  <c r="BE128" s="1"/>
  <c r="AB128"/>
  <c r="AH128" s="1"/>
  <c r="AN128" s="1"/>
  <c r="AT128" s="1"/>
  <c r="AZ128" s="1"/>
  <c r="BF128" s="1"/>
  <c r="Z130"/>
  <c r="AF130" s="1"/>
  <c r="AL130" s="1"/>
  <c r="AR130" s="1"/>
  <c r="AX130" s="1"/>
  <c r="BD130" s="1"/>
  <c r="AA130"/>
  <c r="AG130" s="1"/>
  <c r="AM130" s="1"/>
  <c r="AS130" s="1"/>
  <c r="AY130" s="1"/>
  <c r="BE130" s="1"/>
  <c r="AB130"/>
  <c r="AH130" s="1"/>
  <c r="AN130" s="1"/>
  <c r="AT130" s="1"/>
  <c r="AZ130" s="1"/>
  <c r="BF130" s="1"/>
  <c r="X129"/>
  <c r="AA129" s="1"/>
  <c r="AG129" s="1"/>
  <c r="AM129" s="1"/>
  <c r="AS129" s="1"/>
  <c r="AY129" s="1"/>
  <c r="BE129" s="1"/>
  <c r="Y129"/>
  <c r="AB129" s="1"/>
  <c r="AH129" s="1"/>
  <c r="AN129" s="1"/>
  <c r="AT129" s="1"/>
  <c r="AZ129" s="1"/>
  <c r="BF129" s="1"/>
  <c r="X127"/>
  <c r="AA127" s="1"/>
  <c r="AG127" s="1"/>
  <c r="AM127" s="1"/>
  <c r="AS127" s="1"/>
  <c r="AY127" s="1"/>
  <c r="BE127" s="1"/>
  <c r="Y127"/>
  <c r="W129"/>
  <c r="W127"/>
  <c r="Z127" s="1"/>
  <c r="AF127" s="1"/>
  <c r="AL127" s="1"/>
  <c r="AR127" s="1"/>
  <c r="AX127" s="1"/>
  <c r="BD127" s="1"/>
  <c r="AD654" l="1"/>
  <c r="AE444"/>
  <c r="AI847"/>
  <c r="AC289"/>
  <c r="AD145"/>
  <c r="AE420"/>
  <c r="AC91"/>
  <c r="AC317"/>
  <c r="AD42"/>
  <c r="AE42"/>
  <c r="AC145"/>
  <c r="AC42"/>
  <c r="W572"/>
  <c r="Z572" s="1"/>
  <c r="AF572" s="1"/>
  <c r="AL572" s="1"/>
  <c r="AR572" s="1"/>
  <c r="AX572" s="1"/>
  <c r="BD572" s="1"/>
  <c r="AA573"/>
  <c r="AG573" s="1"/>
  <c r="AM573" s="1"/>
  <c r="AS573" s="1"/>
  <c r="AY573" s="1"/>
  <c r="BE573" s="1"/>
  <c r="AG572"/>
  <c r="AM572" s="1"/>
  <c r="AS572" s="1"/>
  <c r="AY572" s="1"/>
  <c r="BE572" s="1"/>
  <c r="AE436"/>
  <c r="AH572"/>
  <c r="AN572" s="1"/>
  <c r="AT572" s="1"/>
  <c r="AZ572" s="1"/>
  <c r="BF572" s="1"/>
  <c r="AB573"/>
  <c r="AH573" s="1"/>
  <c r="AN573" s="1"/>
  <c r="AT573" s="1"/>
  <c r="AZ573" s="1"/>
  <c r="BF573" s="1"/>
  <c r="AE479"/>
  <c r="AE289"/>
  <c r="AC514"/>
  <c r="AC629"/>
  <c r="AC584"/>
  <c r="AD496"/>
  <c r="AD576"/>
  <c r="AC496"/>
  <c r="AC654"/>
  <c r="AC620"/>
  <c r="AC549"/>
  <c r="AD436"/>
  <c r="AE396"/>
  <c r="AE259"/>
  <c r="AE175"/>
  <c r="AE117"/>
  <c r="AD17"/>
  <c r="AD589"/>
  <c r="AD289"/>
  <c r="AE606"/>
  <c r="AD432"/>
  <c r="AC711"/>
  <c r="AE544"/>
  <c r="AE514"/>
  <c r="AC436"/>
  <c r="AC259"/>
  <c r="AD620"/>
  <c r="AC396"/>
  <c r="AC444"/>
  <c r="AE17"/>
  <c r="AE378"/>
  <c r="AE355"/>
  <c r="AD175"/>
  <c r="AE145"/>
  <c r="AD681"/>
  <c r="AD549"/>
  <c r="AC746"/>
  <c r="AC606"/>
  <c r="AC576"/>
  <c r="AD479"/>
  <c r="AD629"/>
  <c r="AC479"/>
  <c r="AE681"/>
  <c r="AD606"/>
  <c r="AC222"/>
  <c r="AD355"/>
  <c r="AE222"/>
  <c r="AC133"/>
  <c r="AC17"/>
  <c r="AC175"/>
  <c r="AE629"/>
  <c r="AD396"/>
  <c r="AE549"/>
  <c r="AD529"/>
  <c r="AD514"/>
  <c r="AE478"/>
  <c r="AD378"/>
  <c r="AD222"/>
  <c r="AE654"/>
  <c r="AD444"/>
  <c r="Z129"/>
  <c r="AF129" s="1"/>
  <c r="AL129" s="1"/>
  <c r="AR129" s="1"/>
  <c r="AX129" s="1"/>
  <c r="BD129" s="1"/>
  <c r="Y126"/>
  <c r="X126"/>
  <c r="AB127"/>
  <c r="AH127" s="1"/>
  <c r="AN127" s="1"/>
  <c r="AT127" s="1"/>
  <c r="AZ127" s="1"/>
  <c r="BF127" s="1"/>
  <c r="W750"/>
  <c r="W742"/>
  <c r="AC681" l="1"/>
  <c r="AD628"/>
  <c r="AD478"/>
  <c r="AD174"/>
  <c r="AE16"/>
  <c r="AC395"/>
  <c r="AC174"/>
  <c r="AE174"/>
  <c r="AE395"/>
  <c r="AC16"/>
  <c r="AD395"/>
  <c r="AE628"/>
  <c r="AC478"/>
  <c r="AD16"/>
  <c r="AC628"/>
  <c r="X407"/>
  <c r="Y407"/>
  <c r="W407"/>
  <c r="W406" s="1"/>
  <c r="Z807"/>
  <c r="AF807" s="1"/>
  <c r="AL807" s="1"/>
  <c r="AA807"/>
  <c r="AG807" s="1"/>
  <c r="AM807" s="1"/>
  <c r="AB807"/>
  <c r="AH807" s="1"/>
  <c r="AN807" s="1"/>
  <c r="X806"/>
  <c r="X805" s="1"/>
  <c r="AA805" s="1"/>
  <c r="AG805" s="1"/>
  <c r="AM805" s="1"/>
  <c r="Y806"/>
  <c r="Y805" s="1"/>
  <c r="AB805" s="1"/>
  <c r="AH805" s="1"/>
  <c r="AN805" s="1"/>
  <c r="W806"/>
  <c r="W805" s="1"/>
  <c r="Z805" s="1"/>
  <c r="AF805" s="1"/>
  <c r="AL805" s="1"/>
  <c r="W765"/>
  <c r="W762" s="1"/>
  <c r="X762"/>
  <c r="Y762"/>
  <c r="Z764"/>
  <c r="AF764" s="1"/>
  <c r="AL764" s="1"/>
  <c r="AR764" s="1"/>
  <c r="AX764" s="1"/>
  <c r="BD764" s="1"/>
  <c r="AA764"/>
  <c r="AG764" s="1"/>
  <c r="AM764" s="1"/>
  <c r="AS764" s="1"/>
  <c r="AY764" s="1"/>
  <c r="BE764" s="1"/>
  <c r="AB764"/>
  <c r="AH764" s="1"/>
  <c r="AN764" s="1"/>
  <c r="AT764" s="1"/>
  <c r="AZ764" s="1"/>
  <c r="BF764" s="1"/>
  <c r="W713"/>
  <c r="X677"/>
  <c r="X676" s="1"/>
  <c r="AA676" s="1"/>
  <c r="AG676" s="1"/>
  <c r="AM676" s="1"/>
  <c r="AS676" s="1"/>
  <c r="AY676" s="1"/>
  <c r="BE676" s="1"/>
  <c r="Y677"/>
  <c r="AB677" s="1"/>
  <c r="AH677" s="1"/>
  <c r="AN677" s="1"/>
  <c r="AT677" s="1"/>
  <c r="AZ677" s="1"/>
  <c r="BF677" s="1"/>
  <c r="W677"/>
  <c r="W676" s="1"/>
  <c r="Z676" s="1"/>
  <c r="AF676" s="1"/>
  <c r="AL676" s="1"/>
  <c r="AR676" s="1"/>
  <c r="AX676" s="1"/>
  <c r="BD676" s="1"/>
  <c r="X674"/>
  <c r="X673" s="1"/>
  <c r="AA673" s="1"/>
  <c r="AG673" s="1"/>
  <c r="AM673" s="1"/>
  <c r="AS673" s="1"/>
  <c r="AY673" s="1"/>
  <c r="BE673" s="1"/>
  <c r="Y674"/>
  <c r="Y673" s="1"/>
  <c r="AB673" s="1"/>
  <c r="AH673" s="1"/>
  <c r="AN673" s="1"/>
  <c r="AT673" s="1"/>
  <c r="AZ673" s="1"/>
  <c r="BF673" s="1"/>
  <c r="W674"/>
  <c r="W673" s="1"/>
  <c r="Z673" s="1"/>
  <c r="AF673" s="1"/>
  <c r="AL673" s="1"/>
  <c r="AR673" s="1"/>
  <c r="AX673" s="1"/>
  <c r="BD673" s="1"/>
  <c r="X671"/>
  <c r="X670" s="1"/>
  <c r="AA670" s="1"/>
  <c r="AG670" s="1"/>
  <c r="AM670" s="1"/>
  <c r="AS670" s="1"/>
  <c r="AY670" s="1"/>
  <c r="BE670" s="1"/>
  <c r="Y671"/>
  <c r="Y670" s="1"/>
  <c r="AB670" s="1"/>
  <c r="AH670" s="1"/>
  <c r="AN670" s="1"/>
  <c r="AT670" s="1"/>
  <c r="AZ670" s="1"/>
  <c r="BF670" s="1"/>
  <c r="W671"/>
  <c r="Z671" s="1"/>
  <c r="AF671" s="1"/>
  <c r="AL671" s="1"/>
  <c r="AR671" s="1"/>
  <c r="AX671" s="1"/>
  <c r="BD671" s="1"/>
  <c r="X668"/>
  <c r="X667" s="1"/>
  <c r="AA667" s="1"/>
  <c r="AG667" s="1"/>
  <c r="AM667" s="1"/>
  <c r="AS667" s="1"/>
  <c r="AY667" s="1"/>
  <c r="BE667" s="1"/>
  <c r="Y668"/>
  <c r="Y667" s="1"/>
  <c r="AB667" s="1"/>
  <c r="AH667" s="1"/>
  <c r="AN667" s="1"/>
  <c r="AT667" s="1"/>
  <c r="AZ667" s="1"/>
  <c r="BF667" s="1"/>
  <c r="W668"/>
  <c r="W667" s="1"/>
  <c r="Z667" s="1"/>
  <c r="AF667" s="1"/>
  <c r="AL667" s="1"/>
  <c r="AR667" s="1"/>
  <c r="AX667" s="1"/>
  <c r="BD667" s="1"/>
  <c r="X665"/>
  <c r="X664" s="1"/>
  <c r="AA664" s="1"/>
  <c r="AG664" s="1"/>
  <c r="AM664" s="1"/>
  <c r="AS664" s="1"/>
  <c r="AY664" s="1"/>
  <c r="BE664" s="1"/>
  <c r="Y665"/>
  <c r="Y664" s="1"/>
  <c r="AB664" s="1"/>
  <c r="AH664" s="1"/>
  <c r="AN664" s="1"/>
  <c r="AT664" s="1"/>
  <c r="AZ664" s="1"/>
  <c r="BF664" s="1"/>
  <c r="W665"/>
  <c r="W664" s="1"/>
  <c r="Z664" s="1"/>
  <c r="AF664" s="1"/>
  <c r="AL664" s="1"/>
  <c r="AR664" s="1"/>
  <c r="AX664" s="1"/>
  <c r="BD664" s="1"/>
  <c r="X662"/>
  <c r="X661" s="1"/>
  <c r="AA661" s="1"/>
  <c r="AG661" s="1"/>
  <c r="AM661" s="1"/>
  <c r="AS661" s="1"/>
  <c r="AY661" s="1"/>
  <c r="BE661" s="1"/>
  <c r="Y662"/>
  <c r="Y661" s="1"/>
  <c r="AB661" s="1"/>
  <c r="AH661" s="1"/>
  <c r="AN661" s="1"/>
  <c r="AT661" s="1"/>
  <c r="AZ661" s="1"/>
  <c r="BF661" s="1"/>
  <c r="W662"/>
  <c r="W661" s="1"/>
  <c r="Z661" s="1"/>
  <c r="AF661" s="1"/>
  <c r="AL661" s="1"/>
  <c r="AR661" s="1"/>
  <c r="AX661" s="1"/>
  <c r="BD661" s="1"/>
  <c r="X659"/>
  <c r="X658" s="1"/>
  <c r="AA658" s="1"/>
  <c r="AG658" s="1"/>
  <c r="AM658" s="1"/>
  <c r="AS658" s="1"/>
  <c r="AY658" s="1"/>
  <c r="BE658" s="1"/>
  <c r="Y659"/>
  <c r="Y658" s="1"/>
  <c r="AB658" s="1"/>
  <c r="AH658" s="1"/>
  <c r="AN658" s="1"/>
  <c r="AT658" s="1"/>
  <c r="AZ658" s="1"/>
  <c r="BF658" s="1"/>
  <c r="W659"/>
  <c r="W658" s="1"/>
  <c r="Z658" s="1"/>
  <c r="AF658" s="1"/>
  <c r="AL658" s="1"/>
  <c r="AR658" s="1"/>
  <c r="AX658" s="1"/>
  <c r="BD658" s="1"/>
  <c r="X656"/>
  <c r="X655" s="1"/>
  <c r="Y656"/>
  <c r="Y655" s="1"/>
  <c r="W656"/>
  <c r="W655" s="1"/>
  <c r="X652"/>
  <c r="X651" s="1"/>
  <c r="AA651" s="1"/>
  <c r="AG651" s="1"/>
  <c r="AM651" s="1"/>
  <c r="AS651" s="1"/>
  <c r="AY651" s="1"/>
  <c r="BE651" s="1"/>
  <c r="Y652"/>
  <c r="Y651" s="1"/>
  <c r="AB651" s="1"/>
  <c r="AH651" s="1"/>
  <c r="AN651" s="1"/>
  <c r="AT651" s="1"/>
  <c r="AZ651" s="1"/>
  <c r="BF651" s="1"/>
  <c r="W652"/>
  <c r="W651" s="1"/>
  <c r="Z651" s="1"/>
  <c r="AF651" s="1"/>
  <c r="AL651" s="1"/>
  <c r="AR651" s="1"/>
  <c r="AX651" s="1"/>
  <c r="BD651" s="1"/>
  <c r="X649"/>
  <c r="X648" s="1"/>
  <c r="AA648" s="1"/>
  <c r="AG648" s="1"/>
  <c r="AM648" s="1"/>
  <c r="AS648" s="1"/>
  <c r="AY648" s="1"/>
  <c r="BE648" s="1"/>
  <c r="Y649"/>
  <c r="Y648" s="1"/>
  <c r="AB648" s="1"/>
  <c r="AH648" s="1"/>
  <c r="AN648" s="1"/>
  <c r="AT648" s="1"/>
  <c r="AZ648" s="1"/>
  <c r="BF648" s="1"/>
  <c r="W649"/>
  <c r="W648" s="1"/>
  <c r="Z648" s="1"/>
  <c r="AF648" s="1"/>
  <c r="AL648" s="1"/>
  <c r="AR648" s="1"/>
  <c r="AX648" s="1"/>
  <c r="BD648" s="1"/>
  <c r="X646"/>
  <c r="X645" s="1"/>
  <c r="AA645" s="1"/>
  <c r="AG645" s="1"/>
  <c r="AM645" s="1"/>
  <c r="AS645" s="1"/>
  <c r="AY645" s="1"/>
  <c r="BE645" s="1"/>
  <c r="Y646"/>
  <c r="Y645" s="1"/>
  <c r="AB645" s="1"/>
  <c r="AH645" s="1"/>
  <c r="AN645" s="1"/>
  <c r="AT645" s="1"/>
  <c r="AZ645" s="1"/>
  <c r="BF645" s="1"/>
  <c r="W646"/>
  <c r="W645" s="1"/>
  <c r="Z645" s="1"/>
  <c r="AF645" s="1"/>
  <c r="AL645" s="1"/>
  <c r="AR645" s="1"/>
  <c r="AX645" s="1"/>
  <c r="BD645" s="1"/>
  <c r="X643"/>
  <c r="X642" s="1"/>
  <c r="AA642" s="1"/>
  <c r="AG642" s="1"/>
  <c r="AM642" s="1"/>
  <c r="AS642" s="1"/>
  <c r="AY642" s="1"/>
  <c r="BE642" s="1"/>
  <c r="Y643"/>
  <c r="Y642" s="1"/>
  <c r="AB642" s="1"/>
  <c r="AH642" s="1"/>
  <c r="AN642" s="1"/>
  <c r="AT642" s="1"/>
  <c r="AZ642" s="1"/>
  <c r="BF642" s="1"/>
  <c r="W643"/>
  <c r="W642" s="1"/>
  <c r="Z642" s="1"/>
  <c r="AF642" s="1"/>
  <c r="AL642" s="1"/>
  <c r="AR642" s="1"/>
  <c r="AX642" s="1"/>
  <c r="BD642" s="1"/>
  <c r="X640"/>
  <c r="X639" s="1"/>
  <c r="AA639" s="1"/>
  <c r="AG639" s="1"/>
  <c r="AM639" s="1"/>
  <c r="AS639" s="1"/>
  <c r="AY639" s="1"/>
  <c r="BE639" s="1"/>
  <c r="Y640"/>
  <c r="Y639" s="1"/>
  <c r="AB639" s="1"/>
  <c r="AH639" s="1"/>
  <c r="AN639" s="1"/>
  <c r="AT639" s="1"/>
  <c r="AZ639" s="1"/>
  <c r="BF639" s="1"/>
  <c r="W640"/>
  <c r="W639" s="1"/>
  <c r="Z639" s="1"/>
  <c r="AF639" s="1"/>
  <c r="AL639" s="1"/>
  <c r="AR639" s="1"/>
  <c r="AX639" s="1"/>
  <c r="BD639" s="1"/>
  <c r="X637"/>
  <c r="X636" s="1"/>
  <c r="AA636" s="1"/>
  <c r="AG636" s="1"/>
  <c r="AM636" s="1"/>
  <c r="AS636" s="1"/>
  <c r="AY636" s="1"/>
  <c r="BE636" s="1"/>
  <c r="Y637"/>
  <c r="Y636" s="1"/>
  <c r="AB636" s="1"/>
  <c r="AH636" s="1"/>
  <c r="AN636" s="1"/>
  <c r="AT636" s="1"/>
  <c r="AZ636" s="1"/>
  <c r="BF636" s="1"/>
  <c r="W637"/>
  <c r="W636" s="1"/>
  <c r="Z636" s="1"/>
  <c r="AF636" s="1"/>
  <c r="AL636" s="1"/>
  <c r="AR636" s="1"/>
  <c r="AX636" s="1"/>
  <c r="BD636" s="1"/>
  <c r="X634"/>
  <c r="X633" s="1"/>
  <c r="AA633" s="1"/>
  <c r="AG633" s="1"/>
  <c r="AM633" s="1"/>
  <c r="AS633" s="1"/>
  <c r="AY633" s="1"/>
  <c r="BE633" s="1"/>
  <c r="Y634"/>
  <c r="AB634" s="1"/>
  <c r="AH634" s="1"/>
  <c r="AN634" s="1"/>
  <c r="AT634" s="1"/>
  <c r="AZ634" s="1"/>
  <c r="BF634" s="1"/>
  <c r="W634"/>
  <c r="W633" s="1"/>
  <c r="Z633" s="1"/>
  <c r="AF633" s="1"/>
  <c r="AL633" s="1"/>
  <c r="AR633" s="1"/>
  <c r="AX633" s="1"/>
  <c r="BD633" s="1"/>
  <c r="X631"/>
  <c r="X630" s="1"/>
  <c r="Y631"/>
  <c r="AB631" s="1"/>
  <c r="AH631" s="1"/>
  <c r="AN631" s="1"/>
  <c r="AT631" s="1"/>
  <c r="AZ631" s="1"/>
  <c r="BF631" s="1"/>
  <c r="W631"/>
  <c r="W630" s="1"/>
  <c r="AB678"/>
  <c r="AH678" s="1"/>
  <c r="AN678" s="1"/>
  <c r="AT678" s="1"/>
  <c r="AZ678" s="1"/>
  <c r="BF678" s="1"/>
  <c r="AA678"/>
  <c r="AG678" s="1"/>
  <c r="AM678" s="1"/>
  <c r="AS678" s="1"/>
  <c r="AY678" s="1"/>
  <c r="BE678" s="1"/>
  <c r="Z678"/>
  <c r="AF678" s="1"/>
  <c r="AL678" s="1"/>
  <c r="AR678" s="1"/>
  <c r="AX678" s="1"/>
  <c r="BD678" s="1"/>
  <c r="Z677"/>
  <c r="AF677" s="1"/>
  <c r="AL677" s="1"/>
  <c r="AR677" s="1"/>
  <c r="AX677" s="1"/>
  <c r="BD677" s="1"/>
  <c r="AB675"/>
  <c r="AH675" s="1"/>
  <c r="AN675" s="1"/>
  <c r="AT675" s="1"/>
  <c r="AZ675" s="1"/>
  <c r="BF675" s="1"/>
  <c r="AA675"/>
  <c r="AG675" s="1"/>
  <c r="AM675" s="1"/>
  <c r="AS675" s="1"/>
  <c r="AY675" s="1"/>
  <c r="BE675" s="1"/>
  <c r="Z675"/>
  <c r="AF675" s="1"/>
  <c r="AL675" s="1"/>
  <c r="AR675" s="1"/>
  <c r="AX675" s="1"/>
  <c r="BD675" s="1"/>
  <c r="AB672"/>
  <c r="AH672" s="1"/>
  <c r="AN672" s="1"/>
  <c r="AT672" s="1"/>
  <c r="AZ672" s="1"/>
  <c r="BF672" s="1"/>
  <c r="AA672"/>
  <c r="AG672" s="1"/>
  <c r="AM672" s="1"/>
  <c r="AS672" s="1"/>
  <c r="AY672" s="1"/>
  <c r="BE672" s="1"/>
  <c r="Z672"/>
  <c r="AF672" s="1"/>
  <c r="AL672" s="1"/>
  <c r="AR672" s="1"/>
  <c r="AX672" s="1"/>
  <c r="BD672" s="1"/>
  <c r="AA671"/>
  <c r="AG671" s="1"/>
  <c r="AM671" s="1"/>
  <c r="AS671" s="1"/>
  <c r="AY671" s="1"/>
  <c r="BE671" s="1"/>
  <c r="AB669"/>
  <c r="AH669" s="1"/>
  <c r="AN669" s="1"/>
  <c r="AT669" s="1"/>
  <c r="AZ669" s="1"/>
  <c r="BF669" s="1"/>
  <c r="AA669"/>
  <c r="AG669" s="1"/>
  <c r="AM669" s="1"/>
  <c r="AS669" s="1"/>
  <c r="AY669" s="1"/>
  <c r="BE669" s="1"/>
  <c r="Z669"/>
  <c r="AF669" s="1"/>
  <c r="AL669" s="1"/>
  <c r="AR669" s="1"/>
  <c r="AX669" s="1"/>
  <c r="BD669" s="1"/>
  <c r="AB666"/>
  <c r="AH666" s="1"/>
  <c r="AN666" s="1"/>
  <c r="AT666" s="1"/>
  <c r="AZ666" s="1"/>
  <c r="BF666" s="1"/>
  <c r="AA666"/>
  <c r="AG666" s="1"/>
  <c r="AM666" s="1"/>
  <c r="AS666" s="1"/>
  <c r="AY666" s="1"/>
  <c r="BE666" s="1"/>
  <c r="Z666"/>
  <c r="AF666" s="1"/>
  <c r="AL666" s="1"/>
  <c r="AR666" s="1"/>
  <c r="AX666" s="1"/>
  <c r="BD666" s="1"/>
  <c r="AB663"/>
  <c r="AH663" s="1"/>
  <c r="AN663" s="1"/>
  <c r="AT663" s="1"/>
  <c r="AZ663" s="1"/>
  <c r="BF663" s="1"/>
  <c r="AA663"/>
  <c r="AG663" s="1"/>
  <c r="AM663" s="1"/>
  <c r="AS663" s="1"/>
  <c r="AY663" s="1"/>
  <c r="BE663" s="1"/>
  <c r="Z663"/>
  <c r="AF663" s="1"/>
  <c r="AL663" s="1"/>
  <c r="AR663" s="1"/>
  <c r="AX663" s="1"/>
  <c r="BD663" s="1"/>
  <c r="AB660"/>
  <c r="AH660" s="1"/>
  <c r="AN660" s="1"/>
  <c r="AT660" s="1"/>
  <c r="AZ660" s="1"/>
  <c r="BF660" s="1"/>
  <c r="AA660"/>
  <c r="AG660" s="1"/>
  <c r="AM660" s="1"/>
  <c r="AS660" s="1"/>
  <c r="AY660" s="1"/>
  <c r="BE660" s="1"/>
  <c r="Z660"/>
  <c r="AF660" s="1"/>
  <c r="AL660" s="1"/>
  <c r="AR660" s="1"/>
  <c r="AX660" s="1"/>
  <c r="BD660" s="1"/>
  <c r="AB657"/>
  <c r="AH657" s="1"/>
  <c r="AN657" s="1"/>
  <c r="AT657" s="1"/>
  <c r="AZ657" s="1"/>
  <c r="BF657" s="1"/>
  <c r="AA657"/>
  <c r="AG657" s="1"/>
  <c r="AM657" s="1"/>
  <c r="AS657" s="1"/>
  <c r="AY657" s="1"/>
  <c r="BE657" s="1"/>
  <c r="Z657"/>
  <c r="AF657" s="1"/>
  <c r="AL657" s="1"/>
  <c r="AR657" s="1"/>
  <c r="AX657" s="1"/>
  <c r="BD657" s="1"/>
  <c r="AB653"/>
  <c r="AH653" s="1"/>
  <c r="AN653" s="1"/>
  <c r="AT653" s="1"/>
  <c r="AZ653" s="1"/>
  <c r="BF653" s="1"/>
  <c r="AA653"/>
  <c r="AG653" s="1"/>
  <c r="AM653" s="1"/>
  <c r="AS653" s="1"/>
  <c r="AY653" s="1"/>
  <c r="BE653" s="1"/>
  <c r="Z653"/>
  <c r="AF653" s="1"/>
  <c r="AL653" s="1"/>
  <c r="AR653" s="1"/>
  <c r="AX653" s="1"/>
  <c r="BD653" s="1"/>
  <c r="AB650"/>
  <c r="AH650" s="1"/>
  <c r="AN650" s="1"/>
  <c r="AT650" s="1"/>
  <c r="AZ650" s="1"/>
  <c r="BF650" s="1"/>
  <c r="AA650"/>
  <c r="AG650" s="1"/>
  <c r="AM650" s="1"/>
  <c r="AS650" s="1"/>
  <c r="AY650" s="1"/>
  <c r="BE650" s="1"/>
  <c r="Z650"/>
  <c r="AF650" s="1"/>
  <c r="AL650" s="1"/>
  <c r="AR650" s="1"/>
  <c r="AX650" s="1"/>
  <c r="BD650" s="1"/>
  <c r="AB647"/>
  <c r="AH647" s="1"/>
  <c r="AN647" s="1"/>
  <c r="AT647" s="1"/>
  <c r="AZ647" s="1"/>
  <c r="BF647" s="1"/>
  <c r="AA647"/>
  <c r="AG647" s="1"/>
  <c r="AM647" s="1"/>
  <c r="AS647" s="1"/>
  <c r="AY647" s="1"/>
  <c r="BE647" s="1"/>
  <c r="Z647"/>
  <c r="AF647" s="1"/>
  <c r="AL647" s="1"/>
  <c r="AR647" s="1"/>
  <c r="AX647" s="1"/>
  <c r="BD647" s="1"/>
  <c r="AB644"/>
  <c r="AH644" s="1"/>
  <c r="AN644" s="1"/>
  <c r="AT644" s="1"/>
  <c r="AZ644" s="1"/>
  <c r="BF644" s="1"/>
  <c r="AA644"/>
  <c r="AG644" s="1"/>
  <c r="AM644" s="1"/>
  <c r="AS644" s="1"/>
  <c r="AY644" s="1"/>
  <c r="BE644" s="1"/>
  <c r="Z644"/>
  <c r="AF644" s="1"/>
  <c r="AL644" s="1"/>
  <c r="AR644" s="1"/>
  <c r="AX644" s="1"/>
  <c r="BD644" s="1"/>
  <c r="AB641"/>
  <c r="AH641" s="1"/>
  <c r="AN641" s="1"/>
  <c r="AT641" s="1"/>
  <c r="AZ641" s="1"/>
  <c r="BF641" s="1"/>
  <c r="AA641"/>
  <c r="AG641" s="1"/>
  <c r="AM641" s="1"/>
  <c r="AS641" s="1"/>
  <c r="AY641" s="1"/>
  <c r="BE641" s="1"/>
  <c r="Z641"/>
  <c r="AF641" s="1"/>
  <c r="AL641" s="1"/>
  <c r="AR641" s="1"/>
  <c r="AX641" s="1"/>
  <c r="BD641" s="1"/>
  <c r="Z640"/>
  <c r="AF640" s="1"/>
  <c r="AL640" s="1"/>
  <c r="AR640" s="1"/>
  <c r="AX640" s="1"/>
  <c r="BD640" s="1"/>
  <c r="AB638"/>
  <c r="AH638" s="1"/>
  <c r="AN638" s="1"/>
  <c r="AT638" s="1"/>
  <c r="AZ638" s="1"/>
  <c r="BF638" s="1"/>
  <c r="AA638"/>
  <c r="AG638" s="1"/>
  <c r="AM638" s="1"/>
  <c r="AS638" s="1"/>
  <c r="AY638" s="1"/>
  <c r="BE638" s="1"/>
  <c r="Z638"/>
  <c r="AF638" s="1"/>
  <c r="AL638" s="1"/>
  <c r="AR638" s="1"/>
  <c r="AX638" s="1"/>
  <c r="BD638" s="1"/>
  <c r="AB635"/>
  <c r="AH635" s="1"/>
  <c r="AN635" s="1"/>
  <c r="AT635" s="1"/>
  <c r="AZ635" s="1"/>
  <c r="BF635" s="1"/>
  <c r="AA635"/>
  <c r="AG635" s="1"/>
  <c r="AM635" s="1"/>
  <c r="AS635" s="1"/>
  <c r="AY635" s="1"/>
  <c r="BE635" s="1"/>
  <c r="Z635"/>
  <c r="AF635" s="1"/>
  <c r="AL635" s="1"/>
  <c r="AR635" s="1"/>
  <c r="AX635" s="1"/>
  <c r="BD635" s="1"/>
  <c r="AB632"/>
  <c r="AH632" s="1"/>
  <c r="AN632" s="1"/>
  <c r="AT632" s="1"/>
  <c r="AZ632" s="1"/>
  <c r="BF632" s="1"/>
  <c r="AA632"/>
  <c r="AG632" s="1"/>
  <c r="AM632" s="1"/>
  <c r="AS632" s="1"/>
  <c r="AY632" s="1"/>
  <c r="BE632" s="1"/>
  <c r="Z632"/>
  <c r="AF632" s="1"/>
  <c r="AL632" s="1"/>
  <c r="AR632" s="1"/>
  <c r="AX632" s="1"/>
  <c r="BD632" s="1"/>
  <c r="U628"/>
  <c r="V628"/>
  <c r="T628"/>
  <c r="X625"/>
  <c r="X624" s="1"/>
  <c r="AA624" s="1"/>
  <c r="AG624" s="1"/>
  <c r="AM624" s="1"/>
  <c r="AS624" s="1"/>
  <c r="AY624" s="1"/>
  <c r="BE624" s="1"/>
  <c r="Y625"/>
  <c r="AB625" s="1"/>
  <c r="AH625" s="1"/>
  <c r="AN625" s="1"/>
  <c r="AT625" s="1"/>
  <c r="AZ625" s="1"/>
  <c r="BF625" s="1"/>
  <c r="W625"/>
  <c r="W624" s="1"/>
  <c r="Z624" s="1"/>
  <c r="AF624" s="1"/>
  <c r="AL624" s="1"/>
  <c r="AR624" s="1"/>
  <c r="AX624" s="1"/>
  <c r="BD624" s="1"/>
  <c r="X622"/>
  <c r="X621" s="1"/>
  <c r="Y622"/>
  <c r="Y621" s="1"/>
  <c r="W622"/>
  <c r="W621" s="1"/>
  <c r="AB626"/>
  <c r="AH626" s="1"/>
  <c r="AN626" s="1"/>
  <c r="AT626" s="1"/>
  <c r="AZ626" s="1"/>
  <c r="BF626" s="1"/>
  <c r="AA626"/>
  <c r="AG626" s="1"/>
  <c r="AM626" s="1"/>
  <c r="AS626" s="1"/>
  <c r="AY626" s="1"/>
  <c r="BE626" s="1"/>
  <c r="Z626"/>
  <c r="AF626" s="1"/>
  <c r="AL626" s="1"/>
  <c r="AR626" s="1"/>
  <c r="AX626" s="1"/>
  <c r="BD626" s="1"/>
  <c r="AB623"/>
  <c r="AH623" s="1"/>
  <c r="AN623" s="1"/>
  <c r="AT623" s="1"/>
  <c r="AZ623" s="1"/>
  <c r="BF623" s="1"/>
  <c r="AA623"/>
  <c r="AG623" s="1"/>
  <c r="AM623" s="1"/>
  <c r="AS623" s="1"/>
  <c r="AY623" s="1"/>
  <c r="BE623" s="1"/>
  <c r="Z623"/>
  <c r="AF623" s="1"/>
  <c r="AL623" s="1"/>
  <c r="AR623" s="1"/>
  <c r="AX623" s="1"/>
  <c r="BD623" s="1"/>
  <c r="Z566"/>
  <c r="AF566" s="1"/>
  <c r="AL566" s="1"/>
  <c r="AR566" s="1"/>
  <c r="AX566" s="1"/>
  <c r="BD566" s="1"/>
  <c r="AA566"/>
  <c r="AG566" s="1"/>
  <c r="AM566" s="1"/>
  <c r="AS566" s="1"/>
  <c r="AY566" s="1"/>
  <c r="BE566" s="1"/>
  <c r="AB566"/>
  <c r="AH566" s="1"/>
  <c r="AN566" s="1"/>
  <c r="AT566" s="1"/>
  <c r="AZ566" s="1"/>
  <c r="BF566" s="1"/>
  <c r="X565"/>
  <c r="AA565" s="1"/>
  <c r="AG565" s="1"/>
  <c r="AM565" s="1"/>
  <c r="AS565" s="1"/>
  <c r="AY565" s="1"/>
  <c r="BE565" s="1"/>
  <c r="Y565"/>
  <c r="AB565" s="1"/>
  <c r="AH565" s="1"/>
  <c r="AN565" s="1"/>
  <c r="AT565" s="1"/>
  <c r="AZ565" s="1"/>
  <c r="BF565" s="1"/>
  <c r="W565"/>
  <c r="Z565" s="1"/>
  <c r="AF565" s="1"/>
  <c r="AL565" s="1"/>
  <c r="AR565" s="1"/>
  <c r="AX565" s="1"/>
  <c r="BD565" s="1"/>
  <c r="Z557"/>
  <c r="AF557" s="1"/>
  <c r="AL557" s="1"/>
  <c r="AR557" s="1"/>
  <c r="AX557" s="1"/>
  <c r="BD557" s="1"/>
  <c r="AA557"/>
  <c r="AG557" s="1"/>
  <c r="AM557" s="1"/>
  <c r="AS557" s="1"/>
  <c r="AY557" s="1"/>
  <c r="BE557" s="1"/>
  <c r="AB557"/>
  <c r="AH557" s="1"/>
  <c r="AN557" s="1"/>
  <c r="AT557" s="1"/>
  <c r="AZ557" s="1"/>
  <c r="BF557" s="1"/>
  <c r="X556"/>
  <c r="AA556" s="1"/>
  <c r="AG556" s="1"/>
  <c r="AM556" s="1"/>
  <c r="AS556" s="1"/>
  <c r="AY556" s="1"/>
  <c r="BE556" s="1"/>
  <c r="Y556"/>
  <c r="AB556" s="1"/>
  <c r="AH556" s="1"/>
  <c r="AN556" s="1"/>
  <c r="AT556" s="1"/>
  <c r="AZ556" s="1"/>
  <c r="BF556" s="1"/>
  <c r="W556"/>
  <c r="Z556" s="1"/>
  <c r="AF556" s="1"/>
  <c r="AL556" s="1"/>
  <c r="AR556" s="1"/>
  <c r="AX556" s="1"/>
  <c r="BD556" s="1"/>
  <c r="X523"/>
  <c r="AA523" s="1"/>
  <c r="AG523" s="1"/>
  <c r="AM523" s="1"/>
  <c r="AS523" s="1"/>
  <c r="AY523" s="1"/>
  <c r="BE523" s="1"/>
  <c r="Y523"/>
  <c r="AB523" s="1"/>
  <c r="AH523" s="1"/>
  <c r="AN523" s="1"/>
  <c r="AT523" s="1"/>
  <c r="AZ523" s="1"/>
  <c r="BF523" s="1"/>
  <c r="W523"/>
  <c r="Z523" s="1"/>
  <c r="AF523" s="1"/>
  <c r="AL523" s="1"/>
  <c r="AR523" s="1"/>
  <c r="AX523" s="1"/>
  <c r="BD523" s="1"/>
  <c r="W527"/>
  <c r="W526" s="1"/>
  <c r="Z526" s="1"/>
  <c r="AF526" s="1"/>
  <c r="AL526" s="1"/>
  <c r="AR526" s="1"/>
  <c r="AX526" s="1"/>
  <c r="BD526" s="1"/>
  <c r="W522"/>
  <c r="W521" s="1"/>
  <c r="AA522"/>
  <c r="AG522" s="1"/>
  <c r="AM522" s="1"/>
  <c r="AS522" s="1"/>
  <c r="AY522" s="1"/>
  <c r="BE522" s="1"/>
  <c r="AB522"/>
  <c r="AH522" s="1"/>
  <c r="AN522" s="1"/>
  <c r="AT522" s="1"/>
  <c r="AZ522" s="1"/>
  <c r="BF522" s="1"/>
  <c r="Z524"/>
  <c r="AF524" s="1"/>
  <c r="AL524" s="1"/>
  <c r="AR524" s="1"/>
  <c r="AX524" s="1"/>
  <c r="BD524" s="1"/>
  <c r="AA524"/>
  <c r="AG524" s="1"/>
  <c r="AM524" s="1"/>
  <c r="AS524" s="1"/>
  <c r="AY524" s="1"/>
  <c r="BE524" s="1"/>
  <c r="AB524"/>
  <c r="AH524" s="1"/>
  <c r="AN524" s="1"/>
  <c r="AT524" s="1"/>
  <c r="AZ524" s="1"/>
  <c r="BF524" s="1"/>
  <c r="AA527"/>
  <c r="AG527" s="1"/>
  <c r="AM527" s="1"/>
  <c r="AS527" s="1"/>
  <c r="AY527" s="1"/>
  <c r="BE527" s="1"/>
  <c r="AB527"/>
  <c r="AH527" s="1"/>
  <c r="AN527" s="1"/>
  <c r="AT527" s="1"/>
  <c r="AZ527" s="1"/>
  <c r="BF527" s="1"/>
  <c r="X526"/>
  <c r="AA526" s="1"/>
  <c r="AG526" s="1"/>
  <c r="AM526" s="1"/>
  <c r="AS526" s="1"/>
  <c r="AY526" s="1"/>
  <c r="BE526" s="1"/>
  <c r="Y526"/>
  <c r="AB526" s="1"/>
  <c r="AH526" s="1"/>
  <c r="AN526" s="1"/>
  <c r="AT526" s="1"/>
  <c r="AZ526" s="1"/>
  <c r="BF526" s="1"/>
  <c r="X521"/>
  <c r="AA521" s="1"/>
  <c r="AG521" s="1"/>
  <c r="AM521" s="1"/>
  <c r="AS521" s="1"/>
  <c r="AY521" s="1"/>
  <c r="BE521" s="1"/>
  <c r="Y521"/>
  <c r="AB521" s="1"/>
  <c r="AH521" s="1"/>
  <c r="AN521" s="1"/>
  <c r="AT521" s="1"/>
  <c r="AZ521" s="1"/>
  <c r="BF521" s="1"/>
  <c r="Z492"/>
  <c r="AF492" s="1"/>
  <c r="AL492" s="1"/>
  <c r="AR492" s="1"/>
  <c r="AX492" s="1"/>
  <c r="BD492" s="1"/>
  <c r="AA492"/>
  <c r="AG492" s="1"/>
  <c r="AM492" s="1"/>
  <c r="AS492" s="1"/>
  <c r="AY492" s="1"/>
  <c r="BE492" s="1"/>
  <c r="AB492"/>
  <c r="AH492" s="1"/>
  <c r="AN492" s="1"/>
  <c r="AT492" s="1"/>
  <c r="AZ492" s="1"/>
  <c r="BF492" s="1"/>
  <c r="X491"/>
  <c r="X490" s="1"/>
  <c r="AA490" s="1"/>
  <c r="AG490" s="1"/>
  <c r="AM490" s="1"/>
  <c r="AS490" s="1"/>
  <c r="AY490" s="1"/>
  <c r="BE490" s="1"/>
  <c r="Y491"/>
  <c r="Y490" s="1"/>
  <c r="AB490" s="1"/>
  <c r="AH490" s="1"/>
  <c r="AN490" s="1"/>
  <c r="AT490" s="1"/>
  <c r="AZ490" s="1"/>
  <c r="BF490" s="1"/>
  <c r="W491"/>
  <c r="W490" s="1"/>
  <c r="Z490" s="1"/>
  <c r="AF490" s="1"/>
  <c r="AL490" s="1"/>
  <c r="AR490" s="1"/>
  <c r="AX490" s="1"/>
  <c r="BD490" s="1"/>
  <c r="X414"/>
  <c r="Y414"/>
  <c r="W414"/>
  <c r="W413" s="1"/>
  <c r="Z402"/>
  <c r="AF402" s="1"/>
  <c r="AL402" s="1"/>
  <c r="AR402" s="1"/>
  <c r="AX402" s="1"/>
  <c r="BD402" s="1"/>
  <c r="AA402"/>
  <c r="AG402" s="1"/>
  <c r="AM402" s="1"/>
  <c r="AS402" s="1"/>
  <c r="AY402" s="1"/>
  <c r="BE402" s="1"/>
  <c r="AB402"/>
  <c r="AH402" s="1"/>
  <c r="AN402" s="1"/>
  <c r="AT402" s="1"/>
  <c r="AZ402" s="1"/>
  <c r="BF402" s="1"/>
  <c r="X401"/>
  <c r="X400" s="1"/>
  <c r="AA400" s="1"/>
  <c r="AG400" s="1"/>
  <c r="AM400" s="1"/>
  <c r="AS400" s="1"/>
  <c r="AY400" s="1"/>
  <c r="BE400" s="1"/>
  <c r="Y401"/>
  <c r="Y400" s="1"/>
  <c r="AB400" s="1"/>
  <c r="AH400" s="1"/>
  <c r="AN400" s="1"/>
  <c r="AT400" s="1"/>
  <c r="AZ400" s="1"/>
  <c r="BF400" s="1"/>
  <c r="W401"/>
  <c r="W400" s="1"/>
  <c r="Z400" s="1"/>
  <c r="AF400" s="1"/>
  <c r="AL400" s="1"/>
  <c r="AR400" s="1"/>
  <c r="AX400" s="1"/>
  <c r="BD400" s="1"/>
  <c r="Z353"/>
  <c r="AF353" s="1"/>
  <c r="AL353" s="1"/>
  <c r="AR353" s="1"/>
  <c r="AX353" s="1"/>
  <c r="BD353" s="1"/>
  <c r="AA353"/>
  <c r="AG353" s="1"/>
  <c r="AM353" s="1"/>
  <c r="AS353" s="1"/>
  <c r="AY353" s="1"/>
  <c r="BE353" s="1"/>
  <c r="AB353"/>
  <c r="AH353" s="1"/>
  <c r="AN353" s="1"/>
  <c r="AT353" s="1"/>
  <c r="AZ353" s="1"/>
  <c r="BF353" s="1"/>
  <c r="X352"/>
  <c r="X351" s="1"/>
  <c r="AA351" s="1"/>
  <c r="AG351" s="1"/>
  <c r="AM351" s="1"/>
  <c r="AS351" s="1"/>
  <c r="AY351" s="1"/>
  <c r="BE351" s="1"/>
  <c r="Y352"/>
  <c r="Y351" s="1"/>
  <c r="AB351" s="1"/>
  <c r="AH351" s="1"/>
  <c r="AN351" s="1"/>
  <c r="AT351" s="1"/>
  <c r="AZ351" s="1"/>
  <c r="BF351" s="1"/>
  <c r="W352"/>
  <c r="Z352" s="1"/>
  <c r="AF352" s="1"/>
  <c r="AL352" s="1"/>
  <c r="AR352" s="1"/>
  <c r="AX352" s="1"/>
  <c r="BD352" s="1"/>
  <c r="W344"/>
  <c r="Z246"/>
  <c r="AF246" s="1"/>
  <c r="AL246" s="1"/>
  <c r="AR246" s="1"/>
  <c r="AX246" s="1"/>
  <c r="BD246" s="1"/>
  <c r="AA246"/>
  <c r="AG246" s="1"/>
  <c r="AM246" s="1"/>
  <c r="AS246" s="1"/>
  <c r="AY246" s="1"/>
  <c r="BE246" s="1"/>
  <c r="AB246"/>
  <c r="AH246" s="1"/>
  <c r="AN246" s="1"/>
  <c r="AT246" s="1"/>
  <c r="AZ246" s="1"/>
  <c r="BF246" s="1"/>
  <c r="X245"/>
  <c r="X244" s="1"/>
  <c r="AA244" s="1"/>
  <c r="AG244" s="1"/>
  <c r="AM244" s="1"/>
  <c r="AS244" s="1"/>
  <c r="AY244" s="1"/>
  <c r="BE244" s="1"/>
  <c r="Y245"/>
  <c r="Y244" s="1"/>
  <c r="AB244" s="1"/>
  <c r="AH244" s="1"/>
  <c r="AN244" s="1"/>
  <c r="AT244" s="1"/>
  <c r="AZ244" s="1"/>
  <c r="BF244" s="1"/>
  <c r="W245"/>
  <c r="W244" s="1"/>
  <c r="Z244" s="1"/>
  <c r="AF244" s="1"/>
  <c r="AL244" s="1"/>
  <c r="AR244" s="1"/>
  <c r="AX244" s="1"/>
  <c r="BD244" s="1"/>
  <c r="H248"/>
  <c r="H247" s="1"/>
  <c r="I248"/>
  <c r="I247" s="1"/>
  <c r="J248"/>
  <c r="K248"/>
  <c r="K247" s="1"/>
  <c r="L248"/>
  <c r="L247" s="1"/>
  <c r="M248"/>
  <c r="M247" s="1"/>
  <c r="Q248"/>
  <c r="Q247" s="1"/>
  <c r="R248"/>
  <c r="R247" s="1"/>
  <c r="S248"/>
  <c r="S247" s="1"/>
  <c r="W248"/>
  <c r="W247" s="1"/>
  <c r="X248"/>
  <c r="X247" s="1"/>
  <c r="Y248"/>
  <c r="Y247" s="1"/>
  <c r="N249"/>
  <c r="T249" s="1"/>
  <c r="Z249" s="1"/>
  <c r="AF249" s="1"/>
  <c r="AL249" s="1"/>
  <c r="AR249" s="1"/>
  <c r="AX249" s="1"/>
  <c r="BD249" s="1"/>
  <c r="O249"/>
  <c r="U249" s="1"/>
  <c r="AA249" s="1"/>
  <c r="AG249" s="1"/>
  <c r="AM249" s="1"/>
  <c r="AS249" s="1"/>
  <c r="AY249" s="1"/>
  <c r="BE249" s="1"/>
  <c r="P249"/>
  <c r="V249" s="1"/>
  <c r="AB249" s="1"/>
  <c r="AH249" s="1"/>
  <c r="AN249" s="1"/>
  <c r="AT249" s="1"/>
  <c r="AZ249" s="1"/>
  <c r="BF249" s="1"/>
  <c r="Z240"/>
  <c r="AF240" s="1"/>
  <c r="AL240" s="1"/>
  <c r="AR240" s="1"/>
  <c r="AX240" s="1"/>
  <c r="BD240" s="1"/>
  <c r="AA240"/>
  <c r="AG240" s="1"/>
  <c r="AM240" s="1"/>
  <c r="AS240" s="1"/>
  <c r="AY240" s="1"/>
  <c r="BE240" s="1"/>
  <c r="AB240"/>
  <c r="AH240" s="1"/>
  <c r="AN240" s="1"/>
  <c r="AT240" s="1"/>
  <c r="AZ240" s="1"/>
  <c r="BF240" s="1"/>
  <c r="X239"/>
  <c r="X238" s="1"/>
  <c r="AA238" s="1"/>
  <c r="AG238" s="1"/>
  <c r="AM238" s="1"/>
  <c r="AS238" s="1"/>
  <c r="AY238" s="1"/>
  <c r="BE238" s="1"/>
  <c r="Y239"/>
  <c r="Y238" s="1"/>
  <c r="AB238" s="1"/>
  <c r="AH238" s="1"/>
  <c r="AN238" s="1"/>
  <c r="AT238" s="1"/>
  <c r="AZ238" s="1"/>
  <c r="BF238" s="1"/>
  <c r="W239"/>
  <c r="W238" s="1"/>
  <c r="Z212"/>
  <c r="AF212" s="1"/>
  <c r="AL212" s="1"/>
  <c r="AR212" s="1"/>
  <c r="AX212" s="1"/>
  <c r="BD212" s="1"/>
  <c r="AA212"/>
  <c r="AG212" s="1"/>
  <c r="AM212" s="1"/>
  <c r="AS212" s="1"/>
  <c r="AY212" s="1"/>
  <c r="BE212" s="1"/>
  <c r="AB212"/>
  <c r="AH212" s="1"/>
  <c r="AN212" s="1"/>
  <c r="AT212" s="1"/>
  <c r="AZ212" s="1"/>
  <c r="BF212" s="1"/>
  <c r="X211"/>
  <c r="X210" s="1"/>
  <c r="AA210" s="1"/>
  <c r="AG210" s="1"/>
  <c r="AM210" s="1"/>
  <c r="AS210" s="1"/>
  <c r="AY210" s="1"/>
  <c r="BE210" s="1"/>
  <c r="Y211"/>
  <c r="Y210" s="1"/>
  <c r="AB210" s="1"/>
  <c r="AH210" s="1"/>
  <c r="AN210" s="1"/>
  <c r="AT210" s="1"/>
  <c r="AZ210" s="1"/>
  <c r="BF210" s="1"/>
  <c r="W211"/>
  <c r="Z211" s="1"/>
  <c r="AF211" s="1"/>
  <c r="AL211" s="1"/>
  <c r="AR211" s="1"/>
  <c r="AX211" s="1"/>
  <c r="BD211" s="1"/>
  <c r="W203"/>
  <c r="W200"/>
  <c r="AA646" l="1"/>
  <c r="AG646" s="1"/>
  <c r="AM646" s="1"/>
  <c r="AS646" s="1"/>
  <c r="AY646" s="1"/>
  <c r="BE646" s="1"/>
  <c r="AA634"/>
  <c r="AG634" s="1"/>
  <c r="AM634" s="1"/>
  <c r="AS634" s="1"/>
  <c r="AY634" s="1"/>
  <c r="BE634" s="1"/>
  <c r="AA677"/>
  <c r="AG677" s="1"/>
  <c r="AM677" s="1"/>
  <c r="AS677" s="1"/>
  <c r="AY677" s="1"/>
  <c r="BE677" s="1"/>
  <c r="AB806"/>
  <c r="AH806" s="1"/>
  <c r="AN806" s="1"/>
  <c r="AE15"/>
  <c r="AD15"/>
  <c r="AC15"/>
  <c r="Z652"/>
  <c r="AF652" s="1"/>
  <c r="AL652" s="1"/>
  <c r="AR652" s="1"/>
  <c r="AX652" s="1"/>
  <c r="BD652" s="1"/>
  <c r="AB643"/>
  <c r="AH643" s="1"/>
  <c r="AN643" s="1"/>
  <c r="AT643" s="1"/>
  <c r="AZ643" s="1"/>
  <c r="BF643" s="1"/>
  <c r="Z637"/>
  <c r="AF637" s="1"/>
  <c r="AL637" s="1"/>
  <c r="AR637" s="1"/>
  <c r="AX637" s="1"/>
  <c r="BD637" s="1"/>
  <c r="Z662"/>
  <c r="AF662" s="1"/>
  <c r="AL662" s="1"/>
  <c r="AR662" s="1"/>
  <c r="AX662" s="1"/>
  <c r="BD662" s="1"/>
  <c r="AB665"/>
  <c r="AH665" s="1"/>
  <c r="AN665" s="1"/>
  <c r="AT665" s="1"/>
  <c r="AZ665" s="1"/>
  <c r="BF665" s="1"/>
  <c r="AA668"/>
  <c r="AG668" s="1"/>
  <c r="AM668" s="1"/>
  <c r="AS668" s="1"/>
  <c r="AY668" s="1"/>
  <c r="BE668" s="1"/>
  <c r="Z674"/>
  <c r="AF674" s="1"/>
  <c r="AL674" s="1"/>
  <c r="AR674" s="1"/>
  <c r="AX674" s="1"/>
  <c r="BD674" s="1"/>
  <c r="AA806"/>
  <c r="AG806" s="1"/>
  <c r="AM806" s="1"/>
  <c r="AA656"/>
  <c r="AG656" s="1"/>
  <c r="AM656" s="1"/>
  <c r="AS656" s="1"/>
  <c r="AY656" s="1"/>
  <c r="BE656" s="1"/>
  <c r="Z806"/>
  <c r="AF806" s="1"/>
  <c r="AL806" s="1"/>
  <c r="AB637"/>
  <c r="AH637" s="1"/>
  <c r="AN637" s="1"/>
  <c r="AT637" s="1"/>
  <c r="AZ637" s="1"/>
  <c r="BF637" s="1"/>
  <c r="AA640"/>
  <c r="AG640" s="1"/>
  <c r="AM640" s="1"/>
  <c r="AS640" s="1"/>
  <c r="AY640" s="1"/>
  <c r="BE640" s="1"/>
  <c r="AB649"/>
  <c r="AH649" s="1"/>
  <c r="AN649" s="1"/>
  <c r="AT649" s="1"/>
  <c r="AZ649" s="1"/>
  <c r="BF649" s="1"/>
  <c r="Z634"/>
  <c r="AF634" s="1"/>
  <c r="AL634" s="1"/>
  <c r="AR634" s="1"/>
  <c r="AX634" s="1"/>
  <c r="BD634" s="1"/>
  <c r="AA652"/>
  <c r="AG652" s="1"/>
  <c r="AM652" s="1"/>
  <c r="AS652" s="1"/>
  <c r="AY652" s="1"/>
  <c r="BE652" s="1"/>
  <c r="Z659"/>
  <c r="AF659" s="1"/>
  <c r="AL659" s="1"/>
  <c r="AR659" s="1"/>
  <c r="AX659" s="1"/>
  <c r="BD659" s="1"/>
  <c r="Z527"/>
  <c r="AF527" s="1"/>
  <c r="AL527" s="1"/>
  <c r="AR527" s="1"/>
  <c r="AX527" s="1"/>
  <c r="BD527" s="1"/>
  <c r="AA662"/>
  <c r="AG662" s="1"/>
  <c r="AM662" s="1"/>
  <c r="AS662" s="1"/>
  <c r="AY662" s="1"/>
  <c r="BE662" s="1"/>
  <c r="Z668"/>
  <c r="AF668" s="1"/>
  <c r="AL668" s="1"/>
  <c r="AR668" s="1"/>
  <c r="AX668" s="1"/>
  <c r="BD668" s="1"/>
  <c r="AB491"/>
  <c r="AH491" s="1"/>
  <c r="AN491" s="1"/>
  <c r="AT491" s="1"/>
  <c r="AZ491" s="1"/>
  <c r="BF491" s="1"/>
  <c r="AA625"/>
  <c r="AG625" s="1"/>
  <c r="AM625" s="1"/>
  <c r="AS625" s="1"/>
  <c r="AY625" s="1"/>
  <c r="BE625" s="1"/>
  <c r="Z656"/>
  <c r="AF656" s="1"/>
  <c r="AL656" s="1"/>
  <c r="AR656" s="1"/>
  <c r="AX656" s="1"/>
  <c r="BD656" s="1"/>
  <c r="W670"/>
  <c r="Z670" s="1"/>
  <c r="AF670" s="1"/>
  <c r="AL670" s="1"/>
  <c r="AR670" s="1"/>
  <c r="AX670" s="1"/>
  <c r="BD670" s="1"/>
  <c r="Z665"/>
  <c r="AF665" s="1"/>
  <c r="AL665" s="1"/>
  <c r="AR665" s="1"/>
  <c r="AX665" s="1"/>
  <c r="BD665" s="1"/>
  <c r="Z649"/>
  <c r="AF649" s="1"/>
  <c r="AL649" s="1"/>
  <c r="AR649" s="1"/>
  <c r="AX649" s="1"/>
  <c r="BD649" s="1"/>
  <c r="Z646"/>
  <c r="AF646" s="1"/>
  <c r="AL646" s="1"/>
  <c r="AR646" s="1"/>
  <c r="AX646" s="1"/>
  <c r="BD646" s="1"/>
  <c r="Z631"/>
  <c r="AF631" s="1"/>
  <c r="AL631" s="1"/>
  <c r="AR631" s="1"/>
  <c r="AX631" s="1"/>
  <c r="BD631" s="1"/>
  <c r="Y676"/>
  <c r="AB676" s="1"/>
  <c r="AH676" s="1"/>
  <c r="AN676" s="1"/>
  <c r="AT676" s="1"/>
  <c r="AZ676" s="1"/>
  <c r="BF676" s="1"/>
  <c r="AB674"/>
  <c r="AH674" s="1"/>
  <c r="AN674" s="1"/>
  <c r="AT674" s="1"/>
  <c r="AZ674" s="1"/>
  <c r="BF674" s="1"/>
  <c r="AA674"/>
  <c r="AG674" s="1"/>
  <c r="AM674" s="1"/>
  <c r="AS674" s="1"/>
  <c r="AY674" s="1"/>
  <c r="BE674" s="1"/>
  <c r="AB671"/>
  <c r="AH671" s="1"/>
  <c r="AN671" s="1"/>
  <c r="AT671" s="1"/>
  <c r="AZ671" s="1"/>
  <c r="BF671" s="1"/>
  <c r="AB668"/>
  <c r="AH668" s="1"/>
  <c r="AN668" s="1"/>
  <c r="AT668" s="1"/>
  <c r="AZ668" s="1"/>
  <c r="BF668" s="1"/>
  <c r="AA665"/>
  <c r="AG665" s="1"/>
  <c r="AM665" s="1"/>
  <c r="AS665" s="1"/>
  <c r="AY665" s="1"/>
  <c r="BE665" s="1"/>
  <c r="AB662"/>
  <c r="AH662" s="1"/>
  <c r="AN662" s="1"/>
  <c r="AT662" s="1"/>
  <c r="AZ662" s="1"/>
  <c r="BF662" s="1"/>
  <c r="AB659"/>
  <c r="AH659" s="1"/>
  <c r="AN659" s="1"/>
  <c r="AT659" s="1"/>
  <c r="AZ659" s="1"/>
  <c r="BF659" s="1"/>
  <c r="AA659"/>
  <c r="AG659" s="1"/>
  <c r="AM659" s="1"/>
  <c r="AS659" s="1"/>
  <c r="AY659" s="1"/>
  <c r="BE659" s="1"/>
  <c r="AB655"/>
  <c r="AH655" s="1"/>
  <c r="AN655" s="1"/>
  <c r="AT655" s="1"/>
  <c r="AZ655" s="1"/>
  <c r="BF655" s="1"/>
  <c r="X654"/>
  <c r="AA654" s="1"/>
  <c r="AG654" s="1"/>
  <c r="AM654" s="1"/>
  <c r="AS654" s="1"/>
  <c r="AY654" s="1"/>
  <c r="BE654" s="1"/>
  <c r="AA655"/>
  <c r="AG655" s="1"/>
  <c r="AM655" s="1"/>
  <c r="AS655" s="1"/>
  <c r="AY655" s="1"/>
  <c r="BE655" s="1"/>
  <c r="AB656"/>
  <c r="AH656" s="1"/>
  <c r="AN656" s="1"/>
  <c r="AT656" s="1"/>
  <c r="AZ656" s="1"/>
  <c r="BF656" s="1"/>
  <c r="Z655"/>
  <c r="AF655" s="1"/>
  <c r="AL655" s="1"/>
  <c r="AR655" s="1"/>
  <c r="AX655" s="1"/>
  <c r="BD655" s="1"/>
  <c r="AB652"/>
  <c r="AH652" s="1"/>
  <c r="AN652" s="1"/>
  <c r="AT652" s="1"/>
  <c r="AZ652" s="1"/>
  <c r="BF652" s="1"/>
  <c r="AA649"/>
  <c r="AG649" s="1"/>
  <c r="AM649" s="1"/>
  <c r="AS649" s="1"/>
  <c r="AY649" s="1"/>
  <c r="BE649" s="1"/>
  <c r="AB646"/>
  <c r="AH646" s="1"/>
  <c r="AN646" s="1"/>
  <c r="AT646" s="1"/>
  <c r="AZ646" s="1"/>
  <c r="BF646" s="1"/>
  <c r="AA643"/>
  <c r="AG643" s="1"/>
  <c r="AM643" s="1"/>
  <c r="AS643" s="1"/>
  <c r="AY643" s="1"/>
  <c r="BE643" s="1"/>
  <c r="Z643"/>
  <c r="AF643" s="1"/>
  <c r="AL643" s="1"/>
  <c r="AR643" s="1"/>
  <c r="AX643" s="1"/>
  <c r="BD643" s="1"/>
  <c r="AB640"/>
  <c r="AH640" s="1"/>
  <c r="AN640" s="1"/>
  <c r="AT640" s="1"/>
  <c r="AZ640" s="1"/>
  <c r="BF640" s="1"/>
  <c r="AA637"/>
  <c r="AG637" s="1"/>
  <c r="AM637" s="1"/>
  <c r="AS637" s="1"/>
  <c r="AY637" s="1"/>
  <c r="BE637" s="1"/>
  <c r="Y633"/>
  <c r="AB633" s="1"/>
  <c r="AH633" s="1"/>
  <c r="AN633" s="1"/>
  <c r="AT633" s="1"/>
  <c r="AZ633" s="1"/>
  <c r="BF633" s="1"/>
  <c r="AA630"/>
  <c r="AG630" s="1"/>
  <c r="AM630" s="1"/>
  <c r="AS630" s="1"/>
  <c r="AY630" s="1"/>
  <c r="BE630" s="1"/>
  <c r="X629"/>
  <c r="AA631"/>
  <c r="AG631" s="1"/>
  <c r="AM631" s="1"/>
  <c r="AS631" s="1"/>
  <c r="AY631" s="1"/>
  <c r="BE631" s="1"/>
  <c r="Y630"/>
  <c r="W629"/>
  <c r="Z630"/>
  <c r="AF630" s="1"/>
  <c r="AL630" s="1"/>
  <c r="AR630" s="1"/>
  <c r="AX630" s="1"/>
  <c r="BD630" s="1"/>
  <c r="AA622"/>
  <c r="AG622" s="1"/>
  <c r="AM622" s="1"/>
  <c r="AS622" s="1"/>
  <c r="AY622" s="1"/>
  <c r="BE622" s="1"/>
  <c r="Z625"/>
  <c r="AF625" s="1"/>
  <c r="AL625" s="1"/>
  <c r="AR625" s="1"/>
  <c r="AX625" s="1"/>
  <c r="BD625" s="1"/>
  <c r="Z622"/>
  <c r="AF622" s="1"/>
  <c r="AL622" s="1"/>
  <c r="AR622" s="1"/>
  <c r="AX622" s="1"/>
  <c r="BD622" s="1"/>
  <c r="Y624"/>
  <c r="AB624" s="1"/>
  <c r="AH624" s="1"/>
  <c r="AN624" s="1"/>
  <c r="AT624" s="1"/>
  <c r="AZ624" s="1"/>
  <c r="BF624" s="1"/>
  <c r="AB621"/>
  <c r="AH621" s="1"/>
  <c r="AN621" s="1"/>
  <c r="AT621" s="1"/>
  <c r="AZ621" s="1"/>
  <c r="BF621" s="1"/>
  <c r="X620"/>
  <c r="AA620" s="1"/>
  <c r="AG620" s="1"/>
  <c r="AM620" s="1"/>
  <c r="AS620" s="1"/>
  <c r="AY620" s="1"/>
  <c r="BE620" s="1"/>
  <c r="AA621"/>
  <c r="AG621" s="1"/>
  <c r="AM621" s="1"/>
  <c r="AS621" s="1"/>
  <c r="AY621" s="1"/>
  <c r="BE621" s="1"/>
  <c r="AB622"/>
  <c r="AH622" s="1"/>
  <c r="AN622" s="1"/>
  <c r="AT622" s="1"/>
  <c r="AZ622" s="1"/>
  <c r="BF622" s="1"/>
  <c r="W620"/>
  <c r="Z620" s="1"/>
  <c r="AF620" s="1"/>
  <c r="AL620" s="1"/>
  <c r="AR620" s="1"/>
  <c r="AX620" s="1"/>
  <c r="BD620" s="1"/>
  <c r="Z621"/>
  <c r="AF621" s="1"/>
  <c r="AL621" s="1"/>
  <c r="AR621" s="1"/>
  <c r="AX621" s="1"/>
  <c r="BD621" s="1"/>
  <c r="W351"/>
  <c r="Z351" s="1"/>
  <c r="AF351" s="1"/>
  <c r="AL351" s="1"/>
  <c r="AR351" s="1"/>
  <c r="AX351" s="1"/>
  <c r="BD351" s="1"/>
  <c r="AA401"/>
  <c r="AG401" s="1"/>
  <c r="AM401" s="1"/>
  <c r="AS401" s="1"/>
  <c r="AY401" s="1"/>
  <c r="BE401" s="1"/>
  <c r="AB352"/>
  <c r="AH352" s="1"/>
  <c r="AN352" s="1"/>
  <c r="AT352" s="1"/>
  <c r="AZ352" s="1"/>
  <c r="BF352" s="1"/>
  <c r="AA491"/>
  <c r="AG491" s="1"/>
  <c r="AM491" s="1"/>
  <c r="AS491" s="1"/>
  <c r="AY491" s="1"/>
  <c r="BE491" s="1"/>
  <c r="AA352"/>
  <c r="AG352" s="1"/>
  <c r="AM352" s="1"/>
  <c r="AS352" s="1"/>
  <c r="AY352" s="1"/>
  <c r="BE352" s="1"/>
  <c r="O248"/>
  <c r="U248" s="1"/>
  <c r="AA248" s="1"/>
  <c r="AG248" s="1"/>
  <c r="AM248" s="1"/>
  <c r="AS248" s="1"/>
  <c r="AY248" s="1"/>
  <c r="BE248" s="1"/>
  <c r="P248"/>
  <c r="V248" s="1"/>
  <c r="AB248" s="1"/>
  <c r="AH248" s="1"/>
  <c r="AN248" s="1"/>
  <c r="AT248" s="1"/>
  <c r="AZ248" s="1"/>
  <c r="BF248" s="1"/>
  <c r="AB401"/>
  <c r="AH401" s="1"/>
  <c r="AN401" s="1"/>
  <c r="AT401" s="1"/>
  <c r="AZ401" s="1"/>
  <c r="BF401" s="1"/>
  <c r="W520"/>
  <c r="Z520" s="1"/>
  <c r="AF520" s="1"/>
  <c r="AL520" s="1"/>
  <c r="AR520" s="1"/>
  <c r="AX520" s="1"/>
  <c r="BD520" s="1"/>
  <c r="Z521"/>
  <c r="AF521" s="1"/>
  <c r="AL521" s="1"/>
  <c r="AR521" s="1"/>
  <c r="AX521" s="1"/>
  <c r="BD521" s="1"/>
  <c r="Z522"/>
  <c r="AF522" s="1"/>
  <c r="AL522" s="1"/>
  <c r="AR522" s="1"/>
  <c r="AX522" s="1"/>
  <c r="BD522" s="1"/>
  <c r="Y520"/>
  <c r="AB520" s="1"/>
  <c r="AH520" s="1"/>
  <c r="AN520" s="1"/>
  <c r="AT520" s="1"/>
  <c r="AZ520" s="1"/>
  <c r="BF520" s="1"/>
  <c r="X520"/>
  <c r="AA520" s="1"/>
  <c r="AG520" s="1"/>
  <c r="AM520" s="1"/>
  <c r="AS520" s="1"/>
  <c r="AY520" s="1"/>
  <c r="BE520" s="1"/>
  <c r="Z491"/>
  <c r="AF491" s="1"/>
  <c r="AL491" s="1"/>
  <c r="AR491" s="1"/>
  <c r="AX491" s="1"/>
  <c r="BD491" s="1"/>
  <c r="Z401"/>
  <c r="AF401" s="1"/>
  <c r="AL401" s="1"/>
  <c r="AR401" s="1"/>
  <c r="AX401" s="1"/>
  <c r="BD401" s="1"/>
  <c r="N248"/>
  <c r="T248" s="1"/>
  <c r="Z248" s="1"/>
  <c r="AF248" s="1"/>
  <c r="AL248" s="1"/>
  <c r="AR248" s="1"/>
  <c r="AX248" s="1"/>
  <c r="BD248" s="1"/>
  <c r="AB245"/>
  <c r="AH245" s="1"/>
  <c r="AN245" s="1"/>
  <c r="AT245" s="1"/>
  <c r="AZ245" s="1"/>
  <c r="BF245" s="1"/>
  <c r="AA245"/>
  <c r="AG245" s="1"/>
  <c r="AM245" s="1"/>
  <c r="AS245" s="1"/>
  <c r="AY245" s="1"/>
  <c r="BE245" s="1"/>
  <c r="N247"/>
  <c r="T247" s="1"/>
  <c r="Z247" s="1"/>
  <c r="AF247" s="1"/>
  <c r="AL247" s="1"/>
  <c r="AR247" s="1"/>
  <c r="AX247" s="1"/>
  <c r="BD247" s="1"/>
  <c r="Z245"/>
  <c r="AF245" s="1"/>
  <c r="AL245" s="1"/>
  <c r="AR245" s="1"/>
  <c r="AX245" s="1"/>
  <c r="BD245" s="1"/>
  <c r="O247"/>
  <c r="U247" s="1"/>
  <c r="AA247" s="1"/>
  <c r="AG247" s="1"/>
  <c r="AM247" s="1"/>
  <c r="AS247" s="1"/>
  <c r="AY247" s="1"/>
  <c r="BE247" s="1"/>
  <c r="AA211"/>
  <c r="AG211" s="1"/>
  <c r="AM211" s="1"/>
  <c r="AS211" s="1"/>
  <c r="AY211" s="1"/>
  <c r="BE211" s="1"/>
  <c r="J247"/>
  <c r="P247" s="1"/>
  <c r="V247" s="1"/>
  <c r="AB247" s="1"/>
  <c r="AH247" s="1"/>
  <c r="AN247" s="1"/>
  <c r="AT247" s="1"/>
  <c r="AZ247" s="1"/>
  <c r="BF247" s="1"/>
  <c r="W210"/>
  <c r="Z210" s="1"/>
  <c r="AF210" s="1"/>
  <c r="AL210" s="1"/>
  <c r="AR210" s="1"/>
  <c r="AX210" s="1"/>
  <c r="BD210" s="1"/>
  <c r="AB239"/>
  <c r="AH239" s="1"/>
  <c r="AN239" s="1"/>
  <c r="AT239" s="1"/>
  <c r="AZ239" s="1"/>
  <c r="BF239" s="1"/>
  <c r="AA239"/>
  <c r="AG239" s="1"/>
  <c r="AM239" s="1"/>
  <c r="AS239" s="1"/>
  <c r="AY239" s="1"/>
  <c r="BE239" s="1"/>
  <c r="AB211"/>
  <c r="AH211" s="1"/>
  <c r="AN211" s="1"/>
  <c r="AT211" s="1"/>
  <c r="AZ211" s="1"/>
  <c r="BF211" s="1"/>
  <c r="Z238"/>
  <c r="AF238" s="1"/>
  <c r="AL238" s="1"/>
  <c r="AR238" s="1"/>
  <c r="AX238" s="1"/>
  <c r="BD238" s="1"/>
  <c r="Z239"/>
  <c r="AF239" s="1"/>
  <c r="AL239" s="1"/>
  <c r="AR239" s="1"/>
  <c r="AX239" s="1"/>
  <c r="BD239" s="1"/>
  <c r="AD847" l="1"/>
  <c r="AE847"/>
  <c r="AC847"/>
  <c r="W654"/>
  <c r="Z654" s="1"/>
  <c r="AF654" s="1"/>
  <c r="AL654" s="1"/>
  <c r="AR654" s="1"/>
  <c r="AX654" s="1"/>
  <c r="BD654" s="1"/>
  <c r="Y654"/>
  <c r="AB654" s="1"/>
  <c r="AH654" s="1"/>
  <c r="AN654" s="1"/>
  <c r="AT654" s="1"/>
  <c r="AZ654" s="1"/>
  <c r="BF654" s="1"/>
  <c r="X628"/>
  <c r="AA628" s="1"/>
  <c r="AG628" s="1"/>
  <c r="AM628" s="1"/>
  <c r="AS628" s="1"/>
  <c r="AY628" s="1"/>
  <c r="BE628" s="1"/>
  <c r="AA629"/>
  <c r="AG629" s="1"/>
  <c r="AM629" s="1"/>
  <c r="AS629" s="1"/>
  <c r="AY629" s="1"/>
  <c r="BE629" s="1"/>
  <c r="AB630"/>
  <c r="AH630" s="1"/>
  <c r="AN630" s="1"/>
  <c r="AT630" s="1"/>
  <c r="AZ630" s="1"/>
  <c r="BF630" s="1"/>
  <c r="Y629"/>
  <c r="Z629"/>
  <c r="AF629" s="1"/>
  <c r="AL629" s="1"/>
  <c r="AR629" s="1"/>
  <c r="AX629" s="1"/>
  <c r="BD629" s="1"/>
  <c r="Y620"/>
  <c r="AB620" s="1"/>
  <c r="AH620" s="1"/>
  <c r="AN620" s="1"/>
  <c r="AT620" s="1"/>
  <c r="AZ620" s="1"/>
  <c r="BF620" s="1"/>
  <c r="W628" l="1"/>
  <c r="Z628" s="1"/>
  <c r="AF628" s="1"/>
  <c r="AL628" s="1"/>
  <c r="AR628" s="1"/>
  <c r="AX628" s="1"/>
  <c r="BD628" s="1"/>
  <c r="AB629"/>
  <c r="AH629" s="1"/>
  <c r="AN629" s="1"/>
  <c r="AT629" s="1"/>
  <c r="AZ629" s="1"/>
  <c r="BF629" s="1"/>
  <c r="Y628"/>
  <c r="AB628" s="1"/>
  <c r="AH628" s="1"/>
  <c r="AN628" s="1"/>
  <c r="AT628" s="1"/>
  <c r="AZ628" s="1"/>
  <c r="BF628" s="1"/>
  <c r="Z198" l="1"/>
  <c r="AF198" s="1"/>
  <c r="AL198" s="1"/>
  <c r="AR198" s="1"/>
  <c r="AX198" s="1"/>
  <c r="BD198" s="1"/>
  <c r="AA198"/>
  <c r="AG198" s="1"/>
  <c r="AM198" s="1"/>
  <c r="AS198" s="1"/>
  <c r="AY198" s="1"/>
  <c r="BE198" s="1"/>
  <c r="AB198"/>
  <c r="AH198" s="1"/>
  <c r="AN198" s="1"/>
  <c r="AT198" s="1"/>
  <c r="AZ198" s="1"/>
  <c r="BF198" s="1"/>
  <c r="X197"/>
  <c r="AA197" s="1"/>
  <c r="AG197" s="1"/>
  <c r="AM197" s="1"/>
  <c r="AS197" s="1"/>
  <c r="AY197" s="1"/>
  <c r="BE197" s="1"/>
  <c r="Y197"/>
  <c r="AB197" s="1"/>
  <c r="AH197" s="1"/>
  <c r="AN197" s="1"/>
  <c r="AT197" s="1"/>
  <c r="AZ197" s="1"/>
  <c r="BF197" s="1"/>
  <c r="W197"/>
  <c r="Z197" s="1"/>
  <c r="AF197" s="1"/>
  <c r="AL197" s="1"/>
  <c r="AR197" s="1"/>
  <c r="AX197" s="1"/>
  <c r="BD197" s="1"/>
  <c r="Z178"/>
  <c r="AF178" s="1"/>
  <c r="AL178" s="1"/>
  <c r="AR178" s="1"/>
  <c r="AX178" s="1"/>
  <c r="BD178" s="1"/>
  <c r="AA178"/>
  <c r="AG178" s="1"/>
  <c r="AM178" s="1"/>
  <c r="AS178" s="1"/>
  <c r="AY178" s="1"/>
  <c r="BE178" s="1"/>
  <c r="AB178"/>
  <c r="AH178" s="1"/>
  <c r="AN178" s="1"/>
  <c r="AT178" s="1"/>
  <c r="AZ178" s="1"/>
  <c r="BF178" s="1"/>
  <c r="X177"/>
  <c r="AA177" s="1"/>
  <c r="AG177" s="1"/>
  <c r="AM177" s="1"/>
  <c r="AS177" s="1"/>
  <c r="AY177" s="1"/>
  <c r="BE177" s="1"/>
  <c r="Y177"/>
  <c r="AB177" s="1"/>
  <c r="AH177" s="1"/>
  <c r="AN177" s="1"/>
  <c r="AT177" s="1"/>
  <c r="AZ177" s="1"/>
  <c r="BF177" s="1"/>
  <c r="W177"/>
  <c r="Z177" l="1"/>
  <c r="AF177" s="1"/>
  <c r="AL177" s="1"/>
  <c r="AR177" s="1"/>
  <c r="AX177" s="1"/>
  <c r="BD177" s="1"/>
  <c r="Z144" l="1"/>
  <c r="AF144" s="1"/>
  <c r="AL144" s="1"/>
  <c r="AR144" s="1"/>
  <c r="AX144" s="1"/>
  <c r="BD144" s="1"/>
  <c r="AA144"/>
  <c r="AG144" s="1"/>
  <c r="AM144" s="1"/>
  <c r="AS144" s="1"/>
  <c r="AY144" s="1"/>
  <c r="BE144" s="1"/>
  <c r="AB144"/>
  <c r="AH144" s="1"/>
  <c r="AN144" s="1"/>
  <c r="AT144" s="1"/>
  <c r="AZ144" s="1"/>
  <c r="BF144" s="1"/>
  <c r="X143"/>
  <c r="X142" s="1"/>
  <c r="Y143"/>
  <c r="Y142" s="1"/>
  <c r="W143"/>
  <c r="W142" s="1"/>
  <c r="Z104"/>
  <c r="AF104" s="1"/>
  <c r="AL104" s="1"/>
  <c r="AR104" s="1"/>
  <c r="AX104" s="1"/>
  <c r="BD104" s="1"/>
  <c r="AA104"/>
  <c r="AG104" s="1"/>
  <c r="AM104" s="1"/>
  <c r="AS104" s="1"/>
  <c r="AY104" s="1"/>
  <c r="BE104" s="1"/>
  <c r="AB104"/>
  <c r="AH104" s="1"/>
  <c r="AN104" s="1"/>
  <c r="AT104" s="1"/>
  <c r="AZ104" s="1"/>
  <c r="BF104" s="1"/>
  <c r="X103"/>
  <c r="X102" s="1"/>
  <c r="AA102" s="1"/>
  <c r="AG102" s="1"/>
  <c r="AM102" s="1"/>
  <c r="AS102" s="1"/>
  <c r="AY102" s="1"/>
  <c r="BE102" s="1"/>
  <c r="Y103"/>
  <c r="Y102" s="1"/>
  <c r="AB102" s="1"/>
  <c r="AH102" s="1"/>
  <c r="AN102" s="1"/>
  <c r="AT102" s="1"/>
  <c r="AZ102" s="1"/>
  <c r="BF102" s="1"/>
  <c r="W103"/>
  <c r="Z103" s="1"/>
  <c r="AF103" s="1"/>
  <c r="AL103" s="1"/>
  <c r="AR103" s="1"/>
  <c r="AX103" s="1"/>
  <c r="BD103" s="1"/>
  <c r="W101"/>
  <c r="Z78"/>
  <c r="AF78" s="1"/>
  <c r="AL78" s="1"/>
  <c r="AR78" s="1"/>
  <c r="AX78" s="1"/>
  <c r="BD78" s="1"/>
  <c r="AA78"/>
  <c r="AG78" s="1"/>
  <c r="AM78" s="1"/>
  <c r="AS78" s="1"/>
  <c r="AY78" s="1"/>
  <c r="BE78" s="1"/>
  <c r="AB78"/>
  <c r="AH78" s="1"/>
  <c r="AN78" s="1"/>
  <c r="AT78" s="1"/>
  <c r="AZ78" s="1"/>
  <c r="BF78" s="1"/>
  <c r="X77"/>
  <c r="X76" s="1"/>
  <c r="AA76" s="1"/>
  <c r="AG76" s="1"/>
  <c r="AM76" s="1"/>
  <c r="AS76" s="1"/>
  <c r="AY76" s="1"/>
  <c r="BE76" s="1"/>
  <c r="Y77"/>
  <c r="Y76" s="1"/>
  <c r="AB76" s="1"/>
  <c r="AH76" s="1"/>
  <c r="AN76" s="1"/>
  <c r="AT76" s="1"/>
  <c r="AZ76" s="1"/>
  <c r="BF76" s="1"/>
  <c r="W77"/>
  <c r="W76" s="1"/>
  <c r="Z76" s="1"/>
  <c r="AF76" s="1"/>
  <c r="AL76" s="1"/>
  <c r="AR76" s="1"/>
  <c r="AX76" s="1"/>
  <c r="BD76" s="1"/>
  <c r="W102" l="1"/>
  <c r="Z102" s="1"/>
  <c r="AF102" s="1"/>
  <c r="AL102" s="1"/>
  <c r="AR102" s="1"/>
  <c r="AX102" s="1"/>
  <c r="BD102" s="1"/>
  <c r="AA103"/>
  <c r="AG103" s="1"/>
  <c r="AM103" s="1"/>
  <c r="AS103" s="1"/>
  <c r="AY103" s="1"/>
  <c r="BE103" s="1"/>
  <c r="AB143"/>
  <c r="AH143" s="1"/>
  <c r="AN143" s="1"/>
  <c r="AT143" s="1"/>
  <c r="AZ143" s="1"/>
  <c r="BF143" s="1"/>
  <c r="AA143"/>
  <c r="AG143" s="1"/>
  <c r="AM143" s="1"/>
  <c r="AS143" s="1"/>
  <c r="AY143" s="1"/>
  <c r="BE143" s="1"/>
  <c r="AB77"/>
  <c r="AH77" s="1"/>
  <c r="AN77" s="1"/>
  <c r="AT77" s="1"/>
  <c r="AZ77" s="1"/>
  <c r="BF77" s="1"/>
  <c r="AA77"/>
  <c r="AG77" s="1"/>
  <c r="AM77" s="1"/>
  <c r="AS77" s="1"/>
  <c r="AY77" s="1"/>
  <c r="BE77" s="1"/>
  <c r="AB103"/>
  <c r="AH103" s="1"/>
  <c r="AN103" s="1"/>
  <c r="AT103" s="1"/>
  <c r="AZ103" s="1"/>
  <c r="BF103" s="1"/>
  <c r="AB142"/>
  <c r="AH142" s="1"/>
  <c r="AN142" s="1"/>
  <c r="AT142" s="1"/>
  <c r="AZ142" s="1"/>
  <c r="BF142" s="1"/>
  <c r="AA142"/>
  <c r="AG142" s="1"/>
  <c r="AM142" s="1"/>
  <c r="AS142" s="1"/>
  <c r="AY142" s="1"/>
  <c r="BE142" s="1"/>
  <c r="Z143"/>
  <c r="AF143" s="1"/>
  <c r="AL143" s="1"/>
  <c r="AR143" s="1"/>
  <c r="AX143" s="1"/>
  <c r="BD143" s="1"/>
  <c r="Z142"/>
  <c r="AF142" s="1"/>
  <c r="AL142" s="1"/>
  <c r="AR142" s="1"/>
  <c r="AX142" s="1"/>
  <c r="BD142" s="1"/>
  <c r="Z77"/>
  <c r="AF77" s="1"/>
  <c r="AL77" s="1"/>
  <c r="AR77" s="1"/>
  <c r="AX77" s="1"/>
  <c r="BD77" s="1"/>
  <c r="Y844"/>
  <c r="X844"/>
  <c r="W844"/>
  <c r="Y842"/>
  <c r="X842"/>
  <c r="W842"/>
  <c r="Y839"/>
  <c r="X839"/>
  <c r="W839"/>
  <c r="Y837"/>
  <c r="X837"/>
  <c r="W837"/>
  <c r="Y834"/>
  <c r="X834"/>
  <c r="W834"/>
  <c r="Y832"/>
  <c r="X832"/>
  <c r="W832"/>
  <c r="Y829"/>
  <c r="X829"/>
  <c r="X828" s="1"/>
  <c r="W829"/>
  <c r="Y826"/>
  <c r="X826"/>
  <c r="W826"/>
  <c r="Y824"/>
  <c r="X824"/>
  <c r="W824"/>
  <c r="Y821"/>
  <c r="Y820" s="1"/>
  <c r="X821"/>
  <c r="W821"/>
  <c r="W820" s="1"/>
  <c r="Y815"/>
  <c r="Y814" s="1"/>
  <c r="X815"/>
  <c r="X814" s="1"/>
  <c r="W815"/>
  <c r="Y809"/>
  <c r="X809"/>
  <c r="X808" s="1"/>
  <c r="W809"/>
  <c r="W808" s="1"/>
  <c r="Y803"/>
  <c r="X803"/>
  <c r="X802" s="1"/>
  <c r="W803"/>
  <c r="W802" s="1"/>
  <c r="Y800"/>
  <c r="X800"/>
  <c r="W800"/>
  <c r="Y798"/>
  <c r="X798"/>
  <c r="W798"/>
  <c r="Y793"/>
  <c r="X793"/>
  <c r="W793"/>
  <c r="Y791"/>
  <c r="X791"/>
  <c r="W791"/>
  <c r="Y788"/>
  <c r="X788"/>
  <c r="W788"/>
  <c r="Y786"/>
  <c r="X786"/>
  <c r="W786"/>
  <c r="Y783"/>
  <c r="Y782" s="1"/>
  <c r="X783"/>
  <c r="W783"/>
  <c r="W782" s="1"/>
  <c r="Y780"/>
  <c r="X780"/>
  <c r="W780"/>
  <c r="Y778"/>
  <c r="X778"/>
  <c r="W778"/>
  <c r="Y775"/>
  <c r="Y774" s="1"/>
  <c r="X775"/>
  <c r="X774" s="1"/>
  <c r="W775"/>
  <c r="Y772"/>
  <c r="X772"/>
  <c r="W772"/>
  <c r="Y770"/>
  <c r="X770"/>
  <c r="W770"/>
  <c r="Y760"/>
  <c r="X760"/>
  <c r="W760"/>
  <c r="Y758"/>
  <c r="X758"/>
  <c r="W758"/>
  <c r="Y755"/>
  <c r="Y754" s="1"/>
  <c r="X755"/>
  <c r="W755"/>
  <c r="W754" s="1"/>
  <c r="Y751"/>
  <c r="X751"/>
  <c r="W751"/>
  <c r="Y749"/>
  <c r="X749"/>
  <c r="Y747"/>
  <c r="X747"/>
  <c r="W747"/>
  <c r="Y744"/>
  <c r="X744"/>
  <c r="X743" s="1"/>
  <c r="W744"/>
  <c r="W743" s="1"/>
  <c r="Y741"/>
  <c r="Y740" s="1"/>
  <c r="X741"/>
  <c r="W741"/>
  <c r="W740" s="1"/>
  <c r="Y735"/>
  <c r="Y734" s="1"/>
  <c r="X735"/>
  <c r="X734" s="1"/>
  <c r="W735"/>
  <c r="Y725"/>
  <c r="Y724" s="1"/>
  <c r="X725"/>
  <c r="X724" s="1"/>
  <c r="W725"/>
  <c r="W724" s="1"/>
  <c r="Y738"/>
  <c r="X738"/>
  <c r="X737" s="1"/>
  <c r="W738"/>
  <c r="Y722"/>
  <c r="Y721" s="1"/>
  <c r="X722"/>
  <c r="W722"/>
  <c r="W721" s="1"/>
  <c r="Y719"/>
  <c r="X719"/>
  <c r="W719"/>
  <c r="Y717"/>
  <c r="X717"/>
  <c r="W717"/>
  <c r="Y715"/>
  <c r="X715"/>
  <c r="W715"/>
  <c r="Y712"/>
  <c r="X712"/>
  <c r="X711" s="1"/>
  <c r="Y732"/>
  <c r="X732"/>
  <c r="W732"/>
  <c r="Y730"/>
  <c r="X730"/>
  <c r="W730"/>
  <c r="Y728"/>
  <c r="X728"/>
  <c r="W728"/>
  <c r="Y709"/>
  <c r="X709"/>
  <c r="W709"/>
  <c r="Y707"/>
  <c r="X707"/>
  <c r="W707"/>
  <c r="Y705"/>
  <c r="X705"/>
  <c r="W705"/>
  <c r="Y699"/>
  <c r="X699"/>
  <c r="X696" s="1"/>
  <c r="W699"/>
  <c r="Y693"/>
  <c r="X693"/>
  <c r="W693"/>
  <c r="Y691"/>
  <c r="X691"/>
  <c r="W691"/>
  <c r="Y689"/>
  <c r="X689"/>
  <c r="W689"/>
  <c r="Y686"/>
  <c r="X686"/>
  <c r="X685" s="1"/>
  <c r="W686"/>
  <c r="W685" s="1"/>
  <c r="Y683"/>
  <c r="Y682" s="1"/>
  <c r="X683"/>
  <c r="W683"/>
  <c r="W682" s="1"/>
  <c r="Y617"/>
  <c r="X617"/>
  <c r="W617"/>
  <c r="W616" s="1"/>
  <c r="Y614"/>
  <c r="Y613" s="1"/>
  <c r="X614"/>
  <c r="X613" s="1"/>
  <c r="W614"/>
  <c r="Y611"/>
  <c r="Y610" s="1"/>
  <c r="X611"/>
  <c r="X610" s="1"/>
  <c r="W611"/>
  <c r="Y608"/>
  <c r="X608"/>
  <c r="X607" s="1"/>
  <c r="W608"/>
  <c r="W607" s="1"/>
  <c r="Y603"/>
  <c r="X603"/>
  <c r="X602" s="1"/>
  <c r="W603"/>
  <c r="Y597"/>
  <c r="X597"/>
  <c r="X596" s="1"/>
  <c r="W597"/>
  <c r="W596" s="1"/>
  <c r="Y594"/>
  <c r="X594"/>
  <c r="W594"/>
  <c r="W593" s="1"/>
  <c r="Y591"/>
  <c r="Y590" s="1"/>
  <c r="X591"/>
  <c r="W591"/>
  <c r="Y600"/>
  <c r="Y599" s="1"/>
  <c r="X600"/>
  <c r="X599" s="1"/>
  <c r="W600"/>
  <c r="Y586"/>
  <c r="Y585" s="1"/>
  <c r="X586"/>
  <c r="W586"/>
  <c r="Y581"/>
  <c r="X581"/>
  <c r="X580" s="1"/>
  <c r="Y578"/>
  <c r="X578"/>
  <c r="W578"/>
  <c r="W577" s="1"/>
  <c r="Y570"/>
  <c r="X570"/>
  <c r="X569" s="1"/>
  <c r="W570"/>
  <c r="W569" s="1"/>
  <c r="Y567"/>
  <c r="Y564" s="1"/>
  <c r="X567"/>
  <c r="X564" s="1"/>
  <c r="W567"/>
  <c r="W564" s="1"/>
  <c r="Y562"/>
  <c r="Y561" s="1"/>
  <c r="X562"/>
  <c r="W562"/>
  <c r="Y559"/>
  <c r="X559"/>
  <c r="X558" s="1"/>
  <c r="W559"/>
  <c r="W558" s="1"/>
  <c r="Y554"/>
  <c r="Y553" s="1"/>
  <c r="X554"/>
  <c r="X553" s="1"/>
  <c r="W554"/>
  <c r="W553" s="1"/>
  <c r="Y551"/>
  <c r="Y550" s="1"/>
  <c r="X551"/>
  <c r="W551"/>
  <c r="Y546"/>
  <c r="X546"/>
  <c r="W546"/>
  <c r="Y535"/>
  <c r="X535"/>
  <c r="W535"/>
  <c r="Y533"/>
  <c r="X533"/>
  <c r="W533"/>
  <c r="Y531"/>
  <c r="X531"/>
  <c r="W531"/>
  <c r="Y516"/>
  <c r="X516"/>
  <c r="X515" s="1"/>
  <c r="X514" s="1"/>
  <c r="W516"/>
  <c r="W515" s="1"/>
  <c r="W514" s="1"/>
  <c r="Y508"/>
  <c r="X508"/>
  <c r="X507" s="1"/>
  <c r="W508"/>
  <c r="W507" s="1"/>
  <c r="Y503"/>
  <c r="Y502" s="1"/>
  <c r="X503"/>
  <c r="X502" s="1"/>
  <c r="W503"/>
  <c r="Y498"/>
  <c r="X498"/>
  <c r="W498"/>
  <c r="W497" s="1"/>
  <c r="Y494"/>
  <c r="X494"/>
  <c r="X493" s="1"/>
  <c r="W494"/>
  <c r="Y483"/>
  <c r="X483"/>
  <c r="W483"/>
  <c r="Y481"/>
  <c r="X481"/>
  <c r="W481"/>
  <c r="Y473"/>
  <c r="X473"/>
  <c r="X472" s="1"/>
  <c r="W473"/>
  <c r="W472" s="1"/>
  <c r="Y468"/>
  <c r="Y467" s="1"/>
  <c r="X468"/>
  <c r="W468"/>
  <c r="W467" s="1"/>
  <c r="Y462"/>
  <c r="Y461" s="1"/>
  <c r="X462"/>
  <c r="X461" s="1"/>
  <c r="W462"/>
  <c r="W461" s="1"/>
  <c r="Y459"/>
  <c r="X459"/>
  <c r="X458" s="1"/>
  <c r="W459"/>
  <c r="W458" s="1"/>
  <c r="Y454"/>
  <c r="Y453" s="1"/>
  <c r="X454"/>
  <c r="X453" s="1"/>
  <c r="W454"/>
  <c r="Y451"/>
  <c r="Y450" s="1"/>
  <c r="X451"/>
  <c r="X450" s="1"/>
  <c r="W451"/>
  <c r="Y448"/>
  <c r="X448"/>
  <c r="W448"/>
  <c r="Y446"/>
  <c r="X446"/>
  <c r="W446"/>
  <c r="Y441"/>
  <c r="X441"/>
  <c r="X440" s="1"/>
  <c r="W441"/>
  <c r="W440" s="1"/>
  <c r="Y438"/>
  <c r="Y437" s="1"/>
  <c r="X438"/>
  <c r="X437" s="1"/>
  <c r="W438"/>
  <c r="W437" s="1"/>
  <c r="Y434"/>
  <c r="Y433" s="1"/>
  <c r="X434"/>
  <c r="W434"/>
  <c r="Y430"/>
  <c r="X430"/>
  <c r="W430"/>
  <c r="W429" s="1"/>
  <c r="Y427"/>
  <c r="X427"/>
  <c r="X426" s="1"/>
  <c r="W427"/>
  <c r="Y418"/>
  <c r="X418"/>
  <c r="W418"/>
  <c r="Y416"/>
  <c r="X416"/>
  <c r="W416"/>
  <c r="Y411"/>
  <c r="X411"/>
  <c r="W411"/>
  <c r="Y409"/>
  <c r="X409"/>
  <c r="W409"/>
  <c r="Y398"/>
  <c r="X398"/>
  <c r="W398"/>
  <c r="W397" s="1"/>
  <c r="Y392"/>
  <c r="X392"/>
  <c r="W392"/>
  <c r="Y390"/>
  <c r="X390"/>
  <c r="W390"/>
  <c r="Y387"/>
  <c r="X387"/>
  <c r="W387"/>
  <c r="Y385"/>
  <c r="X385"/>
  <c r="W385"/>
  <c r="Y382"/>
  <c r="X382"/>
  <c r="W382"/>
  <c r="Y380"/>
  <c r="X380"/>
  <c r="W380"/>
  <c r="Y375"/>
  <c r="X375"/>
  <c r="X374" s="1"/>
  <c r="W375"/>
  <c r="W374" s="1"/>
  <c r="Y369"/>
  <c r="X369"/>
  <c r="W369"/>
  <c r="W368" s="1"/>
  <c r="Y366"/>
  <c r="Y365" s="1"/>
  <c r="X366"/>
  <c r="W366"/>
  <c r="W365" s="1"/>
  <c r="Y360"/>
  <c r="Y359" s="1"/>
  <c r="X360"/>
  <c r="X359" s="1"/>
  <c r="W360"/>
  <c r="Y357"/>
  <c r="Y356" s="1"/>
  <c r="X357"/>
  <c r="W357"/>
  <c r="Y349"/>
  <c r="Y348" s="1"/>
  <c r="X349"/>
  <c r="W349"/>
  <c r="W348" s="1"/>
  <c r="Y340"/>
  <c r="Y339" s="1"/>
  <c r="X340"/>
  <c r="W340"/>
  <c r="Y326"/>
  <c r="X326"/>
  <c r="W326"/>
  <c r="Y324"/>
  <c r="X324"/>
  <c r="W324"/>
  <c r="Y322"/>
  <c r="X322"/>
  <c r="W322"/>
  <c r="Y336"/>
  <c r="X336"/>
  <c r="W336"/>
  <c r="Y334"/>
  <c r="X334"/>
  <c r="W334"/>
  <c r="Y332"/>
  <c r="X332"/>
  <c r="W332"/>
  <c r="Y343"/>
  <c r="Y342" s="1"/>
  <c r="X343"/>
  <c r="X342" s="1"/>
  <c r="W343"/>
  <c r="Y329"/>
  <c r="X329"/>
  <c r="X328" s="1"/>
  <c r="W329"/>
  <c r="W328" s="1"/>
  <c r="Y314"/>
  <c r="Y313" s="1"/>
  <c r="X314"/>
  <c r="X313" s="1"/>
  <c r="W314"/>
  <c r="Y309"/>
  <c r="Y308" s="1"/>
  <c r="X309"/>
  <c r="W309"/>
  <c r="W308" s="1"/>
  <c r="Y306"/>
  <c r="Y305" s="1"/>
  <c r="X306"/>
  <c r="X305" s="1"/>
  <c r="W306"/>
  <c r="Y303"/>
  <c r="Y302" s="1"/>
  <c r="X303"/>
  <c r="X302" s="1"/>
  <c r="W303"/>
  <c r="W302" s="1"/>
  <c r="Y300"/>
  <c r="X300"/>
  <c r="X299" s="1"/>
  <c r="W300"/>
  <c r="W299" s="1"/>
  <c r="Y297"/>
  <c r="X297"/>
  <c r="W297"/>
  <c r="W296" s="1"/>
  <c r="Y294"/>
  <c r="Y293" s="1"/>
  <c r="X294"/>
  <c r="X293" s="1"/>
  <c r="W294"/>
  <c r="Y291"/>
  <c r="Y290" s="1"/>
  <c r="X291"/>
  <c r="X290" s="1"/>
  <c r="W291"/>
  <c r="W290" s="1"/>
  <c r="Y283"/>
  <c r="Y282" s="1"/>
  <c r="X283"/>
  <c r="X282" s="1"/>
  <c r="W283"/>
  <c r="Y277"/>
  <c r="Y276" s="1"/>
  <c r="X277"/>
  <c r="X276" s="1"/>
  <c r="W277"/>
  <c r="W276" s="1"/>
  <c r="Y273"/>
  <c r="Y272" s="1"/>
  <c r="X273"/>
  <c r="X272" s="1"/>
  <c r="W273"/>
  <c r="Y270"/>
  <c r="Y269" s="1"/>
  <c r="X270"/>
  <c r="X269" s="1"/>
  <c r="W270"/>
  <c r="Y267"/>
  <c r="X267"/>
  <c r="W267"/>
  <c r="W266" s="1"/>
  <c r="Y264"/>
  <c r="Y263" s="1"/>
  <c r="X264"/>
  <c r="X263" s="1"/>
  <c r="W264"/>
  <c r="Y261"/>
  <c r="Y260" s="1"/>
  <c r="X261"/>
  <c r="X260" s="1"/>
  <c r="W261"/>
  <c r="W260" s="1"/>
  <c r="Y257"/>
  <c r="Y256" s="1"/>
  <c r="X257"/>
  <c r="W257"/>
  <c r="Y254"/>
  <c r="Y253" s="1"/>
  <c r="X254"/>
  <c r="W254"/>
  <c r="W253" s="1"/>
  <c r="Y242"/>
  <c r="Y241" s="1"/>
  <c r="X242"/>
  <c r="X241" s="1"/>
  <c r="W242"/>
  <c r="W241" s="1"/>
  <c r="Y236"/>
  <c r="Y235" s="1"/>
  <c r="X236"/>
  <c r="X235" s="1"/>
  <c r="W236"/>
  <c r="W235" s="1"/>
  <c r="Y233"/>
  <c r="Y232" s="1"/>
  <c r="X233"/>
  <c r="X232" s="1"/>
  <c r="W233"/>
  <c r="Y230"/>
  <c r="X230"/>
  <c r="X229" s="1"/>
  <c r="W230"/>
  <c r="Y227"/>
  <c r="X227"/>
  <c r="W227"/>
  <c r="W226" s="1"/>
  <c r="Y224"/>
  <c r="Y223" s="1"/>
  <c r="X224"/>
  <c r="X223" s="1"/>
  <c r="W224"/>
  <c r="Y220"/>
  <c r="Y219" s="1"/>
  <c r="X220"/>
  <c r="X219" s="1"/>
  <c r="W220"/>
  <c r="W219" s="1"/>
  <c r="W217"/>
  <c r="W216" s="1"/>
  <c r="Y217"/>
  <c r="X217"/>
  <c r="Y194"/>
  <c r="Y193" s="1"/>
  <c r="X194"/>
  <c r="X193" s="1"/>
  <c r="W194"/>
  <c r="W193" s="1"/>
  <c r="Y208"/>
  <c r="Y207" s="1"/>
  <c r="X208"/>
  <c r="X207" s="1"/>
  <c r="W208"/>
  <c r="W207" s="1"/>
  <c r="Y205"/>
  <c r="X205"/>
  <c r="X204" s="1"/>
  <c r="W205"/>
  <c r="W204" s="1"/>
  <c r="Y202"/>
  <c r="Y201" s="1"/>
  <c r="X202"/>
  <c r="W202"/>
  <c r="W201" s="1"/>
  <c r="Y199"/>
  <c r="Y196" s="1"/>
  <c r="X199"/>
  <c r="X196" s="1"/>
  <c r="W199"/>
  <c r="W196" s="1"/>
  <c r="Y191"/>
  <c r="Y190" s="1"/>
  <c r="X191"/>
  <c r="W191"/>
  <c r="W190" s="1"/>
  <c r="Y188"/>
  <c r="X188"/>
  <c r="X187" s="1"/>
  <c r="W188"/>
  <c r="W187" s="1"/>
  <c r="Y185"/>
  <c r="Y184" s="1"/>
  <c r="X185"/>
  <c r="X184" s="1"/>
  <c r="W185"/>
  <c r="W184" s="1"/>
  <c r="Y182"/>
  <c r="Y181" s="1"/>
  <c r="X182"/>
  <c r="X181" s="1"/>
  <c r="W182"/>
  <c r="W179"/>
  <c r="W176" s="1"/>
  <c r="Y179"/>
  <c r="Y176" s="1"/>
  <c r="X179"/>
  <c r="X176" s="1"/>
  <c r="Y171"/>
  <c r="Y170" s="1"/>
  <c r="X171"/>
  <c r="X170" s="1"/>
  <c r="W171"/>
  <c r="Y168"/>
  <c r="Y167" s="1"/>
  <c r="X168"/>
  <c r="W168"/>
  <c r="W167" s="1"/>
  <c r="Y162"/>
  <c r="Y161" s="1"/>
  <c r="X162"/>
  <c r="X161" s="1"/>
  <c r="W162"/>
  <c r="W161" s="1"/>
  <c r="Y159"/>
  <c r="Y158" s="1"/>
  <c r="X159"/>
  <c r="X158" s="1"/>
  <c r="W159"/>
  <c r="W158" s="1"/>
  <c r="Y156"/>
  <c r="Y155" s="1"/>
  <c r="X156"/>
  <c r="X155" s="1"/>
  <c r="W156"/>
  <c r="W155" s="1"/>
  <c r="Y153"/>
  <c r="Y152" s="1"/>
  <c r="X153"/>
  <c r="X152" s="1"/>
  <c r="W153"/>
  <c r="W152" s="1"/>
  <c r="Y150"/>
  <c r="Y149" s="1"/>
  <c r="X150"/>
  <c r="X149" s="1"/>
  <c r="W150"/>
  <c r="Y140"/>
  <c r="X140"/>
  <c r="W140"/>
  <c r="Y137"/>
  <c r="X137"/>
  <c r="W137"/>
  <c r="Y135"/>
  <c r="X135"/>
  <c r="W135"/>
  <c r="Y131"/>
  <c r="X131"/>
  <c r="W131"/>
  <c r="W126" s="1"/>
  <c r="Y124"/>
  <c r="X124"/>
  <c r="W124"/>
  <c r="Y121"/>
  <c r="X121"/>
  <c r="W121"/>
  <c r="Y119"/>
  <c r="X119"/>
  <c r="W119"/>
  <c r="Y115"/>
  <c r="X115"/>
  <c r="X114" s="1"/>
  <c r="W115"/>
  <c r="Y112"/>
  <c r="Y111" s="1"/>
  <c r="X112"/>
  <c r="W112"/>
  <c r="W111" s="1"/>
  <c r="Y109"/>
  <c r="Y108" s="1"/>
  <c r="X109"/>
  <c r="X108" s="1"/>
  <c r="W109"/>
  <c r="Y106"/>
  <c r="Y105" s="1"/>
  <c r="X106"/>
  <c r="X105" s="1"/>
  <c r="W106"/>
  <c r="W105" s="1"/>
  <c r="Y100"/>
  <c r="Y99" s="1"/>
  <c r="X100"/>
  <c r="X99" s="1"/>
  <c r="W100"/>
  <c r="W99" s="1"/>
  <c r="Y97"/>
  <c r="Y92" s="1"/>
  <c r="X97"/>
  <c r="X92" s="1"/>
  <c r="W97"/>
  <c r="W92" s="1"/>
  <c r="Y83"/>
  <c r="Y82" s="1"/>
  <c r="X83"/>
  <c r="W83"/>
  <c r="Y80"/>
  <c r="Y79" s="1"/>
  <c r="X80"/>
  <c r="W80"/>
  <c r="W79" s="1"/>
  <c r="Y74"/>
  <c r="Y73" s="1"/>
  <c r="X74"/>
  <c r="X73" s="1"/>
  <c r="W74"/>
  <c r="W73" s="1"/>
  <c r="Y71"/>
  <c r="Y70" s="1"/>
  <c r="X71"/>
  <c r="X70" s="1"/>
  <c r="W71"/>
  <c r="W70" s="1"/>
  <c r="Y68"/>
  <c r="Y67" s="1"/>
  <c r="X68"/>
  <c r="X67" s="1"/>
  <c r="W68"/>
  <c r="W67" s="1"/>
  <c r="Y65"/>
  <c r="Y64" s="1"/>
  <c r="X65"/>
  <c r="X64" s="1"/>
  <c r="W65"/>
  <c r="W64" s="1"/>
  <c r="Y56"/>
  <c r="Y55" s="1"/>
  <c r="X56"/>
  <c r="X55" s="1"/>
  <c r="W56"/>
  <c r="Y53"/>
  <c r="Y52" s="1"/>
  <c r="X53"/>
  <c r="X52" s="1"/>
  <c r="W53"/>
  <c r="W52" s="1"/>
  <c r="Y50"/>
  <c r="X50"/>
  <c r="X49" s="1"/>
  <c r="W50"/>
  <c r="W49" s="1"/>
  <c r="Y47"/>
  <c r="Y46" s="1"/>
  <c r="X47"/>
  <c r="W47"/>
  <c r="W46" s="1"/>
  <c r="Y44"/>
  <c r="Y43" s="1"/>
  <c r="X44"/>
  <c r="X43" s="1"/>
  <c r="W44"/>
  <c r="Y40"/>
  <c r="Y39" s="1"/>
  <c r="X40"/>
  <c r="W40"/>
  <c r="W39" s="1"/>
  <c r="Y37"/>
  <c r="Y36" s="1"/>
  <c r="X37"/>
  <c r="X36" s="1"/>
  <c r="W37"/>
  <c r="W36" s="1"/>
  <c r="Y34"/>
  <c r="Y33" s="1"/>
  <c r="X34"/>
  <c r="X33" s="1"/>
  <c r="W34"/>
  <c r="W33" s="1"/>
  <c r="Y31"/>
  <c r="Y30" s="1"/>
  <c r="X31"/>
  <c r="X30" s="1"/>
  <c r="W31"/>
  <c r="W30" s="1"/>
  <c r="Y28"/>
  <c r="Y27" s="1"/>
  <c r="X28"/>
  <c r="W28"/>
  <c r="W27" s="1"/>
  <c r="Y25"/>
  <c r="Y24" s="1"/>
  <c r="X25"/>
  <c r="X24" s="1"/>
  <c r="W25"/>
  <c r="W24" s="1"/>
  <c r="Y22"/>
  <c r="Y21" s="1"/>
  <c r="X22"/>
  <c r="X21" s="1"/>
  <c r="W22"/>
  <c r="W21" s="1"/>
  <c r="Y19"/>
  <c r="X19"/>
  <c r="X18" s="1"/>
  <c r="W19"/>
  <c r="W18" s="1"/>
  <c r="W389" l="1"/>
  <c r="W480"/>
  <c r="W841"/>
  <c r="X769"/>
  <c r="Y406"/>
  <c r="W836"/>
  <c r="W436"/>
  <c r="Y445"/>
  <c r="Y413"/>
  <c r="X480"/>
  <c r="X479" s="1"/>
  <c r="X406"/>
  <c r="X727"/>
  <c r="Y777"/>
  <c r="W785"/>
  <c r="W823"/>
  <c r="X841"/>
  <c r="X436"/>
  <c r="W384"/>
  <c r="W379"/>
  <c r="X118"/>
  <c r="Y769"/>
  <c r="W831"/>
  <c r="Y275"/>
  <c r="X530"/>
  <c r="X529" s="1"/>
  <c r="X704"/>
  <c r="Y134"/>
  <c r="Y133" s="1"/>
  <c r="Y331"/>
  <c r="Y321"/>
  <c r="W396"/>
  <c r="X379"/>
  <c r="Y507"/>
  <c r="Y506" s="1"/>
  <c r="X312"/>
  <c r="Y328"/>
  <c r="X134"/>
  <c r="X133" s="1"/>
  <c r="Y374"/>
  <c r="X389"/>
  <c r="X746"/>
  <c r="Y389"/>
  <c r="W550"/>
  <c r="W737"/>
  <c r="X501"/>
  <c r="X368"/>
  <c r="Y472"/>
  <c r="Y471" s="1"/>
  <c r="Y558"/>
  <c r="X616"/>
  <c r="X606" s="1"/>
  <c r="X836"/>
  <c r="W797"/>
  <c r="Y688"/>
  <c r="W506"/>
  <c r="X545"/>
  <c r="X544" s="1"/>
  <c r="Y602"/>
  <c r="X831"/>
  <c r="W828"/>
  <c r="Y145"/>
  <c r="Y114"/>
  <c r="Y91" s="1"/>
  <c r="X46"/>
  <c r="W55"/>
  <c r="X27"/>
  <c r="W43"/>
  <c r="W790"/>
  <c r="W757"/>
  <c r="W727"/>
  <c r="W696"/>
  <c r="W545"/>
  <c r="W544" s="1"/>
  <c r="W493"/>
  <c r="W479" s="1"/>
  <c r="W426"/>
  <c r="W321"/>
  <c r="W118"/>
  <c r="W117" s="1"/>
  <c r="X82"/>
  <c r="X201"/>
  <c r="Y229"/>
  <c r="W272"/>
  <c r="X429"/>
  <c r="Y432"/>
  <c r="Y577"/>
  <c r="Y828"/>
  <c r="Y204"/>
  <c r="W223"/>
  <c r="X226"/>
  <c r="W263"/>
  <c r="X266"/>
  <c r="X259" s="1"/>
  <c r="X296"/>
  <c r="W331"/>
  <c r="X356"/>
  <c r="W359"/>
  <c r="Y379"/>
  <c r="Y397"/>
  <c r="Y429"/>
  <c r="Y458"/>
  <c r="X467"/>
  <c r="X497"/>
  <c r="W170"/>
  <c r="W232"/>
  <c r="Y299"/>
  <c r="X321"/>
  <c r="W356"/>
  <c r="X365"/>
  <c r="X384"/>
  <c r="W453"/>
  <c r="X823"/>
  <c r="X190"/>
  <c r="Y226"/>
  <c r="Y266"/>
  <c r="Y259" s="1"/>
  <c r="W293"/>
  <c r="Y384"/>
  <c r="X253"/>
  <c r="X339"/>
  <c r="X397"/>
  <c r="W17"/>
  <c r="W108"/>
  <c r="W134"/>
  <c r="W133" s="1"/>
  <c r="W181"/>
  <c r="W175" s="1"/>
  <c r="W229"/>
  <c r="W269"/>
  <c r="X275"/>
  <c r="Y296"/>
  <c r="X348"/>
  <c r="X471"/>
  <c r="W610"/>
  <c r="Y18"/>
  <c r="X39"/>
  <c r="Y49"/>
  <c r="Y42" s="1"/>
  <c r="X79"/>
  <c r="W82"/>
  <c r="X111"/>
  <c r="X91" s="1"/>
  <c r="W114"/>
  <c r="Y118"/>
  <c r="W149"/>
  <c r="X167"/>
  <c r="X145" s="1"/>
  <c r="Y187"/>
  <c r="X216"/>
  <c r="Y216"/>
  <c r="W256"/>
  <c r="X256"/>
  <c r="W282"/>
  <c r="Y312"/>
  <c r="W339"/>
  <c r="Y368"/>
  <c r="W433"/>
  <c r="Y440"/>
  <c r="W496"/>
  <c r="Y593"/>
  <c r="Y480"/>
  <c r="Y497"/>
  <c r="X506"/>
  <c r="W599"/>
  <c r="Y841"/>
  <c r="Y530"/>
  <c r="X561"/>
  <c r="X688"/>
  <c r="Y704"/>
  <c r="Y727"/>
  <c r="W305"/>
  <c r="X308"/>
  <c r="W313"/>
  <c r="W342"/>
  <c r="X331"/>
  <c r="Y426"/>
  <c r="X433"/>
  <c r="X445"/>
  <c r="W450"/>
  <c r="W471"/>
  <c r="Y493"/>
  <c r="Y479" s="1"/>
  <c r="Y545"/>
  <c r="X550"/>
  <c r="X549" s="1"/>
  <c r="X585"/>
  <c r="Y616"/>
  <c r="W688"/>
  <c r="X413"/>
  <c r="W502"/>
  <c r="W530"/>
  <c r="W581"/>
  <c r="X590"/>
  <c r="Y607"/>
  <c r="W774"/>
  <c r="X782"/>
  <c r="Y790"/>
  <c r="W445"/>
  <c r="X577"/>
  <c r="Y584"/>
  <c r="W602"/>
  <c r="W613"/>
  <c r="Y685"/>
  <c r="W714"/>
  <c r="X721"/>
  <c r="Y737"/>
  <c r="Y757"/>
  <c r="Y836"/>
  <c r="Y501"/>
  <c r="Y515"/>
  <c r="Y514" s="1"/>
  <c r="W561"/>
  <c r="Y569"/>
  <c r="Y580"/>
  <c r="W585"/>
  <c r="W590"/>
  <c r="X593"/>
  <c r="Y596"/>
  <c r="X682"/>
  <c r="W712"/>
  <c r="X714"/>
  <c r="W749"/>
  <c r="X797"/>
  <c r="W814"/>
  <c r="X820"/>
  <c r="Y831"/>
  <c r="Y711"/>
  <c r="X754"/>
  <c r="W769"/>
  <c r="W777"/>
  <c r="X785"/>
  <c r="Y797"/>
  <c r="W704"/>
  <c r="Y714"/>
  <c r="W734"/>
  <c r="X740"/>
  <c r="Y743"/>
  <c r="Y746"/>
  <c r="X757"/>
  <c r="X777"/>
  <c r="Y785"/>
  <c r="X790"/>
  <c r="Y802"/>
  <c r="Y823"/>
  <c r="Y696"/>
  <c r="Y808"/>
  <c r="Q582"/>
  <c r="Q765"/>
  <c r="W91" l="1"/>
  <c r="W549"/>
  <c r="Y549"/>
  <c r="X681"/>
  <c r="Y681"/>
  <c r="Y396"/>
  <c r="W222"/>
  <c r="W42"/>
  <c r="W378"/>
  <c r="Y317"/>
  <c r="X396"/>
  <c r="X317"/>
  <c r="W317"/>
  <c r="X289"/>
  <c r="X222"/>
  <c r="X355"/>
  <c r="Y222"/>
  <c r="Y175"/>
  <c r="X175"/>
  <c r="X17"/>
  <c r="X42"/>
  <c r="X117"/>
  <c r="W420"/>
  <c r="W589"/>
  <c r="W444"/>
  <c r="W580"/>
  <c r="Y378"/>
  <c r="X444"/>
  <c r="W432"/>
  <c r="W145"/>
  <c r="W355"/>
  <c r="W259"/>
  <c r="W746"/>
  <c r="X576"/>
  <c r="W501"/>
  <c r="X432"/>
  <c r="X496"/>
  <c r="W584"/>
  <c r="W606"/>
  <c r="X589"/>
  <c r="Y436"/>
  <c r="Y544"/>
  <c r="Y420"/>
  <c r="Y529"/>
  <c r="Y496"/>
  <c r="Y355"/>
  <c r="Y117"/>
  <c r="Y17"/>
  <c r="Y289"/>
  <c r="W289"/>
  <c r="X378"/>
  <c r="X420"/>
  <c r="W711"/>
  <c r="W275"/>
  <c r="Y606"/>
  <c r="W529"/>
  <c r="X584"/>
  <c r="W312"/>
  <c r="Y589"/>
  <c r="Y444"/>
  <c r="Y576"/>
  <c r="V733"/>
  <c r="AB733" s="1"/>
  <c r="AH733" s="1"/>
  <c r="AN733" s="1"/>
  <c r="AT733" s="1"/>
  <c r="AZ733" s="1"/>
  <c r="BF733" s="1"/>
  <c r="U733"/>
  <c r="AA733" s="1"/>
  <c r="AG733" s="1"/>
  <c r="AM733" s="1"/>
  <c r="AS733" s="1"/>
  <c r="AY733" s="1"/>
  <c r="BE733" s="1"/>
  <c r="T733"/>
  <c r="Z733" s="1"/>
  <c r="AF733" s="1"/>
  <c r="AL733" s="1"/>
  <c r="AR733" s="1"/>
  <c r="AX733" s="1"/>
  <c r="BD733" s="1"/>
  <c r="S732"/>
  <c r="V732" s="1"/>
  <c r="AB732" s="1"/>
  <c r="AH732" s="1"/>
  <c r="AN732" s="1"/>
  <c r="AT732" s="1"/>
  <c r="AZ732" s="1"/>
  <c r="BF732" s="1"/>
  <c r="R732"/>
  <c r="U732" s="1"/>
  <c r="AA732" s="1"/>
  <c r="AG732" s="1"/>
  <c r="AM732" s="1"/>
  <c r="AS732" s="1"/>
  <c r="AY732" s="1"/>
  <c r="BE732" s="1"/>
  <c r="Q732"/>
  <c r="T732" s="1"/>
  <c r="Z732" s="1"/>
  <c r="AF732" s="1"/>
  <c r="AL732" s="1"/>
  <c r="AR732" s="1"/>
  <c r="AX732" s="1"/>
  <c r="BD732" s="1"/>
  <c r="R709"/>
  <c r="U709" s="1"/>
  <c r="AA709" s="1"/>
  <c r="AG709" s="1"/>
  <c r="AM709" s="1"/>
  <c r="AS709" s="1"/>
  <c r="AY709" s="1"/>
  <c r="BE709" s="1"/>
  <c r="S709"/>
  <c r="V709" s="1"/>
  <c r="AB709" s="1"/>
  <c r="AH709" s="1"/>
  <c r="AN709" s="1"/>
  <c r="AT709" s="1"/>
  <c r="AZ709" s="1"/>
  <c r="BF709" s="1"/>
  <c r="Q709"/>
  <c r="T709" s="1"/>
  <c r="Z709" s="1"/>
  <c r="AF709" s="1"/>
  <c r="AL709" s="1"/>
  <c r="AR709" s="1"/>
  <c r="AX709" s="1"/>
  <c r="BD709" s="1"/>
  <c r="T710"/>
  <c r="Z710" s="1"/>
  <c r="AF710" s="1"/>
  <c r="AL710" s="1"/>
  <c r="AR710" s="1"/>
  <c r="AX710" s="1"/>
  <c r="BD710" s="1"/>
  <c r="U710"/>
  <c r="AA710" s="1"/>
  <c r="AG710" s="1"/>
  <c r="AM710" s="1"/>
  <c r="AS710" s="1"/>
  <c r="AY710" s="1"/>
  <c r="BE710" s="1"/>
  <c r="V710"/>
  <c r="AB710" s="1"/>
  <c r="AH710" s="1"/>
  <c r="AN710" s="1"/>
  <c r="AT710" s="1"/>
  <c r="AZ710" s="1"/>
  <c r="BF710" s="1"/>
  <c r="W681" l="1"/>
  <c r="W478"/>
  <c r="X16"/>
  <c r="W576"/>
  <c r="X174"/>
  <c r="W174"/>
  <c r="X395"/>
  <c r="W395"/>
  <c r="Y174"/>
  <c r="Y395"/>
  <c r="Y478"/>
  <c r="Y16"/>
  <c r="X478"/>
  <c r="W16"/>
  <c r="Q750"/>
  <c r="Q358"/>
  <c r="U532"/>
  <c r="AA532" s="1"/>
  <c r="AG532" s="1"/>
  <c r="AM532" s="1"/>
  <c r="AS532" s="1"/>
  <c r="AY532" s="1"/>
  <c r="BE532" s="1"/>
  <c r="V532"/>
  <c r="AB532" s="1"/>
  <c r="AH532" s="1"/>
  <c r="AN532" s="1"/>
  <c r="AT532" s="1"/>
  <c r="AZ532" s="1"/>
  <c r="BF532" s="1"/>
  <c r="T532"/>
  <c r="Z532" s="1"/>
  <c r="AF532" s="1"/>
  <c r="AL532" s="1"/>
  <c r="AR532" s="1"/>
  <c r="AX532" s="1"/>
  <c r="BD532" s="1"/>
  <c r="S531"/>
  <c r="R531"/>
  <c r="Q531"/>
  <c r="M531"/>
  <c r="L531"/>
  <c r="K531"/>
  <c r="J531"/>
  <c r="I531"/>
  <c r="H531"/>
  <c r="W15" l="1"/>
  <c r="Y15"/>
  <c r="X15"/>
  <c r="N531"/>
  <c r="T531" s="1"/>
  <c r="Z531" s="1"/>
  <c r="AF531" s="1"/>
  <c r="AL531" s="1"/>
  <c r="AR531" s="1"/>
  <c r="AX531" s="1"/>
  <c r="BD531" s="1"/>
  <c r="O531"/>
  <c r="U531" s="1"/>
  <c r="AA531" s="1"/>
  <c r="AG531" s="1"/>
  <c r="AM531" s="1"/>
  <c r="AS531" s="1"/>
  <c r="AY531" s="1"/>
  <c r="BE531" s="1"/>
  <c r="P531"/>
  <c r="V531" s="1"/>
  <c r="AB531" s="1"/>
  <c r="AH531" s="1"/>
  <c r="AN531" s="1"/>
  <c r="AT531" s="1"/>
  <c r="AZ531" s="1"/>
  <c r="BF531" s="1"/>
  <c r="Y847" l="1"/>
  <c r="W847"/>
  <c r="X847"/>
  <c r="T810"/>
  <c r="Z810" s="1"/>
  <c r="AF810" s="1"/>
  <c r="AL810" s="1"/>
  <c r="U810"/>
  <c r="AA810" s="1"/>
  <c r="AG810" s="1"/>
  <c r="AM810" s="1"/>
  <c r="V810"/>
  <c r="AB810" s="1"/>
  <c r="AH810" s="1"/>
  <c r="AN810" s="1"/>
  <c r="R809"/>
  <c r="R808" s="1"/>
  <c r="U808" s="1"/>
  <c r="AA808" s="1"/>
  <c r="AG808" s="1"/>
  <c r="AM808" s="1"/>
  <c r="S809"/>
  <c r="S808" s="1"/>
  <c r="V808" s="1"/>
  <c r="AB808" s="1"/>
  <c r="AH808" s="1"/>
  <c r="AN808" s="1"/>
  <c r="Q809"/>
  <c r="Q808" s="1"/>
  <c r="T808" s="1"/>
  <c r="Z808" s="1"/>
  <c r="AF808" s="1"/>
  <c r="AL808" s="1"/>
  <c r="T816"/>
  <c r="Z816" s="1"/>
  <c r="AF816" s="1"/>
  <c r="AL816" s="1"/>
  <c r="U816"/>
  <c r="AA816" s="1"/>
  <c r="AG816" s="1"/>
  <c r="AM816" s="1"/>
  <c r="V816"/>
  <c r="AB816" s="1"/>
  <c r="AH816" s="1"/>
  <c r="AN816" s="1"/>
  <c r="R815"/>
  <c r="R814" s="1"/>
  <c r="U814" s="1"/>
  <c r="AA814" s="1"/>
  <c r="AG814" s="1"/>
  <c r="AM814" s="1"/>
  <c r="S815"/>
  <c r="S814" s="1"/>
  <c r="V814" s="1"/>
  <c r="AB814" s="1"/>
  <c r="AH814" s="1"/>
  <c r="AN814" s="1"/>
  <c r="Q815"/>
  <c r="Q814" s="1"/>
  <c r="U815" l="1"/>
  <c r="AA815" s="1"/>
  <c r="AG815" s="1"/>
  <c r="AM815" s="1"/>
  <c r="T809"/>
  <c r="Z809" s="1"/>
  <c r="AF809" s="1"/>
  <c r="AL809" s="1"/>
  <c r="V815"/>
  <c r="AB815" s="1"/>
  <c r="AH815" s="1"/>
  <c r="AN815" s="1"/>
  <c r="V809"/>
  <c r="AB809" s="1"/>
  <c r="AH809" s="1"/>
  <c r="AN809" s="1"/>
  <c r="U809"/>
  <c r="AA809" s="1"/>
  <c r="AG809" s="1"/>
  <c r="AM809" s="1"/>
  <c r="T814"/>
  <c r="Z814" s="1"/>
  <c r="AF814" s="1"/>
  <c r="AL814" s="1"/>
  <c r="T815"/>
  <c r="Z815" s="1"/>
  <c r="AF815" s="1"/>
  <c r="AL815" s="1"/>
  <c r="T789" l="1"/>
  <c r="Z789" s="1"/>
  <c r="AF789" s="1"/>
  <c r="AL789" s="1"/>
  <c r="U789"/>
  <c r="AA789" s="1"/>
  <c r="AG789" s="1"/>
  <c r="AM789" s="1"/>
  <c r="V789"/>
  <c r="AB789" s="1"/>
  <c r="AH789" s="1"/>
  <c r="AN789" s="1"/>
  <c r="R788"/>
  <c r="U788" s="1"/>
  <c r="AA788" s="1"/>
  <c r="AG788" s="1"/>
  <c r="AM788" s="1"/>
  <c r="S788"/>
  <c r="V788" s="1"/>
  <c r="AB788" s="1"/>
  <c r="AH788" s="1"/>
  <c r="AN788" s="1"/>
  <c r="Q788"/>
  <c r="T788" s="1"/>
  <c r="Z788" s="1"/>
  <c r="AF788" s="1"/>
  <c r="AL788" s="1"/>
  <c r="T761"/>
  <c r="Z761" s="1"/>
  <c r="AF761" s="1"/>
  <c r="AL761" s="1"/>
  <c r="AR761" s="1"/>
  <c r="AX761" s="1"/>
  <c r="BD761" s="1"/>
  <c r="U761"/>
  <c r="AA761" s="1"/>
  <c r="AG761" s="1"/>
  <c r="AM761" s="1"/>
  <c r="AS761" s="1"/>
  <c r="AY761" s="1"/>
  <c r="BE761" s="1"/>
  <c r="V761"/>
  <c r="AB761" s="1"/>
  <c r="AH761" s="1"/>
  <c r="AN761" s="1"/>
  <c r="AT761" s="1"/>
  <c r="AZ761" s="1"/>
  <c r="BF761" s="1"/>
  <c r="R760"/>
  <c r="U760" s="1"/>
  <c r="AA760" s="1"/>
  <c r="AG760" s="1"/>
  <c r="AM760" s="1"/>
  <c r="AS760" s="1"/>
  <c r="AY760" s="1"/>
  <c r="BE760" s="1"/>
  <c r="S760"/>
  <c r="V760" s="1"/>
  <c r="AB760" s="1"/>
  <c r="AH760" s="1"/>
  <c r="AN760" s="1"/>
  <c r="AT760" s="1"/>
  <c r="AZ760" s="1"/>
  <c r="BF760" s="1"/>
  <c r="Q760"/>
  <c r="T760" s="1"/>
  <c r="Z760" s="1"/>
  <c r="AF760" s="1"/>
  <c r="AL760" s="1"/>
  <c r="AR760" s="1"/>
  <c r="AX760" s="1"/>
  <c r="BD760" s="1"/>
  <c r="T759"/>
  <c r="Z759" s="1"/>
  <c r="AF759" s="1"/>
  <c r="AL759" s="1"/>
  <c r="AR759" s="1"/>
  <c r="AX759" s="1"/>
  <c r="BD759" s="1"/>
  <c r="U759"/>
  <c r="AA759" s="1"/>
  <c r="AG759" s="1"/>
  <c r="AM759" s="1"/>
  <c r="AS759" s="1"/>
  <c r="AY759" s="1"/>
  <c r="BE759" s="1"/>
  <c r="V759"/>
  <c r="AB759" s="1"/>
  <c r="AH759" s="1"/>
  <c r="AN759" s="1"/>
  <c r="AT759" s="1"/>
  <c r="AZ759" s="1"/>
  <c r="BF759" s="1"/>
  <c r="R758"/>
  <c r="U758" s="1"/>
  <c r="AA758" s="1"/>
  <c r="AG758" s="1"/>
  <c r="AM758" s="1"/>
  <c r="AS758" s="1"/>
  <c r="AY758" s="1"/>
  <c r="BE758" s="1"/>
  <c r="S758"/>
  <c r="Q758"/>
  <c r="T758" s="1"/>
  <c r="Z758" s="1"/>
  <c r="AF758" s="1"/>
  <c r="AL758" s="1"/>
  <c r="AR758" s="1"/>
  <c r="AX758" s="1"/>
  <c r="BD758" s="1"/>
  <c r="Q713"/>
  <c r="T700"/>
  <c r="Z700" s="1"/>
  <c r="AF700" s="1"/>
  <c r="AL700" s="1"/>
  <c r="AR700" s="1"/>
  <c r="AX700" s="1"/>
  <c r="BD700" s="1"/>
  <c r="U700"/>
  <c r="AA700" s="1"/>
  <c r="AG700" s="1"/>
  <c r="AM700" s="1"/>
  <c r="AS700" s="1"/>
  <c r="AY700" s="1"/>
  <c r="BE700" s="1"/>
  <c r="V700"/>
  <c r="AB700" s="1"/>
  <c r="AH700" s="1"/>
  <c r="AN700" s="1"/>
  <c r="AT700" s="1"/>
  <c r="AZ700" s="1"/>
  <c r="BF700" s="1"/>
  <c r="R699"/>
  <c r="R696" s="1"/>
  <c r="U696" s="1"/>
  <c r="AA696" s="1"/>
  <c r="AG696" s="1"/>
  <c r="AM696" s="1"/>
  <c r="AS696" s="1"/>
  <c r="AY696" s="1"/>
  <c r="BE696" s="1"/>
  <c r="S699"/>
  <c r="S696" s="1"/>
  <c r="V696" s="1"/>
  <c r="AB696" s="1"/>
  <c r="AH696" s="1"/>
  <c r="AN696" s="1"/>
  <c r="AT696" s="1"/>
  <c r="AZ696" s="1"/>
  <c r="BF696" s="1"/>
  <c r="Q699"/>
  <c r="Q696" s="1"/>
  <c r="T696" s="1"/>
  <c r="Z696" s="1"/>
  <c r="AF696" s="1"/>
  <c r="AL696" s="1"/>
  <c r="AR696" s="1"/>
  <c r="AX696" s="1"/>
  <c r="BD696" s="1"/>
  <c r="T615"/>
  <c r="Z615" s="1"/>
  <c r="AF615" s="1"/>
  <c r="AL615" s="1"/>
  <c r="AR615" s="1"/>
  <c r="AX615" s="1"/>
  <c r="BD615" s="1"/>
  <c r="U615"/>
  <c r="AA615" s="1"/>
  <c r="AG615" s="1"/>
  <c r="AM615" s="1"/>
  <c r="AS615" s="1"/>
  <c r="AY615" s="1"/>
  <c r="BE615" s="1"/>
  <c r="V615"/>
  <c r="AB615" s="1"/>
  <c r="AH615" s="1"/>
  <c r="AN615" s="1"/>
  <c r="AT615" s="1"/>
  <c r="AZ615" s="1"/>
  <c r="BF615" s="1"/>
  <c r="R614"/>
  <c r="R613" s="1"/>
  <c r="U613" s="1"/>
  <c r="AA613" s="1"/>
  <c r="AG613" s="1"/>
  <c r="AM613" s="1"/>
  <c r="AS613" s="1"/>
  <c r="AY613" s="1"/>
  <c r="BE613" s="1"/>
  <c r="S614"/>
  <c r="S613" s="1"/>
  <c r="V613" s="1"/>
  <c r="AB613" s="1"/>
  <c r="AH613" s="1"/>
  <c r="AN613" s="1"/>
  <c r="AT613" s="1"/>
  <c r="AZ613" s="1"/>
  <c r="BF613" s="1"/>
  <c r="Q614"/>
  <c r="T614" s="1"/>
  <c r="Z614" s="1"/>
  <c r="AF614" s="1"/>
  <c r="AL614" s="1"/>
  <c r="AR614" s="1"/>
  <c r="AX614" s="1"/>
  <c r="BD614" s="1"/>
  <c r="T604"/>
  <c r="Z604" s="1"/>
  <c r="AF604" s="1"/>
  <c r="AL604" s="1"/>
  <c r="AR604" s="1"/>
  <c r="AX604" s="1"/>
  <c r="BD604" s="1"/>
  <c r="U604"/>
  <c r="AA604" s="1"/>
  <c r="AG604" s="1"/>
  <c r="AM604" s="1"/>
  <c r="AS604" s="1"/>
  <c r="AY604" s="1"/>
  <c r="BE604" s="1"/>
  <c r="V604"/>
  <c r="AB604" s="1"/>
  <c r="AH604" s="1"/>
  <c r="AN604" s="1"/>
  <c r="AT604" s="1"/>
  <c r="AZ604" s="1"/>
  <c r="BF604" s="1"/>
  <c r="R603"/>
  <c r="R602" s="1"/>
  <c r="U602" s="1"/>
  <c r="AA602" s="1"/>
  <c r="AG602" s="1"/>
  <c r="AM602" s="1"/>
  <c r="AS602" s="1"/>
  <c r="AY602" s="1"/>
  <c r="BE602" s="1"/>
  <c r="S603"/>
  <c r="S602" s="1"/>
  <c r="V602" s="1"/>
  <c r="AB602" s="1"/>
  <c r="AH602" s="1"/>
  <c r="AN602" s="1"/>
  <c r="AT602" s="1"/>
  <c r="AZ602" s="1"/>
  <c r="BF602" s="1"/>
  <c r="Q603"/>
  <c r="Q602" s="1"/>
  <c r="T602" s="1"/>
  <c r="Z602" s="1"/>
  <c r="AF602" s="1"/>
  <c r="AL602" s="1"/>
  <c r="AR602" s="1"/>
  <c r="AX602" s="1"/>
  <c r="BD602" s="1"/>
  <c r="T582"/>
  <c r="Z582" s="1"/>
  <c r="AF582" s="1"/>
  <c r="AL582" s="1"/>
  <c r="AR582" s="1"/>
  <c r="AX582" s="1"/>
  <c r="BD582" s="1"/>
  <c r="U582"/>
  <c r="AA582" s="1"/>
  <c r="AG582" s="1"/>
  <c r="AM582" s="1"/>
  <c r="AS582" s="1"/>
  <c r="AY582" s="1"/>
  <c r="BE582" s="1"/>
  <c r="V582"/>
  <c r="AB582" s="1"/>
  <c r="AH582" s="1"/>
  <c r="AN582" s="1"/>
  <c r="AT582" s="1"/>
  <c r="AZ582" s="1"/>
  <c r="BF582" s="1"/>
  <c r="R581"/>
  <c r="R580" s="1"/>
  <c r="U580" s="1"/>
  <c r="AA580" s="1"/>
  <c r="AG580" s="1"/>
  <c r="AM580" s="1"/>
  <c r="AS580" s="1"/>
  <c r="AY580" s="1"/>
  <c r="BE580" s="1"/>
  <c r="S581"/>
  <c r="S580" s="1"/>
  <c r="V580" s="1"/>
  <c r="AB580" s="1"/>
  <c r="AH580" s="1"/>
  <c r="AN580" s="1"/>
  <c r="AT580" s="1"/>
  <c r="AZ580" s="1"/>
  <c r="BF580" s="1"/>
  <c r="Q581"/>
  <c r="Q580" s="1"/>
  <c r="T580" s="1"/>
  <c r="Z580" s="1"/>
  <c r="AF580" s="1"/>
  <c r="AL580" s="1"/>
  <c r="AR580" s="1"/>
  <c r="AX580" s="1"/>
  <c r="BD580" s="1"/>
  <c r="T431"/>
  <c r="Z431" s="1"/>
  <c r="AF431" s="1"/>
  <c r="AL431" s="1"/>
  <c r="AR431" s="1"/>
  <c r="AX431" s="1"/>
  <c r="BD431" s="1"/>
  <c r="U431"/>
  <c r="AA431" s="1"/>
  <c r="AG431" s="1"/>
  <c r="AM431" s="1"/>
  <c r="AS431" s="1"/>
  <c r="AY431" s="1"/>
  <c r="BE431" s="1"/>
  <c r="V431"/>
  <c r="AB431" s="1"/>
  <c r="AH431" s="1"/>
  <c r="AN431" s="1"/>
  <c r="AT431" s="1"/>
  <c r="AZ431" s="1"/>
  <c r="BF431" s="1"/>
  <c r="R430"/>
  <c r="R429" s="1"/>
  <c r="U429" s="1"/>
  <c r="AA429" s="1"/>
  <c r="AG429" s="1"/>
  <c r="AM429" s="1"/>
  <c r="AS429" s="1"/>
  <c r="AY429" s="1"/>
  <c r="BE429" s="1"/>
  <c r="S430"/>
  <c r="S429" s="1"/>
  <c r="V429" s="1"/>
  <c r="AB429" s="1"/>
  <c r="AH429" s="1"/>
  <c r="AN429" s="1"/>
  <c r="AT429" s="1"/>
  <c r="AZ429" s="1"/>
  <c r="BF429" s="1"/>
  <c r="Q430"/>
  <c r="Q429" s="1"/>
  <c r="T429" s="1"/>
  <c r="Z429" s="1"/>
  <c r="AF429" s="1"/>
  <c r="AL429" s="1"/>
  <c r="AR429" s="1"/>
  <c r="AX429" s="1"/>
  <c r="BD429" s="1"/>
  <c r="Q613" l="1"/>
  <c r="T613" s="1"/>
  <c r="Z613" s="1"/>
  <c r="AF613" s="1"/>
  <c r="AL613" s="1"/>
  <c r="AR613" s="1"/>
  <c r="AX613" s="1"/>
  <c r="BD613" s="1"/>
  <c r="T603"/>
  <c r="Z603" s="1"/>
  <c r="AF603" s="1"/>
  <c r="AL603" s="1"/>
  <c r="AR603" s="1"/>
  <c r="AX603" s="1"/>
  <c r="BD603" s="1"/>
  <c r="V758"/>
  <c r="AB758" s="1"/>
  <c r="AH758" s="1"/>
  <c r="AN758" s="1"/>
  <c r="AT758" s="1"/>
  <c r="AZ758" s="1"/>
  <c r="BF758" s="1"/>
  <c r="U581"/>
  <c r="AA581" s="1"/>
  <c r="AG581" s="1"/>
  <c r="AM581" s="1"/>
  <c r="AS581" s="1"/>
  <c r="AY581" s="1"/>
  <c r="BE581" s="1"/>
  <c r="V581"/>
  <c r="AB581" s="1"/>
  <c r="AH581" s="1"/>
  <c r="AN581" s="1"/>
  <c r="AT581" s="1"/>
  <c r="AZ581" s="1"/>
  <c r="BF581" s="1"/>
  <c r="V699"/>
  <c r="AB699" s="1"/>
  <c r="AH699" s="1"/>
  <c r="AN699" s="1"/>
  <c r="AT699" s="1"/>
  <c r="AZ699" s="1"/>
  <c r="BF699" s="1"/>
  <c r="U699"/>
  <c r="AA699" s="1"/>
  <c r="AG699" s="1"/>
  <c r="AM699" s="1"/>
  <c r="AS699" s="1"/>
  <c r="AY699" s="1"/>
  <c r="BE699" s="1"/>
  <c r="V430"/>
  <c r="AB430" s="1"/>
  <c r="AH430" s="1"/>
  <c r="AN430" s="1"/>
  <c r="AT430" s="1"/>
  <c r="AZ430" s="1"/>
  <c r="BF430" s="1"/>
  <c r="V603"/>
  <c r="AB603" s="1"/>
  <c r="AH603" s="1"/>
  <c r="AN603" s="1"/>
  <c r="AT603" s="1"/>
  <c r="AZ603" s="1"/>
  <c r="BF603" s="1"/>
  <c r="V614"/>
  <c r="AB614" s="1"/>
  <c r="AH614" s="1"/>
  <c r="AN614" s="1"/>
  <c r="AT614" s="1"/>
  <c r="AZ614" s="1"/>
  <c r="BF614" s="1"/>
  <c r="U430"/>
  <c r="AA430" s="1"/>
  <c r="AG430" s="1"/>
  <c r="AM430" s="1"/>
  <c r="AS430" s="1"/>
  <c r="AY430" s="1"/>
  <c r="BE430" s="1"/>
  <c r="U603"/>
  <c r="AA603" s="1"/>
  <c r="AG603" s="1"/>
  <c r="AM603" s="1"/>
  <c r="AS603" s="1"/>
  <c r="AY603" s="1"/>
  <c r="BE603" s="1"/>
  <c r="U614"/>
  <c r="AA614" s="1"/>
  <c r="AG614" s="1"/>
  <c r="AM614" s="1"/>
  <c r="AS614" s="1"/>
  <c r="AY614" s="1"/>
  <c r="BE614" s="1"/>
  <c r="T699"/>
  <c r="Z699" s="1"/>
  <c r="AF699" s="1"/>
  <c r="AL699" s="1"/>
  <c r="AR699" s="1"/>
  <c r="AX699" s="1"/>
  <c r="BD699" s="1"/>
  <c r="T581"/>
  <c r="Z581" s="1"/>
  <c r="AF581" s="1"/>
  <c r="AL581" s="1"/>
  <c r="AR581" s="1"/>
  <c r="AX581" s="1"/>
  <c r="BD581" s="1"/>
  <c r="T430"/>
  <c r="Z430" s="1"/>
  <c r="AF430" s="1"/>
  <c r="AL430" s="1"/>
  <c r="AR430" s="1"/>
  <c r="AX430" s="1"/>
  <c r="BD430" s="1"/>
  <c r="T391"/>
  <c r="Z391" s="1"/>
  <c r="AF391" s="1"/>
  <c r="AL391" s="1"/>
  <c r="AR391" s="1"/>
  <c r="AX391" s="1"/>
  <c r="BD391" s="1"/>
  <c r="U391"/>
  <c r="AA391" s="1"/>
  <c r="AG391" s="1"/>
  <c r="AM391" s="1"/>
  <c r="AS391" s="1"/>
  <c r="AY391" s="1"/>
  <c r="BE391" s="1"/>
  <c r="V391"/>
  <c r="AB391" s="1"/>
  <c r="AH391" s="1"/>
  <c r="AN391" s="1"/>
  <c r="AT391" s="1"/>
  <c r="AZ391" s="1"/>
  <c r="BF391" s="1"/>
  <c r="T393"/>
  <c r="Z393" s="1"/>
  <c r="AF393" s="1"/>
  <c r="AL393" s="1"/>
  <c r="AR393" s="1"/>
  <c r="AX393" s="1"/>
  <c r="BD393" s="1"/>
  <c r="U393"/>
  <c r="AA393" s="1"/>
  <c r="AG393" s="1"/>
  <c r="AM393" s="1"/>
  <c r="AS393" s="1"/>
  <c r="AY393" s="1"/>
  <c r="BE393" s="1"/>
  <c r="V393"/>
  <c r="AB393" s="1"/>
  <c r="AH393" s="1"/>
  <c r="AN393" s="1"/>
  <c r="AT393" s="1"/>
  <c r="AZ393" s="1"/>
  <c r="BF393" s="1"/>
  <c r="R392"/>
  <c r="S392"/>
  <c r="V392" s="1"/>
  <c r="AB392" s="1"/>
  <c r="AH392" s="1"/>
  <c r="AN392" s="1"/>
  <c r="AT392" s="1"/>
  <c r="AZ392" s="1"/>
  <c r="BF392" s="1"/>
  <c r="Q392"/>
  <c r="T392" s="1"/>
  <c r="Z392" s="1"/>
  <c r="AF392" s="1"/>
  <c r="AL392" s="1"/>
  <c r="AR392" s="1"/>
  <c r="AX392" s="1"/>
  <c r="BD392" s="1"/>
  <c r="R390"/>
  <c r="U390" s="1"/>
  <c r="AA390" s="1"/>
  <c r="AG390" s="1"/>
  <c r="AM390" s="1"/>
  <c r="AS390" s="1"/>
  <c r="AY390" s="1"/>
  <c r="BE390" s="1"/>
  <c r="S390"/>
  <c r="Q390"/>
  <c r="T390" s="1"/>
  <c r="Z390" s="1"/>
  <c r="AF390" s="1"/>
  <c r="AL390" s="1"/>
  <c r="AR390" s="1"/>
  <c r="AX390" s="1"/>
  <c r="BD390" s="1"/>
  <c r="T361"/>
  <c r="Z361" s="1"/>
  <c r="AF361" s="1"/>
  <c r="AL361" s="1"/>
  <c r="AR361" s="1"/>
  <c r="AX361" s="1"/>
  <c r="BD361" s="1"/>
  <c r="U361"/>
  <c r="AA361" s="1"/>
  <c r="AG361" s="1"/>
  <c r="AM361" s="1"/>
  <c r="AS361" s="1"/>
  <c r="AY361" s="1"/>
  <c r="BE361" s="1"/>
  <c r="V361"/>
  <c r="AB361" s="1"/>
  <c r="AH361" s="1"/>
  <c r="AN361" s="1"/>
  <c r="AT361" s="1"/>
  <c r="AZ361" s="1"/>
  <c r="BF361" s="1"/>
  <c r="R360"/>
  <c r="R359" s="1"/>
  <c r="U359" s="1"/>
  <c r="AA359" s="1"/>
  <c r="AG359" s="1"/>
  <c r="AM359" s="1"/>
  <c r="AS359" s="1"/>
  <c r="AY359" s="1"/>
  <c r="BE359" s="1"/>
  <c r="S360"/>
  <c r="S359" s="1"/>
  <c r="V359" s="1"/>
  <c r="AB359" s="1"/>
  <c r="AH359" s="1"/>
  <c r="AN359" s="1"/>
  <c r="AT359" s="1"/>
  <c r="AZ359" s="1"/>
  <c r="BF359" s="1"/>
  <c r="Q360"/>
  <c r="T360" s="1"/>
  <c r="Z360" s="1"/>
  <c r="AF360" s="1"/>
  <c r="AL360" s="1"/>
  <c r="AR360" s="1"/>
  <c r="AX360" s="1"/>
  <c r="BD360" s="1"/>
  <c r="T350"/>
  <c r="Z350" s="1"/>
  <c r="AF350" s="1"/>
  <c r="AL350" s="1"/>
  <c r="AR350" s="1"/>
  <c r="AX350" s="1"/>
  <c r="BD350" s="1"/>
  <c r="U350"/>
  <c r="AA350" s="1"/>
  <c r="AG350" s="1"/>
  <c r="AM350" s="1"/>
  <c r="AS350" s="1"/>
  <c r="AY350" s="1"/>
  <c r="BE350" s="1"/>
  <c r="V350"/>
  <c r="AB350" s="1"/>
  <c r="AH350" s="1"/>
  <c r="AN350" s="1"/>
  <c r="AT350" s="1"/>
  <c r="AZ350" s="1"/>
  <c r="BF350" s="1"/>
  <c r="R349"/>
  <c r="R348" s="1"/>
  <c r="U348" s="1"/>
  <c r="AA348" s="1"/>
  <c r="AG348" s="1"/>
  <c r="AM348" s="1"/>
  <c r="AS348" s="1"/>
  <c r="AY348" s="1"/>
  <c r="BE348" s="1"/>
  <c r="S349"/>
  <c r="S348" s="1"/>
  <c r="V348" s="1"/>
  <c r="AB348" s="1"/>
  <c r="AH348" s="1"/>
  <c r="AN348" s="1"/>
  <c r="AT348" s="1"/>
  <c r="AZ348" s="1"/>
  <c r="BF348" s="1"/>
  <c r="Q349"/>
  <c r="Q348" s="1"/>
  <c r="T348" s="1"/>
  <c r="Z348" s="1"/>
  <c r="AF348" s="1"/>
  <c r="AL348" s="1"/>
  <c r="AR348" s="1"/>
  <c r="AX348" s="1"/>
  <c r="BD348" s="1"/>
  <c r="V271"/>
  <c r="AB271" s="1"/>
  <c r="AH271" s="1"/>
  <c r="AN271" s="1"/>
  <c r="AT271" s="1"/>
  <c r="AZ271" s="1"/>
  <c r="BF271" s="1"/>
  <c r="U271"/>
  <c r="AA271" s="1"/>
  <c r="AG271" s="1"/>
  <c r="AM271" s="1"/>
  <c r="AS271" s="1"/>
  <c r="AY271" s="1"/>
  <c r="BE271" s="1"/>
  <c r="T271"/>
  <c r="Z271" s="1"/>
  <c r="AF271" s="1"/>
  <c r="AL271" s="1"/>
  <c r="AR271" s="1"/>
  <c r="AX271" s="1"/>
  <c r="BD271" s="1"/>
  <c r="S270"/>
  <c r="V270" s="1"/>
  <c r="AB270" s="1"/>
  <c r="AH270" s="1"/>
  <c r="AN270" s="1"/>
  <c r="AT270" s="1"/>
  <c r="AZ270" s="1"/>
  <c r="BF270" s="1"/>
  <c r="R270"/>
  <c r="U270" s="1"/>
  <c r="AA270" s="1"/>
  <c r="AG270" s="1"/>
  <c r="AM270" s="1"/>
  <c r="AS270" s="1"/>
  <c r="AY270" s="1"/>
  <c r="BE270" s="1"/>
  <c r="Q270"/>
  <c r="T270" s="1"/>
  <c r="Z270" s="1"/>
  <c r="AF270" s="1"/>
  <c r="AL270" s="1"/>
  <c r="AR270" s="1"/>
  <c r="AX270" s="1"/>
  <c r="BD270" s="1"/>
  <c r="T243"/>
  <c r="Z243" s="1"/>
  <c r="AF243" s="1"/>
  <c r="AL243" s="1"/>
  <c r="AR243" s="1"/>
  <c r="AX243" s="1"/>
  <c r="BD243" s="1"/>
  <c r="U243"/>
  <c r="AA243" s="1"/>
  <c r="AG243" s="1"/>
  <c r="AM243" s="1"/>
  <c r="AS243" s="1"/>
  <c r="AY243" s="1"/>
  <c r="BE243" s="1"/>
  <c r="V243"/>
  <c r="AB243" s="1"/>
  <c r="AH243" s="1"/>
  <c r="AN243" s="1"/>
  <c r="AT243" s="1"/>
  <c r="AZ243" s="1"/>
  <c r="BF243" s="1"/>
  <c r="R242"/>
  <c r="R241" s="1"/>
  <c r="U241" s="1"/>
  <c r="AA241" s="1"/>
  <c r="AG241" s="1"/>
  <c r="AM241" s="1"/>
  <c r="AS241" s="1"/>
  <c r="AY241" s="1"/>
  <c r="BE241" s="1"/>
  <c r="S242"/>
  <c r="S241" s="1"/>
  <c r="V241" s="1"/>
  <c r="AB241" s="1"/>
  <c r="AH241" s="1"/>
  <c r="AN241" s="1"/>
  <c r="AT241" s="1"/>
  <c r="AZ241" s="1"/>
  <c r="BF241" s="1"/>
  <c r="Q242"/>
  <c r="Q241" s="1"/>
  <c r="T241" s="1"/>
  <c r="Z241" s="1"/>
  <c r="AF241" s="1"/>
  <c r="AL241" s="1"/>
  <c r="AR241" s="1"/>
  <c r="AX241" s="1"/>
  <c r="BD241" s="1"/>
  <c r="V225"/>
  <c r="AB225" s="1"/>
  <c r="AH225" s="1"/>
  <c r="AN225" s="1"/>
  <c r="AT225" s="1"/>
  <c r="AZ225" s="1"/>
  <c r="BF225" s="1"/>
  <c r="U225"/>
  <c r="AA225" s="1"/>
  <c r="AG225" s="1"/>
  <c r="AM225" s="1"/>
  <c r="AS225" s="1"/>
  <c r="AY225" s="1"/>
  <c r="BE225" s="1"/>
  <c r="Q224"/>
  <c r="S224"/>
  <c r="V224" s="1"/>
  <c r="AB224" s="1"/>
  <c r="AH224" s="1"/>
  <c r="AN224" s="1"/>
  <c r="AT224" s="1"/>
  <c r="AZ224" s="1"/>
  <c r="BF224" s="1"/>
  <c r="R224"/>
  <c r="U224" s="1"/>
  <c r="AA224" s="1"/>
  <c r="AG224" s="1"/>
  <c r="AM224" s="1"/>
  <c r="AS224" s="1"/>
  <c r="AY224" s="1"/>
  <c r="BE224" s="1"/>
  <c r="Q218"/>
  <c r="T218" s="1"/>
  <c r="Z218" s="1"/>
  <c r="AF218" s="1"/>
  <c r="AL218" s="1"/>
  <c r="AR218" s="1"/>
  <c r="AX218" s="1"/>
  <c r="BD218" s="1"/>
  <c r="U218"/>
  <c r="AA218" s="1"/>
  <c r="AG218" s="1"/>
  <c r="AM218" s="1"/>
  <c r="AS218" s="1"/>
  <c r="AY218" s="1"/>
  <c r="BE218" s="1"/>
  <c r="V218"/>
  <c r="AB218" s="1"/>
  <c r="AH218" s="1"/>
  <c r="AN218" s="1"/>
  <c r="AT218" s="1"/>
  <c r="AZ218" s="1"/>
  <c r="BF218" s="1"/>
  <c r="R217"/>
  <c r="R216" s="1"/>
  <c r="U216" s="1"/>
  <c r="AA216" s="1"/>
  <c r="AG216" s="1"/>
  <c r="AM216" s="1"/>
  <c r="AS216" s="1"/>
  <c r="AY216" s="1"/>
  <c r="BE216" s="1"/>
  <c r="S217"/>
  <c r="S216" s="1"/>
  <c r="V216" s="1"/>
  <c r="AB216" s="1"/>
  <c r="AH216" s="1"/>
  <c r="AN216" s="1"/>
  <c r="AT216" s="1"/>
  <c r="AZ216" s="1"/>
  <c r="BF216" s="1"/>
  <c r="T206"/>
  <c r="Z206" s="1"/>
  <c r="AF206" s="1"/>
  <c r="AL206" s="1"/>
  <c r="AR206" s="1"/>
  <c r="AX206" s="1"/>
  <c r="BD206" s="1"/>
  <c r="U206"/>
  <c r="AA206" s="1"/>
  <c r="AG206" s="1"/>
  <c r="AM206" s="1"/>
  <c r="AS206" s="1"/>
  <c r="AY206" s="1"/>
  <c r="BE206" s="1"/>
  <c r="V206"/>
  <c r="AB206" s="1"/>
  <c r="AH206" s="1"/>
  <c r="AN206" s="1"/>
  <c r="AT206" s="1"/>
  <c r="AZ206" s="1"/>
  <c r="BF206" s="1"/>
  <c r="R205"/>
  <c r="U205" s="1"/>
  <c r="AA205" s="1"/>
  <c r="AG205" s="1"/>
  <c r="AM205" s="1"/>
  <c r="AS205" s="1"/>
  <c r="AY205" s="1"/>
  <c r="BE205" s="1"/>
  <c r="S205"/>
  <c r="S204" s="1"/>
  <c r="V204" s="1"/>
  <c r="AB204" s="1"/>
  <c r="AH204" s="1"/>
  <c r="AN204" s="1"/>
  <c r="AT204" s="1"/>
  <c r="AZ204" s="1"/>
  <c r="BF204" s="1"/>
  <c r="Q205"/>
  <c r="Q204" s="1"/>
  <c r="T204" s="1"/>
  <c r="Z204" s="1"/>
  <c r="AF204" s="1"/>
  <c r="AL204" s="1"/>
  <c r="AR204" s="1"/>
  <c r="AX204" s="1"/>
  <c r="BD204" s="1"/>
  <c r="T203"/>
  <c r="Z203" s="1"/>
  <c r="AF203" s="1"/>
  <c r="AL203" s="1"/>
  <c r="AR203" s="1"/>
  <c r="AX203" s="1"/>
  <c r="BD203" s="1"/>
  <c r="U203"/>
  <c r="AA203" s="1"/>
  <c r="AG203" s="1"/>
  <c r="AM203" s="1"/>
  <c r="AS203" s="1"/>
  <c r="AY203" s="1"/>
  <c r="BE203" s="1"/>
  <c r="V203"/>
  <c r="AB203" s="1"/>
  <c r="AH203" s="1"/>
  <c r="AN203" s="1"/>
  <c r="AT203" s="1"/>
  <c r="AZ203" s="1"/>
  <c r="BF203" s="1"/>
  <c r="R202"/>
  <c r="R201" s="1"/>
  <c r="U201" s="1"/>
  <c r="AA201" s="1"/>
  <c r="AG201" s="1"/>
  <c r="AM201" s="1"/>
  <c r="AS201" s="1"/>
  <c r="AY201" s="1"/>
  <c r="BE201" s="1"/>
  <c r="S202"/>
  <c r="S201" s="1"/>
  <c r="V201" s="1"/>
  <c r="AB201" s="1"/>
  <c r="AH201" s="1"/>
  <c r="AN201" s="1"/>
  <c r="AT201" s="1"/>
  <c r="AZ201" s="1"/>
  <c r="BF201" s="1"/>
  <c r="Q202"/>
  <c r="Q201" s="1"/>
  <c r="T201" s="1"/>
  <c r="Z201" s="1"/>
  <c r="AF201" s="1"/>
  <c r="AL201" s="1"/>
  <c r="AR201" s="1"/>
  <c r="AX201" s="1"/>
  <c r="BD201" s="1"/>
  <c r="T200"/>
  <c r="Z200" s="1"/>
  <c r="AF200" s="1"/>
  <c r="AL200" s="1"/>
  <c r="AR200" s="1"/>
  <c r="AX200" s="1"/>
  <c r="BD200" s="1"/>
  <c r="U200"/>
  <c r="AA200" s="1"/>
  <c r="AG200" s="1"/>
  <c r="AM200" s="1"/>
  <c r="AS200" s="1"/>
  <c r="AY200" s="1"/>
  <c r="BE200" s="1"/>
  <c r="V200"/>
  <c r="AB200" s="1"/>
  <c r="AH200" s="1"/>
  <c r="AN200" s="1"/>
  <c r="AT200" s="1"/>
  <c r="AZ200" s="1"/>
  <c r="BF200" s="1"/>
  <c r="R199"/>
  <c r="R196" s="1"/>
  <c r="U196" s="1"/>
  <c r="AA196" s="1"/>
  <c r="AG196" s="1"/>
  <c r="AM196" s="1"/>
  <c r="AS196" s="1"/>
  <c r="AY196" s="1"/>
  <c r="BE196" s="1"/>
  <c r="S199"/>
  <c r="S196" s="1"/>
  <c r="V196" s="1"/>
  <c r="AB196" s="1"/>
  <c r="AH196" s="1"/>
  <c r="AN196" s="1"/>
  <c r="AT196" s="1"/>
  <c r="AZ196" s="1"/>
  <c r="BF196" s="1"/>
  <c r="Q199"/>
  <c r="Q196" s="1"/>
  <c r="T196" s="1"/>
  <c r="Z196" s="1"/>
  <c r="AF196" s="1"/>
  <c r="AL196" s="1"/>
  <c r="AR196" s="1"/>
  <c r="AX196" s="1"/>
  <c r="BD196" s="1"/>
  <c r="Q180"/>
  <c r="T180" s="1"/>
  <c r="Z180" s="1"/>
  <c r="AF180" s="1"/>
  <c r="AL180" s="1"/>
  <c r="AR180" s="1"/>
  <c r="AX180" s="1"/>
  <c r="BD180" s="1"/>
  <c r="U180"/>
  <c r="AA180" s="1"/>
  <c r="AG180" s="1"/>
  <c r="AM180" s="1"/>
  <c r="AS180" s="1"/>
  <c r="AY180" s="1"/>
  <c r="BE180" s="1"/>
  <c r="V180"/>
  <c r="AB180" s="1"/>
  <c r="AH180" s="1"/>
  <c r="AN180" s="1"/>
  <c r="AT180" s="1"/>
  <c r="AZ180" s="1"/>
  <c r="BF180" s="1"/>
  <c r="R179"/>
  <c r="R176" s="1"/>
  <c r="U176" s="1"/>
  <c r="AA176" s="1"/>
  <c r="AG176" s="1"/>
  <c r="AM176" s="1"/>
  <c r="AS176" s="1"/>
  <c r="AY176" s="1"/>
  <c r="BE176" s="1"/>
  <c r="S179"/>
  <c r="S176" s="1"/>
  <c r="V176" s="1"/>
  <c r="AB176" s="1"/>
  <c r="AH176" s="1"/>
  <c r="AN176" s="1"/>
  <c r="AT176" s="1"/>
  <c r="AZ176" s="1"/>
  <c r="BF176" s="1"/>
  <c r="T172"/>
  <c r="Z172" s="1"/>
  <c r="AF172" s="1"/>
  <c r="AL172" s="1"/>
  <c r="AR172" s="1"/>
  <c r="AX172" s="1"/>
  <c r="BD172" s="1"/>
  <c r="U172"/>
  <c r="AA172" s="1"/>
  <c r="AG172" s="1"/>
  <c r="AM172" s="1"/>
  <c r="AS172" s="1"/>
  <c r="AY172" s="1"/>
  <c r="BE172" s="1"/>
  <c r="V172"/>
  <c r="AB172" s="1"/>
  <c r="AH172" s="1"/>
  <c r="AN172" s="1"/>
  <c r="AT172" s="1"/>
  <c r="AZ172" s="1"/>
  <c r="BF172" s="1"/>
  <c r="R171"/>
  <c r="R170" s="1"/>
  <c r="U170" s="1"/>
  <c r="AA170" s="1"/>
  <c r="AG170" s="1"/>
  <c r="AM170" s="1"/>
  <c r="AS170" s="1"/>
  <c r="AY170" s="1"/>
  <c r="BE170" s="1"/>
  <c r="S171"/>
  <c r="S170" s="1"/>
  <c r="V170" s="1"/>
  <c r="AB170" s="1"/>
  <c r="AH170" s="1"/>
  <c r="AN170" s="1"/>
  <c r="AT170" s="1"/>
  <c r="AZ170" s="1"/>
  <c r="BF170" s="1"/>
  <c r="Q171"/>
  <c r="Q170" s="1"/>
  <c r="T170" s="1"/>
  <c r="Z170" s="1"/>
  <c r="AF170" s="1"/>
  <c r="AL170" s="1"/>
  <c r="AR170" s="1"/>
  <c r="AX170" s="1"/>
  <c r="BD170" s="1"/>
  <c r="T132"/>
  <c r="Z132" s="1"/>
  <c r="AF132" s="1"/>
  <c r="AL132" s="1"/>
  <c r="AR132" s="1"/>
  <c r="AX132" s="1"/>
  <c r="BD132" s="1"/>
  <c r="U132"/>
  <c r="AA132" s="1"/>
  <c r="AG132" s="1"/>
  <c r="AM132" s="1"/>
  <c r="AS132" s="1"/>
  <c r="AY132" s="1"/>
  <c r="BE132" s="1"/>
  <c r="V132"/>
  <c r="AB132" s="1"/>
  <c r="AH132" s="1"/>
  <c r="AN132" s="1"/>
  <c r="AT132" s="1"/>
  <c r="AZ132" s="1"/>
  <c r="BF132" s="1"/>
  <c r="R131"/>
  <c r="R126" s="1"/>
  <c r="S131"/>
  <c r="S126" s="1"/>
  <c r="Q131"/>
  <c r="Q126" s="1"/>
  <c r="T126" s="1"/>
  <c r="Z126" s="1"/>
  <c r="AF126" s="1"/>
  <c r="AL126" s="1"/>
  <c r="AR126" s="1"/>
  <c r="AX126" s="1"/>
  <c r="BD126" s="1"/>
  <c r="T107"/>
  <c r="Z107" s="1"/>
  <c r="AF107" s="1"/>
  <c r="AL107" s="1"/>
  <c r="AR107" s="1"/>
  <c r="AX107" s="1"/>
  <c r="BD107" s="1"/>
  <c r="U107"/>
  <c r="AA107" s="1"/>
  <c r="AG107" s="1"/>
  <c r="AM107" s="1"/>
  <c r="AS107" s="1"/>
  <c r="AY107" s="1"/>
  <c r="BE107" s="1"/>
  <c r="V107"/>
  <c r="AB107" s="1"/>
  <c r="AH107" s="1"/>
  <c r="AN107" s="1"/>
  <c r="AT107" s="1"/>
  <c r="AZ107" s="1"/>
  <c r="BF107" s="1"/>
  <c r="R106"/>
  <c r="R105" s="1"/>
  <c r="U105" s="1"/>
  <c r="AA105" s="1"/>
  <c r="AG105" s="1"/>
  <c r="AM105" s="1"/>
  <c r="AS105" s="1"/>
  <c r="AY105" s="1"/>
  <c r="BE105" s="1"/>
  <c r="S106"/>
  <c r="S105" s="1"/>
  <c r="V105" s="1"/>
  <c r="AB105" s="1"/>
  <c r="AH105" s="1"/>
  <c r="AN105" s="1"/>
  <c r="AT105" s="1"/>
  <c r="AZ105" s="1"/>
  <c r="BF105" s="1"/>
  <c r="Q106"/>
  <c r="T106" s="1"/>
  <c r="Z106" s="1"/>
  <c r="AF106" s="1"/>
  <c r="AL106" s="1"/>
  <c r="AR106" s="1"/>
  <c r="AX106" s="1"/>
  <c r="BD106" s="1"/>
  <c r="Q84"/>
  <c r="T54"/>
  <c r="Z54" s="1"/>
  <c r="AF54" s="1"/>
  <c r="AL54" s="1"/>
  <c r="AR54" s="1"/>
  <c r="AX54" s="1"/>
  <c r="BD54" s="1"/>
  <c r="U54"/>
  <c r="AA54" s="1"/>
  <c r="AG54" s="1"/>
  <c r="AM54" s="1"/>
  <c r="AS54" s="1"/>
  <c r="AY54" s="1"/>
  <c r="BE54" s="1"/>
  <c r="V54"/>
  <c r="AB54" s="1"/>
  <c r="AH54" s="1"/>
  <c r="AN54" s="1"/>
  <c r="AT54" s="1"/>
  <c r="AZ54" s="1"/>
  <c r="BF54" s="1"/>
  <c r="R53"/>
  <c r="R52" s="1"/>
  <c r="U52" s="1"/>
  <c r="AA52" s="1"/>
  <c r="AG52" s="1"/>
  <c r="AM52" s="1"/>
  <c r="AS52" s="1"/>
  <c r="AY52" s="1"/>
  <c r="BE52" s="1"/>
  <c r="S53"/>
  <c r="S52" s="1"/>
  <c r="V52" s="1"/>
  <c r="AB52" s="1"/>
  <c r="AH52" s="1"/>
  <c r="AN52" s="1"/>
  <c r="AT52" s="1"/>
  <c r="AZ52" s="1"/>
  <c r="BF52" s="1"/>
  <c r="Q53"/>
  <c r="Q52" s="1"/>
  <c r="T52" s="1"/>
  <c r="Z52" s="1"/>
  <c r="AF52" s="1"/>
  <c r="AL52" s="1"/>
  <c r="AR52" s="1"/>
  <c r="AX52" s="1"/>
  <c r="BD52" s="1"/>
  <c r="T29"/>
  <c r="Z29" s="1"/>
  <c r="AF29" s="1"/>
  <c r="AL29" s="1"/>
  <c r="AR29" s="1"/>
  <c r="AX29" s="1"/>
  <c r="BD29" s="1"/>
  <c r="U29"/>
  <c r="AA29" s="1"/>
  <c r="AG29" s="1"/>
  <c r="AM29" s="1"/>
  <c r="AS29" s="1"/>
  <c r="AY29" s="1"/>
  <c r="BE29" s="1"/>
  <c r="V29"/>
  <c r="AB29" s="1"/>
  <c r="AH29" s="1"/>
  <c r="AN29" s="1"/>
  <c r="AT29" s="1"/>
  <c r="AZ29" s="1"/>
  <c r="BF29" s="1"/>
  <c r="R28"/>
  <c r="R27" s="1"/>
  <c r="U27" s="1"/>
  <c r="AA27" s="1"/>
  <c r="AG27" s="1"/>
  <c r="AM27" s="1"/>
  <c r="AS27" s="1"/>
  <c r="AY27" s="1"/>
  <c r="BE27" s="1"/>
  <c r="S28"/>
  <c r="S27" s="1"/>
  <c r="V27" s="1"/>
  <c r="AB27" s="1"/>
  <c r="AH27" s="1"/>
  <c r="AN27" s="1"/>
  <c r="AT27" s="1"/>
  <c r="AZ27" s="1"/>
  <c r="BF27" s="1"/>
  <c r="Q28"/>
  <c r="Q27" s="1"/>
  <c r="T27" s="1"/>
  <c r="Z27" s="1"/>
  <c r="AF27" s="1"/>
  <c r="AL27" s="1"/>
  <c r="AR27" s="1"/>
  <c r="AX27" s="1"/>
  <c r="BD27" s="1"/>
  <c r="Q217" l="1"/>
  <c r="Q216" s="1"/>
  <c r="Q105"/>
  <c r="T105" s="1"/>
  <c r="Z105" s="1"/>
  <c r="AF105" s="1"/>
  <c r="AL105" s="1"/>
  <c r="AR105" s="1"/>
  <c r="AX105" s="1"/>
  <c r="BD105" s="1"/>
  <c r="T53"/>
  <c r="Z53" s="1"/>
  <c r="AF53" s="1"/>
  <c r="AL53" s="1"/>
  <c r="AR53" s="1"/>
  <c r="AX53" s="1"/>
  <c r="BD53" s="1"/>
  <c r="T28"/>
  <c r="Z28" s="1"/>
  <c r="AF28" s="1"/>
  <c r="AL28" s="1"/>
  <c r="AR28" s="1"/>
  <c r="AX28" s="1"/>
  <c r="BD28" s="1"/>
  <c r="Q359"/>
  <c r="T359" s="1"/>
  <c r="Z359" s="1"/>
  <c r="AF359" s="1"/>
  <c r="AL359" s="1"/>
  <c r="AR359" s="1"/>
  <c r="AX359" s="1"/>
  <c r="BD359" s="1"/>
  <c r="S389"/>
  <c r="V389" s="1"/>
  <c r="AB389" s="1"/>
  <c r="AH389" s="1"/>
  <c r="AN389" s="1"/>
  <c r="AT389" s="1"/>
  <c r="AZ389" s="1"/>
  <c r="BF389" s="1"/>
  <c r="T199"/>
  <c r="Z199" s="1"/>
  <c r="AF199" s="1"/>
  <c r="AL199" s="1"/>
  <c r="AR199" s="1"/>
  <c r="AX199" s="1"/>
  <c r="BD199" s="1"/>
  <c r="R389"/>
  <c r="U389" s="1"/>
  <c r="AA389" s="1"/>
  <c r="AG389" s="1"/>
  <c r="AM389" s="1"/>
  <c r="AS389" s="1"/>
  <c r="AY389" s="1"/>
  <c r="BE389" s="1"/>
  <c r="U392"/>
  <c r="AA392" s="1"/>
  <c r="AG392" s="1"/>
  <c r="AM392" s="1"/>
  <c r="AS392" s="1"/>
  <c r="AY392" s="1"/>
  <c r="BE392" s="1"/>
  <c r="V390"/>
  <c r="AB390" s="1"/>
  <c r="AH390" s="1"/>
  <c r="AN390" s="1"/>
  <c r="AT390" s="1"/>
  <c r="AZ390" s="1"/>
  <c r="BF390" s="1"/>
  <c r="Q179"/>
  <c r="T205"/>
  <c r="Z205" s="1"/>
  <c r="AF205" s="1"/>
  <c r="AL205" s="1"/>
  <c r="AR205" s="1"/>
  <c r="AX205" s="1"/>
  <c r="BD205" s="1"/>
  <c r="T242"/>
  <c r="Z242" s="1"/>
  <c r="AF242" s="1"/>
  <c r="AL242" s="1"/>
  <c r="AR242" s="1"/>
  <c r="AX242" s="1"/>
  <c r="BD242" s="1"/>
  <c r="S269"/>
  <c r="V269" s="1"/>
  <c r="AB269" s="1"/>
  <c r="AH269" s="1"/>
  <c r="AN269" s="1"/>
  <c r="AT269" s="1"/>
  <c r="AZ269" s="1"/>
  <c r="BF269" s="1"/>
  <c r="V217"/>
  <c r="AB217" s="1"/>
  <c r="AH217" s="1"/>
  <c r="AN217" s="1"/>
  <c r="AT217" s="1"/>
  <c r="AZ217" s="1"/>
  <c r="BF217" s="1"/>
  <c r="V106"/>
  <c r="AB106" s="1"/>
  <c r="AH106" s="1"/>
  <c r="AN106" s="1"/>
  <c r="AT106" s="1"/>
  <c r="AZ106" s="1"/>
  <c r="BF106" s="1"/>
  <c r="V131"/>
  <c r="AB131" s="1"/>
  <c r="AH131" s="1"/>
  <c r="AN131" s="1"/>
  <c r="AT131" s="1"/>
  <c r="AZ131" s="1"/>
  <c r="BF131" s="1"/>
  <c r="U199"/>
  <c r="AA199" s="1"/>
  <c r="AG199" s="1"/>
  <c r="AM199" s="1"/>
  <c r="AS199" s="1"/>
  <c r="AY199" s="1"/>
  <c r="BE199" s="1"/>
  <c r="U28"/>
  <c r="AA28" s="1"/>
  <c r="AG28" s="1"/>
  <c r="AM28" s="1"/>
  <c r="AS28" s="1"/>
  <c r="AY28" s="1"/>
  <c r="BE28" s="1"/>
  <c r="V126"/>
  <c r="AB126" s="1"/>
  <c r="AH126" s="1"/>
  <c r="AN126" s="1"/>
  <c r="AT126" s="1"/>
  <c r="AZ126" s="1"/>
  <c r="BF126" s="1"/>
  <c r="V171"/>
  <c r="AB171" s="1"/>
  <c r="AH171" s="1"/>
  <c r="AN171" s="1"/>
  <c r="AT171" s="1"/>
  <c r="AZ171" s="1"/>
  <c r="BF171" s="1"/>
  <c r="U202"/>
  <c r="AA202" s="1"/>
  <c r="AG202" s="1"/>
  <c r="AM202" s="1"/>
  <c r="AS202" s="1"/>
  <c r="AY202" s="1"/>
  <c r="BE202" s="1"/>
  <c r="U53"/>
  <c r="AA53" s="1"/>
  <c r="AG53" s="1"/>
  <c r="AM53" s="1"/>
  <c r="AS53" s="1"/>
  <c r="AY53" s="1"/>
  <c r="BE53" s="1"/>
  <c r="U179"/>
  <c r="AA179" s="1"/>
  <c r="AG179" s="1"/>
  <c r="AM179" s="1"/>
  <c r="AS179" s="1"/>
  <c r="AY179" s="1"/>
  <c r="BE179" s="1"/>
  <c r="U242"/>
  <c r="AA242" s="1"/>
  <c r="AG242" s="1"/>
  <c r="AM242" s="1"/>
  <c r="AS242" s="1"/>
  <c r="AY242" s="1"/>
  <c r="BE242" s="1"/>
  <c r="V349"/>
  <c r="AB349" s="1"/>
  <c r="AH349" s="1"/>
  <c r="AN349" s="1"/>
  <c r="AT349" s="1"/>
  <c r="AZ349" s="1"/>
  <c r="BF349" s="1"/>
  <c r="R204"/>
  <c r="U204" s="1"/>
  <c r="AA204" s="1"/>
  <c r="AG204" s="1"/>
  <c r="AM204" s="1"/>
  <c r="AS204" s="1"/>
  <c r="AY204" s="1"/>
  <c r="BE204" s="1"/>
  <c r="V205"/>
  <c r="AB205" s="1"/>
  <c r="AH205" s="1"/>
  <c r="AN205" s="1"/>
  <c r="AT205" s="1"/>
  <c r="AZ205" s="1"/>
  <c r="BF205" s="1"/>
  <c r="U360"/>
  <c r="AA360" s="1"/>
  <c r="AG360" s="1"/>
  <c r="AM360" s="1"/>
  <c r="AS360" s="1"/>
  <c r="AY360" s="1"/>
  <c r="BE360" s="1"/>
  <c r="U106"/>
  <c r="AA106" s="1"/>
  <c r="AG106" s="1"/>
  <c r="AM106" s="1"/>
  <c r="AS106" s="1"/>
  <c r="AY106" s="1"/>
  <c r="BE106" s="1"/>
  <c r="U126"/>
  <c r="AA126" s="1"/>
  <c r="AG126" s="1"/>
  <c r="AM126" s="1"/>
  <c r="AS126" s="1"/>
  <c r="AY126" s="1"/>
  <c r="BE126" s="1"/>
  <c r="V179"/>
  <c r="AB179" s="1"/>
  <c r="AH179" s="1"/>
  <c r="AN179" s="1"/>
  <c r="AT179" s="1"/>
  <c r="AZ179" s="1"/>
  <c r="BF179" s="1"/>
  <c r="V199"/>
  <c r="AB199" s="1"/>
  <c r="AH199" s="1"/>
  <c r="AN199" s="1"/>
  <c r="AT199" s="1"/>
  <c r="AZ199" s="1"/>
  <c r="BF199" s="1"/>
  <c r="V202"/>
  <c r="AB202" s="1"/>
  <c r="AH202" s="1"/>
  <c r="AN202" s="1"/>
  <c r="AT202" s="1"/>
  <c r="AZ202" s="1"/>
  <c r="BF202" s="1"/>
  <c r="V242"/>
  <c r="AB242" s="1"/>
  <c r="AH242" s="1"/>
  <c r="AN242" s="1"/>
  <c r="AT242" s="1"/>
  <c r="AZ242" s="1"/>
  <c r="BF242" s="1"/>
  <c r="U349"/>
  <c r="AA349" s="1"/>
  <c r="AG349" s="1"/>
  <c r="AM349" s="1"/>
  <c r="AS349" s="1"/>
  <c r="AY349" s="1"/>
  <c r="BE349" s="1"/>
  <c r="V28"/>
  <c r="AB28" s="1"/>
  <c r="AH28" s="1"/>
  <c r="AN28" s="1"/>
  <c r="AT28" s="1"/>
  <c r="AZ28" s="1"/>
  <c r="BF28" s="1"/>
  <c r="V53"/>
  <c r="AB53" s="1"/>
  <c r="AH53" s="1"/>
  <c r="AN53" s="1"/>
  <c r="AT53" s="1"/>
  <c r="AZ53" s="1"/>
  <c r="BF53" s="1"/>
  <c r="U131"/>
  <c r="AA131" s="1"/>
  <c r="AG131" s="1"/>
  <c r="AM131" s="1"/>
  <c r="AS131" s="1"/>
  <c r="AY131" s="1"/>
  <c r="BE131" s="1"/>
  <c r="U171"/>
  <c r="AA171" s="1"/>
  <c r="AG171" s="1"/>
  <c r="AM171" s="1"/>
  <c r="AS171" s="1"/>
  <c r="AY171" s="1"/>
  <c r="BE171" s="1"/>
  <c r="U217"/>
  <c r="AA217" s="1"/>
  <c r="AG217" s="1"/>
  <c r="AM217" s="1"/>
  <c r="AS217" s="1"/>
  <c r="AY217" s="1"/>
  <c r="BE217" s="1"/>
  <c r="R223"/>
  <c r="U223" s="1"/>
  <c r="AA223" s="1"/>
  <c r="AG223" s="1"/>
  <c r="AM223" s="1"/>
  <c r="AS223" s="1"/>
  <c r="AY223" s="1"/>
  <c r="BE223" s="1"/>
  <c r="V360"/>
  <c r="AB360" s="1"/>
  <c r="AH360" s="1"/>
  <c r="AN360" s="1"/>
  <c r="AT360" s="1"/>
  <c r="AZ360" s="1"/>
  <c r="BF360" s="1"/>
  <c r="Q389"/>
  <c r="T389" s="1"/>
  <c r="Z389" s="1"/>
  <c r="AF389" s="1"/>
  <c r="AL389" s="1"/>
  <c r="AR389" s="1"/>
  <c r="AX389" s="1"/>
  <c r="BD389" s="1"/>
  <c r="T349"/>
  <c r="Z349" s="1"/>
  <c r="AF349" s="1"/>
  <c r="AL349" s="1"/>
  <c r="AR349" s="1"/>
  <c r="AX349" s="1"/>
  <c r="BD349" s="1"/>
  <c r="Q269"/>
  <c r="T269" s="1"/>
  <c r="Z269" s="1"/>
  <c r="AF269" s="1"/>
  <c r="AL269" s="1"/>
  <c r="AR269" s="1"/>
  <c r="AX269" s="1"/>
  <c r="BD269" s="1"/>
  <c r="R269"/>
  <c r="U269" s="1"/>
  <c r="AA269" s="1"/>
  <c r="AG269" s="1"/>
  <c r="AM269" s="1"/>
  <c r="AS269" s="1"/>
  <c r="AY269" s="1"/>
  <c r="BE269" s="1"/>
  <c r="T224"/>
  <c r="Z224" s="1"/>
  <c r="AF224" s="1"/>
  <c r="AL224" s="1"/>
  <c r="AR224" s="1"/>
  <c r="AX224" s="1"/>
  <c r="BD224" s="1"/>
  <c r="Q223"/>
  <c r="T225"/>
  <c r="Z225" s="1"/>
  <c r="AF225" s="1"/>
  <c r="AL225" s="1"/>
  <c r="AR225" s="1"/>
  <c r="AX225" s="1"/>
  <c r="BD225" s="1"/>
  <c r="S223"/>
  <c r="V223" s="1"/>
  <c r="AB223" s="1"/>
  <c r="AH223" s="1"/>
  <c r="AN223" s="1"/>
  <c r="AT223" s="1"/>
  <c r="AZ223" s="1"/>
  <c r="BF223" s="1"/>
  <c r="T216"/>
  <c r="Z216" s="1"/>
  <c r="AF216" s="1"/>
  <c r="AL216" s="1"/>
  <c r="AR216" s="1"/>
  <c r="AX216" s="1"/>
  <c r="BD216" s="1"/>
  <c r="T217"/>
  <c r="Z217" s="1"/>
  <c r="AF217" s="1"/>
  <c r="AL217" s="1"/>
  <c r="AR217" s="1"/>
  <c r="AX217" s="1"/>
  <c r="BD217" s="1"/>
  <c r="T202"/>
  <c r="Z202" s="1"/>
  <c r="AF202" s="1"/>
  <c r="AL202" s="1"/>
  <c r="AR202" s="1"/>
  <c r="AX202" s="1"/>
  <c r="BD202" s="1"/>
  <c r="T171"/>
  <c r="Z171" s="1"/>
  <c r="AF171" s="1"/>
  <c r="AL171" s="1"/>
  <c r="AR171" s="1"/>
  <c r="AX171" s="1"/>
  <c r="BD171" s="1"/>
  <c r="T131"/>
  <c r="Z131" s="1"/>
  <c r="AF131" s="1"/>
  <c r="AL131" s="1"/>
  <c r="AR131" s="1"/>
  <c r="AX131" s="1"/>
  <c r="BD131" s="1"/>
  <c r="S844"/>
  <c r="R844"/>
  <c r="Q844"/>
  <c r="S842"/>
  <c r="R842"/>
  <c r="Q842"/>
  <c r="S839"/>
  <c r="R839"/>
  <c r="Q839"/>
  <c r="S837"/>
  <c r="R837"/>
  <c r="Q837"/>
  <c r="S834"/>
  <c r="R834"/>
  <c r="Q834"/>
  <c r="S832"/>
  <c r="R832"/>
  <c r="Q832"/>
  <c r="S829"/>
  <c r="S828" s="1"/>
  <c r="R829"/>
  <c r="Q829"/>
  <c r="S826"/>
  <c r="R826"/>
  <c r="Q826"/>
  <c r="S824"/>
  <c r="R824"/>
  <c r="Q824"/>
  <c r="S821"/>
  <c r="S820" s="1"/>
  <c r="R821"/>
  <c r="R820" s="1"/>
  <c r="Q821"/>
  <c r="Q820" s="1"/>
  <c r="S803"/>
  <c r="R803"/>
  <c r="Q803"/>
  <c r="S800"/>
  <c r="R800"/>
  <c r="Q800"/>
  <c r="S798"/>
  <c r="R798"/>
  <c r="Q798"/>
  <c r="S793"/>
  <c r="R793"/>
  <c r="Q793"/>
  <c r="S791"/>
  <c r="R791"/>
  <c r="Q791"/>
  <c r="S786"/>
  <c r="S785" s="1"/>
  <c r="R786"/>
  <c r="R785" s="1"/>
  <c r="Q786"/>
  <c r="Q785" s="1"/>
  <c r="S783"/>
  <c r="R783"/>
  <c r="Q783"/>
  <c r="Q782" s="1"/>
  <c r="S780"/>
  <c r="R780"/>
  <c r="Q780"/>
  <c r="S778"/>
  <c r="R778"/>
  <c r="Q778"/>
  <c r="S775"/>
  <c r="S774" s="1"/>
  <c r="R775"/>
  <c r="R774" s="1"/>
  <c r="Q775"/>
  <c r="S772"/>
  <c r="R772"/>
  <c r="Q772"/>
  <c r="S770"/>
  <c r="R770"/>
  <c r="Q770"/>
  <c r="S762"/>
  <c r="S757" s="1"/>
  <c r="R762"/>
  <c r="R757" s="1"/>
  <c r="Q762"/>
  <c r="Q757" s="1"/>
  <c r="S755"/>
  <c r="R755"/>
  <c r="Q755"/>
  <c r="Q754" s="1"/>
  <c r="S751"/>
  <c r="R751"/>
  <c r="Q751"/>
  <c r="S749"/>
  <c r="R749"/>
  <c r="Q749"/>
  <c r="S747"/>
  <c r="R747"/>
  <c r="Q747"/>
  <c r="S744"/>
  <c r="S743" s="1"/>
  <c r="R744"/>
  <c r="R743" s="1"/>
  <c r="Q744"/>
  <c r="Q743" s="1"/>
  <c r="S741"/>
  <c r="R741"/>
  <c r="R740" s="1"/>
  <c r="Q741"/>
  <c r="Q740" s="1"/>
  <c r="Q735"/>
  <c r="Q734" s="1"/>
  <c r="S735"/>
  <c r="R735"/>
  <c r="R734" s="1"/>
  <c r="S725"/>
  <c r="S724" s="1"/>
  <c r="R725"/>
  <c r="Q725"/>
  <c r="S738"/>
  <c r="S737" s="1"/>
  <c r="R738"/>
  <c r="R737" s="1"/>
  <c r="Q738"/>
  <c r="S722"/>
  <c r="S721" s="1"/>
  <c r="R722"/>
  <c r="R721" s="1"/>
  <c r="Q722"/>
  <c r="S719"/>
  <c r="R719"/>
  <c r="Q719"/>
  <c r="S717"/>
  <c r="R717"/>
  <c r="Q717"/>
  <c r="S715"/>
  <c r="R715"/>
  <c r="Q715"/>
  <c r="S712"/>
  <c r="S711" s="1"/>
  <c r="R712"/>
  <c r="R711" s="1"/>
  <c r="Q712"/>
  <c r="S730"/>
  <c r="R730"/>
  <c r="Q730"/>
  <c r="S728"/>
  <c r="R728"/>
  <c r="Q728"/>
  <c r="S707"/>
  <c r="R707"/>
  <c r="Q707"/>
  <c r="S705"/>
  <c r="R705"/>
  <c r="Q705"/>
  <c r="S693"/>
  <c r="R693"/>
  <c r="Q693"/>
  <c r="S691"/>
  <c r="R691"/>
  <c r="Q691"/>
  <c r="S689"/>
  <c r="R689"/>
  <c r="Q689"/>
  <c r="S686"/>
  <c r="S685" s="1"/>
  <c r="R686"/>
  <c r="R685" s="1"/>
  <c r="Q686"/>
  <c r="S683"/>
  <c r="R683"/>
  <c r="Q683"/>
  <c r="Q682" s="1"/>
  <c r="S617"/>
  <c r="R617"/>
  <c r="S611"/>
  <c r="R611"/>
  <c r="Q611"/>
  <c r="S608"/>
  <c r="R608"/>
  <c r="S597"/>
  <c r="R597"/>
  <c r="R596" s="1"/>
  <c r="Q597"/>
  <c r="Q596" s="1"/>
  <c r="S594"/>
  <c r="R594"/>
  <c r="Q594"/>
  <c r="Q593" s="1"/>
  <c r="S591"/>
  <c r="S590" s="1"/>
  <c r="R591"/>
  <c r="Q591"/>
  <c r="S600"/>
  <c r="S599" s="1"/>
  <c r="R600"/>
  <c r="R599" s="1"/>
  <c r="Q600"/>
  <c r="S586"/>
  <c r="S585" s="1"/>
  <c r="R586"/>
  <c r="Q586"/>
  <c r="S578"/>
  <c r="R578"/>
  <c r="Q578"/>
  <c r="Q577" s="1"/>
  <c r="Q576" s="1"/>
  <c r="S570"/>
  <c r="R570"/>
  <c r="R569" s="1"/>
  <c r="Q570"/>
  <c r="Q569" s="1"/>
  <c r="S567"/>
  <c r="R567"/>
  <c r="Q567"/>
  <c r="Q564" s="1"/>
  <c r="S562"/>
  <c r="S561" s="1"/>
  <c r="R562"/>
  <c r="Q562"/>
  <c r="S559"/>
  <c r="R559"/>
  <c r="R558" s="1"/>
  <c r="Q559"/>
  <c r="S554"/>
  <c r="R554"/>
  <c r="R553" s="1"/>
  <c r="Q554"/>
  <c r="Q553" s="1"/>
  <c r="S551"/>
  <c r="R551"/>
  <c r="Q551"/>
  <c r="Q550" s="1"/>
  <c r="S546"/>
  <c r="R546"/>
  <c r="R545" s="1"/>
  <c r="Q546"/>
  <c r="Q545" s="1"/>
  <c r="S535"/>
  <c r="R535"/>
  <c r="Q535"/>
  <c r="S533"/>
  <c r="R533"/>
  <c r="Q533"/>
  <c r="S516"/>
  <c r="S515" s="1"/>
  <c r="R516"/>
  <c r="Q516"/>
  <c r="S508"/>
  <c r="S507" s="1"/>
  <c r="R508"/>
  <c r="R507" s="1"/>
  <c r="Q508"/>
  <c r="S503"/>
  <c r="S502" s="1"/>
  <c r="R503"/>
  <c r="Q503"/>
  <c r="Q502" s="1"/>
  <c r="Q501" s="1"/>
  <c r="S498"/>
  <c r="R498"/>
  <c r="R497" s="1"/>
  <c r="R496" s="1"/>
  <c r="Q498"/>
  <c r="Q497" s="1"/>
  <c r="S494"/>
  <c r="S493" s="1"/>
  <c r="R494"/>
  <c r="R493" s="1"/>
  <c r="Q494"/>
  <c r="Q493" s="1"/>
  <c r="S483"/>
  <c r="R483"/>
  <c r="Q483"/>
  <c r="S481"/>
  <c r="R481"/>
  <c r="Q481"/>
  <c r="S473"/>
  <c r="R473"/>
  <c r="R472" s="1"/>
  <c r="R471" s="1"/>
  <c r="Q473"/>
  <c r="S468"/>
  <c r="S467" s="1"/>
  <c r="R468"/>
  <c r="R467" s="1"/>
  <c r="Q468"/>
  <c r="Q467" s="1"/>
  <c r="S462"/>
  <c r="R462"/>
  <c r="R461" s="1"/>
  <c r="Q462"/>
  <c r="Q461" s="1"/>
  <c r="S459"/>
  <c r="S458" s="1"/>
  <c r="R459"/>
  <c r="Q459"/>
  <c r="S454"/>
  <c r="S453" s="1"/>
  <c r="R454"/>
  <c r="R453" s="1"/>
  <c r="Q454"/>
  <c r="S451"/>
  <c r="R451"/>
  <c r="R450" s="1"/>
  <c r="Q451"/>
  <c r="Q450" s="1"/>
  <c r="S448"/>
  <c r="R448"/>
  <c r="Q448"/>
  <c r="S446"/>
  <c r="R446"/>
  <c r="Q446"/>
  <c r="S441"/>
  <c r="S440" s="1"/>
  <c r="R441"/>
  <c r="R440" s="1"/>
  <c r="Q441"/>
  <c r="S438"/>
  <c r="R438"/>
  <c r="R437" s="1"/>
  <c r="Q438"/>
  <c r="Q437" s="1"/>
  <c r="S434"/>
  <c r="S433" s="1"/>
  <c r="R434"/>
  <c r="R433" s="1"/>
  <c r="Q434"/>
  <c r="S427"/>
  <c r="S426" s="1"/>
  <c r="S420" s="1"/>
  <c r="R427"/>
  <c r="Q427"/>
  <c r="S418"/>
  <c r="R418"/>
  <c r="Q418"/>
  <c r="S416"/>
  <c r="R416"/>
  <c r="Q416"/>
  <c r="S411"/>
  <c r="R411"/>
  <c r="Q411"/>
  <c r="S409"/>
  <c r="R409"/>
  <c r="Q409"/>
  <c r="S398"/>
  <c r="R398"/>
  <c r="Q398"/>
  <c r="Q397" s="1"/>
  <c r="S387"/>
  <c r="R387"/>
  <c r="Q387"/>
  <c r="S385"/>
  <c r="R385"/>
  <c r="Q385"/>
  <c r="S382"/>
  <c r="R382"/>
  <c r="Q382"/>
  <c r="S380"/>
  <c r="R380"/>
  <c r="Q380"/>
  <c r="S375"/>
  <c r="R375"/>
  <c r="R374" s="1"/>
  <c r="Q375"/>
  <c r="Q374" s="1"/>
  <c r="S369"/>
  <c r="R369"/>
  <c r="Q369"/>
  <c r="Q368" s="1"/>
  <c r="S366"/>
  <c r="S365" s="1"/>
  <c r="R366"/>
  <c r="Q366"/>
  <c r="S357"/>
  <c r="S356" s="1"/>
  <c r="R357"/>
  <c r="R356" s="1"/>
  <c r="Q357"/>
  <c r="S340"/>
  <c r="S339" s="1"/>
  <c r="R340"/>
  <c r="Q340"/>
  <c r="S326"/>
  <c r="R326"/>
  <c r="Q326"/>
  <c r="S324"/>
  <c r="R324"/>
  <c r="Q324"/>
  <c r="S322"/>
  <c r="R322"/>
  <c r="Q322"/>
  <c r="S336"/>
  <c r="R336"/>
  <c r="Q336"/>
  <c r="S334"/>
  <c r="R334"/>
  <c r="Q334"/>
  <c r="S332"/>
  <c r="R332"/>
  <c r="Q332"/>
  <c r="S343"/>
  <c r="S342" s="1"/>
  <c r="R343"/>
  <c r="R342" s="1"/>
  <c r="Q343"/>
  <c r="S329"/>
  <c r="S328" s="1"/>
  <c r="R329"/>
  <c r="R328" s="1"/>
  <c r="Q329"/>
  <c r="Q328" s="1"/>
  <c r="S314"/>
  <c r="S313" s="1"/>
  <c r="R314"/>
  <c r="R313" s="1"/>
  <c r="Q314"/>
  <c r="S309"/>
  <c r="S308" s="1"/>
  <c r="R309"/>
  <c r="Q309"/>
  <c r="Q308" s="1"/>
  <c r="S306"/>
  <c r="S305" s="1"/>
  <c r="R306"/>
  <c r="R305" s="1"/>
  <c r="Q306"/>
  <c r="S303"/>
  <c r="S302" s="1"/>
  <c r="R303"/>
  <c r="R302" s="1"/>
  <c r="Q303"/>
  <c r="Q302" s="1"/>
  <c r="S300"/>
  <c r="R300"/>
  <c r="R299" s="1"/>
  <c r="Q300"/>
  <c r="Q299" s="1"/>
  <c r="S297"/>
  <c r="S296" s="1"/>
  <c r="R297"/>
  <c r="Q297"/>
  <c r="Q296" s="1"/>
  <c r="S294"/>
  <c r="S293" s="1"/>
  <c r="R294"/>
  <c r="R293" s="1"/>
  <c r="Q294"/>
  <c r="S291"/>
  <c r="S290" s="1"/>
  <c r="R291"/>
  <c r="R290" s="1"/>
  <c r="Q291"/>
  <c r="Q290" s="1"/>
  <c r="S283"/>
  <c r="S282" s="1"/>
  <c r="R283"/>
  <c r="R282" s="1"/>
  <c r="Q283"/>
  <c r="S277"/>
  <c r="S276" s="1"/>
  <c r="R277"/>
  <c r="R276" s="1"/>
  <c r="Q277"/>
  <c r="Q276" s="1"/>
  <c r="S273"/>
  <c r="S272" s="1"/>
  <c r="R273"/>
  <c r="R272" s="1"/>
  <c r="Q273"/>
  <c r="S267"/>
  <c r="S266" s="1"/>
  <c r="R267"/>
  <c r="R266" s="1"/>
  <c r="Q267"/>
  <c r="Q266" s="1"/>
  <c r="S264"/>
  <c r="R264"/>
  <c r="R263" s="1"/>
  <c r="Q264"/>
  <c r="Q263" s="1"/>
  <c r="S261"/>
  <c r="S260" s="1"/>
  <c r="R261"/>
  <c r="Q261"/>
  <c r="Q260" s="1"/>
  <c r="S257"/>
  <c r="R257"/>
  <c r="Q257"/>
  <c r="S254"/>
  <c r="S253" s="1"/>
  <c r="R254"/>
  <c r="Q254"/>
  <c r="S236"/>
  <c r="R236"/>
  <c r="R235" s="1"/>
  <c r="Q236"/>
  <c r="Q235" s="1"/>
  <c r="S233"/>
  <c r="R233"/>
  <c r="R232" s="1"/>
  <c r="Q233"/>
  <c r="Q232" s="1"/>
  <c r="S230"/>
  <c r="S229" s="1"/>
  <c r="R230"/>
  <c r="Q230"/>
  <c r="Q229" s="1"/>
  <c r="S227"/>
  <c r="S226" s="1"/>
  <c r="R227"/>
  <c r="R226" s="1"/>
  <c r="Q227"/>
  <c r="S220"/>
  <c r="S219" s="1"/>
  <c r="R220"/>
  <c r="Q220"/>
  <c r="S194"/>
  <c r="S193" s="1"/>
  <c r="R194"/>
  <c r="R193" s="1"/>
  <c r="Q194"/>
  <c r="S208"/>
  <c r="S207" s="1"/>
  <c r="R208"/>
  <c r="R207" s="1"/>
  <c r="Q208"/>
  <c r="Q207" s="1"/>
  <c r="S191"/>
  <c r="R191"/>
  <c r="R190" s="1"/>
  <c r="Q191"/>
  <c r="Q190" s="1"/>
  <c r="S188"/>
  <c r="S187" s="1"/>
  <c r="R188"/>
  <c r="Q188"/>
  <c r="Q187" s="1"/>
  <c r="S185"/>
  <c r="S184" s="1"/>
  <c r="R185"/>
  <c r="R184" s="1"/>
  <c r="Q185"/>
  <c r="S182"/>
  <c r="S181" s="1"/>
  <c r="R182"/>
  <c r="R181" s="1"/>
  <c r="Q182"/>
  <c r="Q181" s="1"/>
  <c r="S168"/>
  <c r="R168"/>
  <c r="R167" s="1"/>
  <c r="Q168"/>
  <c r="Q167" s="1"/>
  <c r="S162"/>
  <c r="S161" s="1"/>
  <c r="R162"/>
  <c r="Q162"/>
  <c r="Q161" s="1"/>
  <c r="S159"/>
  <c r="S158" s="1"/>
  <c r="R159"/>
  <c r="R158" s="1"/>
  <c r="Q159"/>
  <c r="S156"/>
  <c r="S155" s="1"/>
  <c r="R156"/>
  <c r="R155" s="1"/>
  <c r="Q156"/>
  <c r="Q155" s="1"/>
  <c r="S153"/>
  <c r="S152" s="1"/>
  <c r="R153"/>
  <c r="R152" s="1"/>
  <c r="Q153"/>
  <c r="Q152" s="1"/>
  <c r="S150"/>
  <c r="S149" s="1"/>
  <c r="R150"/>
  <c r="R149" s="1"/>
  <c r="Q150"/>
  <c r="Q149" s="1"/>
  <c r="S140"/>
  <c r="R140"/>
  <c r="Q140"/>
  <c r="S137"/>
  <c r="R137"/>
  <c r="Q137"/>
  <c r="S135"/>
  <c r="R135"/>
  <c r="Q135"/>
  <c r="S124"/>
  <c r="R124"/>
  <c r="Q124"/>
  <c r="S121"/>
  <c r="R121"/>
  <c r="Q121"/>
  <c r="S119"/>
  <c r="R119"/>
  <c r="Q119"/>
  <c r="S115"/>
  <c r="S114" s="1"/>
  <c r="R115"/>
  <c r="R114" s="1"/>
  <c r="Q115"/>
  <c r="S112"/>
  <c r="S111" s="1"/>
  <c r="R112"/>
  <c r="Q112"/>
  <c r="Q111" s="1"/>
  <c r="S109"/>
  <c r="S108" s="1"/>
  <c r="R109"/>
  <c r="R108" s="1"/>
  <c r="Q109"/>
  <c r="Q108" s="1"/>
  <c r="S100"/>
  <c r="S99" s="1"/>
  <c r="R100"/>
  <c r="R99" s="1"/>
  <c r="Q100"/>
  <c r="Q99" s="1"/>
  <c r="S97"/>
  <c r="S92" s="1"/>
  <c r="R97"/>
  <c r="R92" s="1"/>
  <c r="Q97"/>
  <c r="Q92" s="1"/>
  <c r="S83"/>
  <c r="R83"/>
  <c r="R82" s="1"/>
  <c r="Q83"/>
  <c r="Q82" s="1"/>
  <c r="S80"/>
  <c r="S79" s="1"/>
  <c r="R80"/>
  <c r="R79" s="1"/>
  <c r="Q80"/>
  <c r="Q79" s="1"/>
  <c r="S74"/>
  <c r="S73" s="1"/>
  <c r="R74"/>
  <c r="R73" s="1"/>
  <c r="Q74"/>
  <c r="S71"/>
  <c r="S70" s="1"/>
  <c r="R71"/>
  <c r="Q71"/>
  <c r="Q70" s="1"/>
  <c r="S68"/>
  <c r="S67" s="1"/>
  <c r="R68"/>
  <c r="R67" s="1"/>
  <c r="Q68"/>
  <c r="Q67" s="1"/>
  <c r="S65"/>
  <c r="S64" s="1"/>
  <c r="R65"/>
  <c r="R64" s="1"/>
  <c r="Q65"/>
  <c r="Q64" s="1"/>
  <c r="S56"/>
  <c r="S55" s="1"/>
  <c r="R56"/>
  <c r="R55" s="1"/>
  <c r="Q56"/>
  <c r="Q55" s="1"/>
  <c r="S50"/>
  <c r="S49" s="1"/>
  <c r="R50"/>
  <c r="R49" s="1"/>
  <c r="Q50"/>
  <c r="Q49" s="1"/>
  <c r="S47"/>
  <c r="S46" s="1"/>
  <c r="R47"/>
  <c r="R46" s="1"/>
  <c r="Q47"/>
  <c r="S44"/>
  <c r="S43" s="1"/>
  <c r="R44"/>
  <c r="Q44"/>
  <c r="Q43" s="1"/>
  <c r="S40"/>
  <c r="R40"/>
  <c r="R39" s="1"/>
  <c r="Q40"/>
  <c r="Q39" s="1"/>
  <c r="S37"/>
  <c r="S36" s="1"/>
  <c r="R37"/>
  <c r="R36" s="1"/>
  <c r="Q37"/>
  <c r="Q36" s="1"/>
  <c r="S34"/>
  <c r="R34"/>
  <c r="R33" s="1"/>
  <c r="Q34"/>
  <c r="Q33" s="1"/>
  <c r="S31"/>
  <c r="S30" s="1"/>
  <c r="R31"/>
  <c r="Q31"/>
  <c r="S25"/>
  <c r="S24" s="1"/>
  <c r="R25"/>
  <c r="R24" s="1"/>
  <c r="Q25"/>
  <c r="S22"/>
  <c r="S21" s="1"/>
  <c r="R22"/>
  <c r="R21" s="1"/>
  <c r="Q22"/>
  <c r="Q21" s="1"/>
  <c r="S19"/>
  <c r="R19"/>
  <c r="R18" s="1"/>
  <c r="Q19"/>
  <c r="Q18" s="1"/>
  <c r="S91" l="1"/>
  <c r="R480"/>
  <c r="R831"/>
  <c r="R445"/>
  <c r="Q384"/>
  <c r="R413"/>
  <c r="S406"/>
  <c r="Q480"/>
  <c r="Q479" s="1"/>
  <c r="S746"/>
  <c r="S790"/>
  <c r="Q797"/>
  <c r="R727"/>
  <c r="S769"/>
  <c r="R790"/>
  <c r="R134"/>
  <c r="R133" s="1"/>
  <c r="S321"/>
  <c r="S688"/>
  <c r="S714"/>
  <c r="R118"/>
  <c r="R117" s="1"/>
  <c r="Q379"/>
  <c r="Q445"/>
  <c r="Q836"/>
  <c r="Q727"/>
  <c r="S777"/>
  <c r="Q118"/>
  <c r="Q117" s="1"/>
  <c r="S331"/>
  <c r="R321"/>
  <c r="S727"/>
  <c r="R714"/>
  <c r="S836"/>
  <c r="Q530"/>
  <c r="Q704"/>
  <c r="R530"/>
  <c r="R529" s="1"/>
  <c r="R704"/>
  <c r="R823"/>
  <c r="T179"/>
  <c r="Z179" s="1"/>
  <c r="AF179" s="1"/>
  <c r="AL179" s="1"/>
  <c r="AR179" s="1"/>
  <c r="AX179" s="1"/>
  <c r="BD179" s="1"/>
  <c r="Q176"/>
  <c r="T176" s="1"/>
  <c r="Z176" s="1"/>
  <c r="AF176" s="1"/>
  <c r="AL176" s="1"/>
  <c r="AR176" s="1"/>
  <c r="AX176" s="1"/>
  <c r="BD176" s="1"/>
  <c r="S530"/>
  <c r="S529" s="1"/>
  <c r="S704"/>
  <c r="Q790"/>
  <c r="R754"/>
  <c r="S616"/>
  <c r="S558"/>
  <c r="Q515"/>
  <c r="Q413"/>
  <c r="S235"/>
  <c r="T223"/>
  <c r="Z223" s="1"/>
  <c r="AF223" s="1"/>
  <c r="AL223" s="1"/>
  <c r="AR223" s="1"/>
  <c r="AX223" s="1"/>
  <c r="BD223" s="1"/>
  <c r="Q219"/>
  <c r="Q134"/>
  <c r="Q133" s="1"/>
  <c r="S823"/>
  <c r="Q802"/>
  <c r="R802"/>
  <c r="Q724"/>
  <c r="Q610"/>
  <c r="Q472"/>
  <c r="Q471" s="1"/>
  <c r="Q331"/>
  <c r="Q256"/>
  <c r="R256"/>
  <c r="Q253"/>
  <c r="Q30"/>
  <c r="R253"/>
  <c r="S256"/>
  <c r="R260"/>
  <c r="R259" s="1"/>
  <c r="S263"/>
  <c r="S259" s="1"/>
  <c r="Q342"/>
  <c r="Q321"/>
  <c r="R275"/>
  <c r="S312"/>
  <c r="R365"/>
  <c r="R406"/>
  <c r="R436"/>
  <c r="Q440"/>
  <c r="R506"/>
  <c r="S797"/>
  <c r="S841"/>
  <c r="Q73"/>
  <c r="Q184"/>
  <c r="R187"/>
  <c r="S190"/>
  <c r="S175" s="1"/>
  <c r="S413"/>
  <c r="S18"/>
  <c r="Q24"/>
  <c r="S134"/>
  <c r="Q193"/>
  <c r="R219"/>
  <c r="Q226"/>
  <c r="R229"/>
  <c r="S232"/>
  <c r="Q272"/>
  <c r="Q259" s="1"/>
  <c r="S275"/>
  <c r="Q282"/>
  <c r="Q293"/>
  <c r="R296"/>
  <c r="S299"/>
  <c r="Q305"/>
  <c r="R308"/>
  <c r="R312"/>
  <c r="Q339"/>
  <c r="Q453"/>
  <c r="S472"/>
  <c r="S497"/>
  <c r="R331"/>
  <c r="R426"/>
  <c r="R420" s="1"/>
  <c r="R30"/>
  <c r="R17" s="1"/>
  <c r="S33"/>
  <c r="S39"/>
  <c r="R43"/>
  <c r="Q46"/>
  <c r="R70"/>
  <c r="S82"/>
  <c r="S42" s="1"/>
  <c r="R111"/>
  <c r="R91" s="1"/>
  <c r="Q114"/>
  <c r="Q91" s="1"/>
  <c r="S118"/>
  <c r="S117" s="1"/>
  <c r="Q158"/>
  <c r="Q145" s="1"/>
  <c r="R161"/>
  <c r="R145" s="1"/>
  <c r="S167"/>
  <c r="S145" s="1"/>
  <c r="Q313"/>
  <c r="R339"/>
  <c r="S384"/>
  <c r="S461"/>
  <c r="S379"/>
  <c r="S432"/>
  <c r="R458"/>
  <c r="R479"/>
  <c r="S480"/>
  <c r="R502"/>
  <c r="S506"/>
  <c r="S577"/>
  <c r="S576" s="1"/>
  <c r="R769"/>
  <c r="Q356"/>
  <c r="S368"/>
  <c r="S397"/>
  <c r="Q406"/>
  <c r="Q433"/>
  <c r="Q496"/>
  <c r="S501"/>
  <c r="Q507"/>
  <c r="Q365"/>
  <c r="R368"/>
  <c r="S374"/>
  <c r="R379"/>
  <c r="R384"/>
  <c r="R397"/>
  <c r="Q426"/>
  <c r="Q420" s="1"/>
  <c r="R432"/>
  <c r="S437"/>
  <c r="S445"/>
  <c r="S450"/>
  <c r="Q458"/>
  <c r="R515"/>
  <c r="S550"/>
  <c r="Q558"/>
  <c r="S564"/>
  <c r="R585"/>
  <c r="R590"/>
  <c r="S607"/>
  <c r="S610"/>
  <c r="Q617"/>
  <c r="R746"/>
  <c r="S782"/>
  <c r="R828"/>
  <c r="Q608"/>
  <c r="R616"/>
  <c r="Q711"/>
  <c r="Q721"/>
  <c r="S831"/>
  <c r="S514"/>
  <c r="R544"/>
  <c r="R561"/>
  <c r="Q599"/>
  <c r="S593"/>
  <c r="S682"/>
  <c r="R688"/>
  <c r="R836"/>
  <c r="Q544"/>
  <c r="S545"/>
  <c r="R550"/>
  <c r="S553"/>
  <c r="Q561"/>
  <c r="R564"/>
  <c r="S569"/>
  <c r="R577"/>
  <c r="R576" s="1"/>
  <c r="S584"/>
  <c r="Q585"/>
  <c r="Q590"/>
  <c r="R593"/>
  <c r="S596"/>
  <c r="R607"/>
  <c r="R610"/>
  <c r="S734"/>
  <c r="S740"/>
  <c r="S754"/>
  <c r="Q774"/>
  <c r="Q777"/>
  <c r="R777"/>
  <c r="Q823"/>
  <c r="R682"/>
  <c r="Q685"/>
  <c r="Q714"/>
  <c r="Q737"/>
  <c r="R724"/>
  <c r="R797"/>
  <c r="Q688"/>
  <c r="Q746"/>
  <c r="Q769"/>
  <c r="R782"/>
  <c r="S802"/>
  <c r="Q828"/>
  <c r="Q831"/>
  <c r="Q841"/>
  <c r="R841"/>
  <c r="K750"/>
  <c r="N726"/>
  <c r="T726" s="1"/>
  <c r="Z726" s="1"/>
  <c r="AF726" s="1"/>
  <c r="AL726" s="1"/>
  <c r="AR726" s="1"/>
  <c r="AX726" s="1"/>
  <c r="BD726" s="1"/>
  <c r="O726"/>
  <c r="U726" s="1"/>
  <c r="AA726" s="1"/>
  <c r="AG726" s="1"/>
  <c r="AM726" s="1"/>
  <c r="AS726" s="1"/>
  <c r="AY726" s="1"/>
  <c r="BE726" s="1"/>
  <c r="P726"/>
  <c r="V726" s="1"/>
  <c r="AB726" s="1"/>
  <c r="AH726" s="1"/>
  <c r="AN726" s="1"/>
  <c r="AT726" s="1"/>
  <c r="AZ726" s="1"/>
  <c r="BF726" s="1"/>
  <c r="I725"/>
  <c r="I724" s="1"/>
  <c r="J725"/>
  <c r="J724" s="1"/>
  <c r="K725"/>
  <c r="K724" s="1"/>
  <c r="L725"/>
  <c r="L724" s="1"/>
  <c r="M725"/>
  <c r="M724" s="1"/>
  <c r="H725"/>
  <c r="H724" s="1"/>
  <c r="K799"/>
  <c r="N792"/>
  <c r="T792" s="1"/>
  <c r="Z792" s="1"/>
  <c r="AF792" s="1"/>
  <c r="AL792" s="1"/>
  <c r="O792"/>
  <c r="U792" s="1"/>
  <c r="AA792" s="1"/>
  <c r="AG792" s="1"/>
  <c r="AM792" s="1"/>
  <c r="P792"/>
  <c r="V792" s="1"/>
  <c r="AB792" s="1"/>
  <c r="AH792" s="1"/>
  <c r="AN792" s="1"/>
  <c r="N794"/>
  <c r="T794" s="1"/>
  <c r="Z794" s="1"/>
  <c r="AF794" s="1"/>
  <c r="AL794" s="1"/>
  <c r="O794"/>
  <c r="U794" s="1"/>
  <c r="AA794" s="1"/>
  <c r="AG794" s="1"/>
  <c r="AM794" s="1"/>
  <c r="P794"/>
  <c r="V794" s="1"/>
  <c r="AB794" s="1"/>
  <c r="AH794" s="1"/>
  <c r="AN794" s="1"/>
  <c r="I793"/>
  <c r="J793"/>
  <c r="K793"/>
  <c r="L793"/>
  <c r="M793"/>
  <c r="I791"/>
  <c r="J791"/>
  <c r="K791"/>
  <c r="L791"/>
  <c r="M791"/>
  <c r="H793"/>
  <c r="H791"/>
  <c r="N773"/>
  <c r="T773" s="1"/>
  <c r="Z773" s="1"/>
  <c r="AF773" s="1"/>
  <c r="AL773" s="1"/>
  <c r="AR773" s="1"/>
  <c r="AX773" s="1"/>
  <c r="BD773" s="1"/>
  <c r="O773"/>
  <c r="U773" s="1"/>
  <c r="AA773" s="1"/>
  <c r="AG773" s="1"/>
  <c r="AM773" s="1"/>
  <c r="AS773" s="1"/>
  <c r="AY773" s="1"/>
  <c r="BE773" s="1"/>
  <c r="P773"/>
  <c r="V773" s="1"/>
  <c r="AB773" s="1"/>
  <c r="AH773" s="1"/>
  <c r="AN773" s="1"/>
  <c r="AT773" s="1"/>
  <c r="AZ773" s="1"/>
  <c r="BF773" s="1"/>
  <c r="I772"/>
  <c r="J772"/>
  <c r="K772"/>
  <c r="L772"/>
  <c r="M772"/>
  <c r="H772"/>
  <c r="K736"/>
  <c r="N736" s="1"/>
  <c r="T736" s="1"/>
  <c r="Z736" s="1"/>
  <c r="AF736" s="1"/>
  <c r="AL736" s="1"/>
  <c r="AR736" s="1"/>
  <c r="AX736" s="1"/>
  <c r="BD736" s="1"/>
  <c r="O736"/>
  <c r="U736" s="1"/>
  <c r="AA736" s="1"/>
  <c r="AG736" s="1"/>
  <c r="AM736" s="1"/>
  <c r="AS736" s="1"/>
  <c r="AY736" s="1"/>
  <c r="BE736" s="1"/>
  <c r="P736"/>
  <c r="V736" s="1"/>
  <c r="AB736" s="1"/>
  <c r="AH736" s="1"/>
  <c r="AN736" s="1"/>
  <c r="AT736" s="1"/>
  <c r="AZ736" s="1"/>
  <c r="BF736" s="1"/>
  <c r="I735"/>
  <c r="I734" s="1"/>
  <c r="J735"/>
  <c r="J734" s="1"/>
  <c r="L735"/>
  <c r="L734" s="1"/>
  <c r="M735"/>
  <c r="M734" s="1"/>
  <c r="H735"/>
  <c r="H734" s="1"/>
  <c r="L618"/>
  <c r="O618" s="1"/>
  <c r="U618" s="1"/>
  <c r="AA618" s="1"/>
  <c r="AG618" s="1"/>
  <c r="AM618" s="1"/>
  <c r="AS618" s="1"/>
  <c r="AY618" s="1"/>
  <c r="BE618" s="1"/>
  <c r="K618"/>
  <c r="N618" s="1"/>
  <c r="T618" s="1"/>
  <c r="Z618" s="1"/>
  <c r="AF618" s="1"/>
  <c r="AL618" s="1"/>
  <c r="AR618" s="1"/>
  <c r="AX618" s="1"/>
  <c r="BD618" s="1"/>
  <c r="K609"/>
  <c r="N609" s="1"/>
  <c r="T609" s="1"/>
  <c r="Z609" s="1"/>
  <c r="AF609" s="1"/>
  <c r="AL609" s="1"/>
  <c r="AR609" s="1"/>
  <c r="AX609" s="1"/>
  <c r="BD609" s="1"/>
  <c r="O609"/>
  <c r="U609" s="1"/>
  <c r="AA609" s="1"/>
  <c r="AG609" s="1"/>
  <c r="AM609" s="1"/>
  <c r="AS609" s="1"/>
  <c r="AY609" s="1"/>
  <c r="BE609" s="1"/>
  <c r="P609"/>
  <c r="V609" s="1"/>
  <c r="AB609" s="1"/>
  <c r="AH609" s="1"/>
  <c r="AN609" s="1"/>
  <c r="AT609" s="1"/>
  <c r="AZ609" s="1"/>
  <c r="BF609" s="1"/>
  <c r="P618"/>
  <c r="V618" s="1"/>
  <c r="AB618" s="1"/>
  <c r="AH618" s="1"/>
  <c r="AN618" s="1"/>
  <c r="AT618" s="1"/>
  <c r="AZ618" s="1"/>
  <c r="BF618" s="1"/>
  <c r="I617"/>
  <c r="I616" s="1"/>
  <c r="J617"/>
  <c r="J616" s="1"/>
  <c r="M617"/>
  <c r="M616" s="1"/>
  <c r="H617"/>
  <c r="H616" s="1"/>
  <c r="I608"/>
  <c r="I607" s="1"/>
  <c r="J608"/>
  <c r="J607" s="1"/>
  <c r="L608"/>
  <c r="L607" s="1"/>
  <c r="M608"/>
  <c r="M607" s="1"/>
  <c r="H608"/>
  <c r="H607" s="1"/>
  <c r="N428"/>
  <c r="T428" s="1"/>
  <c r="Z428" s="1"/>
  <c r="AF428" s="1"/>
  <c r="AL428" s="1"/>
  <c r="AR428" s="1"/>
  <c r="AX428" s="1"/>
  <c r="BD428" s="1"/>
  <c r="O428"/>
  <c r="U428" s="1"/>
  <c r="AA428" s="1"/>
  <c r="AG428" s="1"/>
  <c r="AM428" s="1"/>
  <c r="AS428" s="1"/>
  <c r="AY428" s="1"/>
  <c r="BE428" s="1"/>
  <c r="P428"/>
  <c r="V428" s="1"/>
  <c r="AB428" s="1"/>
  <c r="AH428" s="1"/>
  <c r="AN428" s="1"/>
  <c r="AT428" s="1"/>
  <c r="AZ428" s="1"/>
  <c r="BF428" s="1"/>
  <c r="I427"/>
  <c r="I426" s="1"/>
  <c r="I420" s="1"/>
  <c r="J427"/>
  <c r="J426" s="1"/>
  <c r="J420" s="1"/>
  <c r="K427"/>
  <c r="L427"/>
  <c r="L426" s="1"/>
  <c r="L420" s="1"/>
  <c r="M427"/>
  <c r="M426" s="1"/>
  <c r="M420" s="1"/>
  <c r="H427"/>
  <c r="H426" s="1"/>
  <c r="H420" s="1"/>
  <c r="H434"/>
  <c r="I434"/>
  <c r="J434"/>
  <c r="J433" s="1"/>
  <c r="K434"/>
  <c r="K433" s="1"/>
  <c r="K432" s="1"/>
  <c r="L434"/>
  <c r="L433" s="1"/>
  <c r="L432" s="1"/>
  <c r="M434"/>
  <c r="N435"/>
  <c r="T435" s="1"/>
  <c r="Z435" s="1"/>
  <c r="AF435" s="1"/>
  <c r="AL435" s="1"/>
  <c r="AR435" s="1"/>
  <c r="AX435" s="1"/>
  <c r="BD435" s="1"/>
  <c r="O435"/>
  <c r="U435" s="1"/>
  <c r="AA435" s="1"/>
  <c r="AG435" s="1"/>
  <c r="AM435" s="1"/>
  <c r="AS435" s="1"/>
  <c r="AY435" s="1"/>
  <c r="BE435" s="1"/>
  <c r="P435"/>
  <c r="V435" s="1"/>
  <c r="AB435" s="1"/>
  <c r="AH435" s="1"/>
  <c r="AN435" s="1"/>
  <c r="AT435" s="1"/>
  <c r="AZ435" s="1"/>
  <c r="BF435" s="1"/>
  <c r="N341"/>
  <c r="T341" s="1"/>
  <c r="Z341" s="1"/>
  <c r="AF341" s="1"/>
  <c r="AL341" s="1"/>
  <c r="AR341" s="1"/>
  <c r="AX341" s="1"/>
  <c r="BD341" s="1"/>
  <c r="O341"/>
  <c r="U341" s="1"/>
  <c r="AA341" s="1"/>
  <c r="AG341" s="1"/>
  <c r="AM341" s="1"/>
  <c r="AS341" s="1"/>
  <c r="AY341" s="1"/>
  <c r="BE341" s="1"/>
  <c r="P341"/>
  <c r="V341" s="1"/>
  <c r="AB341" s="1"/>
  <c r="AH341" s="1"/>
  <c r="AN341" s="1"/>
  <c r="AT341" s="1"/>
  <c r="AZ341" s="1"/>
  <c r="BF341" s="1"/>
  <c r="I340"/>
  <c r="I339" s="1"/>
  <c r="J340"/>
  <c r="J339" s="1"/>
  <c r="K340"/>
  <c r="K339" s="1"/>
  <c r="L340"/>
  <c r="L339" s="1"/>
  <c r="M340"/>
  <c r="M339" s="1"/>
  <c r="H340"/>
  <c r="H339" s="1"/>
  <c r="K335"/>
  <c r="N221"/>
  <c r="T221" s="1"/>
  <c r="Z221" s="1"/>
  <c r="AF221" s="1"/>
  <c r="AL221" s="1"/>
  <c r="AR221" s="1"/>
  <c r="AX221" s="1"/>
  <c r="BD221" s="1"/>
  <c r="O221"/>
  <c r="U221" s="1"/>
  <c r="AA221" s="1"/>
  <c r="AG221" s="1"/>
  <c r="AM221" s="1"/>
  <c r="AS221" s="1"/>
  <c r="AY221" s="1"/>
  <c r="BE221" s="1"/>
  <c r="P221"/>
  <c r="V221" s="1"/>
  <c r="AB221" s="1"/>
  <c r="AH221" s="1"/>
  <c r="AN221" s="1"/>
  <c r="AT221" s="1"/>
  <c r="AZ221" s="1"/>
  <c r="BF221" s="1"/>
  <c r="I220"/>
  <c r="I219" s="1"/>
  <c r="J220"/>
  <c r="J219" s="1"/>
  <c r="K220"/>
  <c r="K219" s="1"/>
  <c r="L220"/>
  <c r="L219" s="1"/>
  <c r="M220"/>
  <c r="M219" s="1"/>
  <c r="H220"/>
  <c r="H219" s="1"/>
  <c r="P66"/>
  <c r="V66" s="1"/>
  <c r="AB66" s="1"/>
  <c r="AH66" s="1"/>
  <c r="AN66" s="1"/>
  <c r="AT66" s="1"/>
  <c r="AZ66" s="1"/>
  <c r="BF66" s="1"/>
  <c r="O66"/>
  <c r="U66" s="1"/>
  <c r="AA66" s="1"/>
  <c r="AG66" s="1"/>
  <c r="AM66" s="1"/>
  <c r="AS66" s="1"/>
  <c r="AY66" s="1"/>
  <c r="BE66" s="1"/>
  <c r="N66"/>
  <c r="T66" s="1"/>
  <c r="Z66" s="1"/>
  <c r="AF66" s="1"/>
  <c r="AL66" s="1"/>
  <c r="AR66" s="1"/>
  <c r="AX66" s="1"/>
  <c r="BD66" s="1"/>
  <c r="M65"/>
  <c r="M64" s="1"/>
  <c r="L65"/>
  <c r="L64" s="1"/>
  <c r="K65"/>
  <c r="K64" s="1"/>
  <c r="J65"/>
  <c r="I65"/>
  <c r="I64" s="1"/>
  <c r="H65"/>
  <c r="H64" s="1"/>
  <c r="N26"/>
  <c r="T26" s="1"/>
  <c r="Z26" s="1"/>
  <c r="AF26" s="1"/>
  <c r="AL26" s="1"/>
  <c r="AR26" s="1"/>
  <c r="AX26" s="1"/>
  <c r="BD26" s="1"/>
  <c r="O26"/>
  <c r="U26" s="1"/>
  <c r="AA26" s="1"/>
  <c r="AG26" s="1"/>
  <c r="AM26" s="1"/>
  <c r="AS26" s="1"/>
  <c r="AY26" s="1"/>
  <c r="BE26" s="1"/>
  <c r="P26"/>
  <c r="V26" s="1"/>
  <c r="AB26" s="1"/>
  <c r="AH26" s="1"/>
  <c r="AN26" s="1"/>
  <c r="AT26" s="1"/>
  <c r="AZ26" s="1"/>
  <c r="BF26" s="1"/>
  <c r="I25"/>
  <c r="I24" s="1"/>
  <c r="J25"/>
  <c r="J24" s="1"/>
  <c r="K25"/>
  <c r="K24" s="1"/>
  <c r="L25"/>
  <c r="L24" s="1"/>
  <c r="M25"/>
  <c r="M24" s="1"/>
  <c r="H25"/>
  <c r="H24" s="1"/>
  <c r="N791" l="1"/>
  <c r="T791" s="1"/>
  <c r="Z791" s="1"/>
  <c r="AF791" s="1"/>
  <c r="AL791" s="1"/>
  <c r="Q378"/>
  <c r="K608"/>
  <c r="K607" s="1"/>
  <c r="N607" s="1"/>
  <c r="P772"/>
  <c r="V772" s="1"/>
  <c r="AB772" s="1"/>
  <c r="AH772" s="1"/>
  <c r="AN772" s="1"/>
  <c r="AT772" s="1"/>
  <c r="AZ772" s="1"/>
  <c r="BF772" s="1"/>
  <c r="L790"/>
  <c r="N772"/>
  <c r="T772" s="1"/>
  <c r="Z772" s="1"/>
  <c r="AF772" s="1"/>
  <c r="AL772" s="1"/>
  <c r="AR772" s="1"/>
  <c r="AX772" s="1"/>
  <c r="BD772" s="1"/>
  <c r="I790"/>
  <c r="P793"/>
  <c r="V793" s="1"/>
  <c r="AB793" s="1"/>
  <c r="AH793" s="1"/>
  <c r="AN793" s="1"/>
  <c r="S317"/>
  <c r="L617"/>
  <c r="O617" s="1"/>
  <c r="U617" s="1"/>
  <c r="AA617" s="1"/>
  <c r="AG617" s="1"/>
  <c r="AM617" s="1"/>
  <c r="AS617" s="1"/>
  <c r="AY617" s="1"/>
  <c r="BE617" s="1"/>
  <c r="N427"/>
  <c r="T427" s="1"/>
  <c r="Z427" s="1"/>
  <c r="AF427" s="1"/>
  <c r="AL427" s="1"/>
  <c r="AR427" s="1"/>
  <c r="AX427" s="1"/>
  <c r="BD427" s="1"/>
  <c r="R378"/>
  <c r="O772"/>
  <c r="U772" s="1"/>
  <c r="AA772" s="1"/>
  <c r="AG772" s="1"/>
  <c r="AM772" s="1"/>
  <c r="AS772" s="1"/>
  <c r="AY772" s="1"/>
  <c r="BE772" s="1"/>
  <c r="O793"/>
  <c r="U793" s="1"/>
  <c r="AA793" s="1"/>
  <c r="AG793" s="1"/>
  <c r="AM793" s="1"/>
  <c r="R681"/>
  <c r="R317"/>
  <c r="K735"/>
  <c r="K734" s="1"/>
  <c r="N734" s="1"/>
  <c r="T734" s="1"/>
  <c r="Z734" s="1"/>
  <c r="AF734" s="1"/>
  <c r="AL734" s="1"/>
  <c r="AR734" s="1"/>
  <c r="AX734" s="1"/>
  <c r="BD734" s="1"/>
  <c r="S378"/>
  <c r="Q681"/>
  <c r="S681"/>
  <c r="K617"/>
  <c r="K616" s="1"/>
  <c r="N616" s="1"/>
  <c r="H790"/>
  <c r="J790"/>
  <c r="P734"/>
  <c r="V734" s="1"/>
  <c r="AB734" s="1"/>
  <c r="AH734" s="1"/>
  <c r="AN734" s="1"/>
  <c r="AT734" s="1"/>
  <c r="AZ734" s="1"/>
  <c r="BF734" s="1"/>
  <c r="N724"/>
  <c r="P724"/>
  <c r="V724" s="1"/>
  <c r="AB724" s="1"/>
  <c r="AH724" s="1"/>
  <c r="AN724" s="1"/>
  <c r="AT724" s="1"/>
  <c r="AZ724" s="1"/>
  <c r="BF724" s="1"/>
  <c r="R606"/>
  <c r="Q589"/>
  <c r="T724"/>
  <c r="Z724" s="1"/>
  <c r="AF724" s="1"/>
  <c r="AL724" s="1"/>
  <c r="AR724" s="1"/>
  <c r="AX724" s="1"/>
  <c r="BD724" s="1"/>
  <c r="O724"/>
  <c r="U724" s="1"/>
  <c r="AA724" s="1"/>
  <c r="AG724" s="1"/>
  <c r="AM724" s="1"/>
  <c r="AS724" s="1"/>
  <c r="AY724" s="1"/>
  <c r="BE724" s="1"/>
  <c r="O725"/>
  <c r="U725" s="1"/>
  <c r="AA725" s="1"/>
  <c r="AG725" s="1"/>
  <c r="AM725" s="1"/>
  <c r="AS725" s="1"/>
  <c r="AY725" s="1"/>
  <c r="BE725" s="1"/>
  <c r="O734"/>
  <c r="U734" s="1"/>
  <c r="AA734" s="1"/>
  <c r="AG734" s="1"/>
  <c r="AM734" s="1"/>
  <c r="AS734" s="1"/>
  <c r="AY734" s="1"/>
  <c r="BE734" s="1"/>
  <c r="S606"/>
  <c r="S589"/>
  <c r="P607"/>
  <c r="V607" s="1"/>
  <c r="AB607" s="1"/>
  <c r="AH607" s="1"/>
  <c r="AN607" s="1"/>
  <c r="AT607" s="1"/>
  <c r="AZ607" s="1"/>
  <c r="BF607" s="1"/>
  <c r="P420"/>
  <c r="V420" s="1"/>
  <c r="AB420" s="1"/>
  <c r="AH420" s="1"/>
  <c r="AN420" s="1"/>
  <c r="AT420" s="1"/>
  <c r="AZ420" s="1"/>
  <c r="BF420" s="1"/>
  <c r="R589"/>
  <c r="O420"/>
  <c r="U420" s="1"/>
  <c r="AA420" s="1"/>
  <c r="AG420" s="1"/>
  <c r="AM420" s="1"/>
  <c r="AS420" s="1"/>
  <c r="AY420" s="1"/>
  <c r="BE420" s="1"/>
  <c r="Q355"/>
  <c r="Q514"/>
  <c r="O427"/>
  <c r="U427" s="1"/>
  <c r="AA427" s="1"/>
  <c r="AG427" s="1"/>
  <c r="AM427" s="1"/>
  <c r="AS427" s="1"/>
  <c r="AY427" s="1"/>
  <c r="BE427" s="1"/>
  <c r="R355"/>
  <c r="S355"/>
  <c r="Q317"/>
  <c r="S222"/>
  <c r="S174" s="1"/>
  <c r="R222"/>
  <c r="Q222"/>
  <c r="R175"/>
  <c r="Q175"/>
  <c r="R42"/>
  <c r="Q42"/>
  <c r="S17"/>
  <c r="Q17"/>
  <c r="O24"/>
  <c r="U24" s="1"/>
  <c r="AA24" s="1"/>
  <c r="AG24" s="1"/>
  <c r="AM24" s="1"/>
  <c r="AS24" s="1"/>
  <c r="AY24" s="1"/>
  <c r="BE24" s="1"/>
  <c r="R514"/>
  <c r="S133"/>
  <c r="R584"/>
  <c r="Q549"/>
  <c r="Q444"/>
  <c r="Q432"/>
  <c r="S396"/>
  <c r="S479"/>
  <c r="R289"/>
  <c r="Q607"/>
  <c r="Q616"/>
  <c r="S436"/>
  <c r="Q312"/>
  <c r="S496"/>
  <c r="S289"/>
  <c r="R444"/>
  <c r="S444"/>
  <c r="S471"/>
  <c r="Q584"/>
  <c r="R549"/>
  <c r="S544"/>
  <c r="S549"/>
  <c r="Q529"/>
  <c r="Q436"/>
  <c r="R396"/>
  <c r="Q506"/>
  <c r="Q478"/>
  <c r="Q396"/>
  <c r="R501"/>
  <c r="R478"/>
  <c r="Q289"/>
  <c r="Q275"/>
  <c r="P735"/>
  <c r="V735" s="1"/>
  <c r="AB735" s="1"/>
  <c r="AH735" s="1"/>
  <c r="AN735" s="1"/>
  <c r="AT735" s="1"/>
  <c r="AZ735" s="1"/>
  <c r="BF735" s="1"/>
  <c r="M790"/>
  <c r="P791"/>
  <c r="V791" s="1"/>
  <c r="AB791" s="1"/>
  <c r="AH791" s="1"/>
  <c r="AN791" s="1"/>
  <c r="N725"/>
  <c r="T725" s="1"/>
  <c r="Z725" s="1"/>
  <c r="AF725" s="1"/>
  <c r="AL725" s="1"/>
  <c r="AR725" s="1"/>
  <c r="AX725" s="1"/>
  <c r="BD725" s="1"/>
  <c r="N339"/>
  <c r="T339" s="1"/>
  <c r="Z339" s="1"/>
  <c r="AF339" s="1"/>
  <c r="AL339" s="1"/>
  <c r="AR339" s="1"/>
  <c r="AX339" s="1"/>
  <c r="BD339" s="1"/>
  <c r="N793"/>
  <c r="T793" s="1"/>
  <c r="Z793" s="1"/>
  <c r="AF793" s="1"/>
  <c r="AL793" s="1"/>
  <c r="O791"/>
  <c r="U791" s="1"/>
  <c r="AA791" s="1"/>
  <c r="AG791" s="1"/>
  <c r="AM791" s="1"/>
  <c r="P725"/>
  <c r="V725" s="1"/>
  <c r="AB725" s="1"/>
  <c r="AH725" s="1"/>
  <c r="AN725" s="1"/>
  <c r="AT725" s="1"/>
  <c r="AZ725" s="1"/>
  <c r="BF725" s="1"/>
  <c r="P24"/>
  <c r="V24" s="1"/>
  <c r="AB24" s="1"/>
  <c r="AH24" s="1"/>
  <c r="AN24" s="1"/>
  <c r="AT24" s="1"/>
  <c r="AZ24" s="1"/>
  <c r="BF24" s="1"/>
  <c r="P339"/>
  <c r="V339" s="1"/>
  <c r="AB339" s="1"/>
  <c r="AH339" s="1"/>
  <c r="AN339" s="1"/>
  <c r="AT339" s="1"/>
  <c r="AZ339" s="1"/>
  <c r="BF339" s="1"/>
  <c r="O735"/>
  <c r="U735" s="1"/>
  <c r="AA735" s="1"/>
  <c r="AG735" s="1"/>
  <c r="AM735" s="1"/>
  <c r="AS735" s="1"/>
  <c r="AY735" s="1"/>
  <c r="BE735" s="1"/>
  <c r="O339"/>
  <c r="U339" s="1"/>
  <c r="AA339" s="1"/>
  <c r="AG339" s="1"/>
  <c r="AM339" s="1"/>
  <c r="AS339" s="1"/>
  <c r="AY339" s="1"/>
  <c r="BE339" s="1"/>
  <c r="O434"/>
  <c r="U434" s="1"/>
  <c r="AA434" s="1"/>
  <c r="AG434" s="1"/>
  <c r="AM434" s="1"/>
  <c r="AS434" s="1"/>
  <c r="AY434" s="1"/>
  <c r="BE434" s="1"/>
  <c r="O607"/>
  <c r="U607" s="1"/>
  <c r="AA607" s="1"/>
  <c r="AG607" s="1"/>
  <c r="AM607" s="1"/>
  <c r="AS607" s="1"/>
  <c r="AY607" s="1"/>
  <c r="BE607" s="1"/>
  <c r="O608"/>
  <c r="U608" s="1"/>
  <c r="AA608" s="1"/>
  <c r="AG608" s="1"/>
  <c r="AM608" s="1"/>
  <c r="AS608" s="1"/>
  <c r="AY608" s="1"/>
  <c r="BE608" s="1"/>
  <c r="P65"/>
  <c r="V65" s="1"/>
  <c r="AB65" s="1"/>
  <c r="AH65" s="1"/>
  <c r="AN65" s="1"/>
  <c r="AT65" s="1"/>
  <c r="AZ65" s="1"/>
  <c r="BF65" s="1"/>
  <c r="O219"/>
  <c r="U219" s="1"/>
  <c r="AA219" s="1"/>
  <c r="AG219" s="1"/>
  <c r="AM219" s="1"/>
  <c r="AS219" s="1"/>
  <c r="AY219" s="1"/>
  <c r="BE219" s="1"/>
  <c r="P340"/>
  <c r="V340" s="1"/>
  <c r="AB340" s="1"/>
  <c r="AH340" s="1"/>
  <c r="AN340" s="1"/>
  <c r="AT340" s="1"/>
  <c r="AZ340" s="1"/>
  <c r="BF340" s="1"/>
  <c r="P426"/>
  <c r="V426" s="1"/>
  <c r="AB426" s="1"/>
  <c r="AH426" s="1"/>
  <c r="AN426" s="1"/>
  <c r="AT426" s="1"/>
  <c r="AZ426" s="1"/>
  <c r="BF426" s="1"/>
  <c r="O340"/>
  <c r="U340" s="1"/>
  <c r="AA340" s="1"/>
  <c r="AG340" s="1"/>
  <c r="AM340" s="1"/>
  <c r="AS340" s="1"/>
  <c r="AY340" s="1"/>
  <c r="BE340" s="1"/>
  <c r="O426"/>
  <c r="U426" s="1"/>
  <c r="AA426" s="1"/>
  <c r="AG426" s="1"/>
  <c r="AM426" s="1"/>
  <c r="AS426" s="1"/>
  <c r="AY426" s="1"/>
  <c r="BE426" s="1"/>
  <c r="K426"/>
  <c r="K420" s="1"/>
  <c r="N420" s="1"/>
  <c r="P427"/>
  <c r="V427" s="1"/>
  <c r="AB427" s="1"/>
  <c r="AH427" s="1"/>
  <c r="AN427" s="1"/>
  <c r="AT427" s="1"/>
  <c r="AZ427" s="1"/>
  <c r="BF427" s="1"/>
  <c r="P616"/>
  <c r="V616" s="1"/>
  <c r="AB616" s="1"/>
  <c r="AH616" s="1"/>
  <c r="AN616" s="1"/>
  <c r="AT616" s="1"/>
  <c r="AZ616" s="1"/>
  <c r="BF616" s="1"/>
  <c r="P617"/>
  <c r="V617" s="1"/>
  <c r="AB617" s="1"/>
  <c r="AH617" s="1"/>
  <c r="AN617" s="1"/>
  <c r="AT617" s="1"/>
  <c r="AZ617" s="1"/>
  <c r="BF617" s="1"/>
  <c r="P608"/>
  <c r="V608" s="1"/>
  <c r="AB608" s="1"/>
  <c r="AH608" s="1"/>
  <c r="AN608" s="1"/>
  <c r="AT608" s="1"/>
  <c r="AZ608" s="1"/>
  <c r="BF608" s="1"/>
  <c r="K790"/>
  <c r="N434"/>
  <c r="T434" s="1"/>
  <c r="Z434" s="1"/>
  <c r="AF434" s="1"/>
  <c r="AL434" s="1"/>
  <c r="AR434" s="1"/>
  <c r="AX434" s="1"/>
  <c r="BD434" s="1"/>
  <c r="P434"/>
  <c r="V434" s="1"/>
  <c r="AB434" s="1"/>
  <c r="AH434" s="1"/>
  <c r="AN434" s="1"/>
  <c r="AT434" s="1"/>
  <c r="AZ434" s="1"/>
  <c r="BF434" s="1"/>
  <c r="M433"/>
  <c r="M432" s="1"/>
  <c r="I433"/>
  <c r="J432"/>
  <c r="H433"/>
  <c r="N340"/>
  <c r="T340" s="1"/>
  <c r="Z340" s="1"/>
  <c r="AF340" s="1"/>
  <c r="AL340" s="1"/>
  <c r="AR340" s="1"/>
  <c r="AX340" s="1"/>
  <c r="BD340" s="1"/>
  <c r="J64"/>
  <c r="P64" s="1"/>
  <c r="V64" s="1"/>
  <c r="AB64" s="1"/>
  <c r="AH64" s="1"/>
  <c r="AN64" s="1"/>
  <c r="AT64" s="1"/>
  <c r="AZ64" s="1"/>
  <c r="BF64" s="1"/>
  <c r="N64"/>
  <c r="T64" s="1"/>
  <c r="Z64" s="1"/>
  <c r="AF64" s="1"/>
  <c r="AL64" s="1"/>
  <c r="AR64" s="1"/>
  <c r="AX64" s="1"/>
  <c r="BD64" s="1"/>
  <c r="P219"/>
  <c r="V219" s="1"/>
  <c r="AB219" s="1"/>
  <c r="AH219" s="1"/>
  <c r="AN219" s="1"/>
  <c r="AT219" s="1"/>
  <c r="AZ219" s="1"/>
  <c r="BF219" s="1"/>
  <c r="O65"/>
  <c r="U65" s="1"/>
  <c r="AA65" s="1"/>
  <c r="AG65" s="1"/>
  <c r="AM65" s="1"/>
  <c r="AS65" s="1"/>
  <c r="AY65" s="1"/>
  <c r="BE65" s="1"/>
  <c r="P25"/>
  <c r="V25" s="1"/>
  <c r="AB25" s="1"/>
  <c r="AH25" s="1"/>
  <c r="AN25" s="1"/>
  <c r="AT25" s="1"/>
  <c r="AZ25" s="1"/>
  <c r="BF25" s="1"/>
  <c r="P220"/>
  <c r="V220" s="1"/>
  <c r="AB220" s="1"/>
  <c r="AH220" s="1"/>
  <c r="AN220" s="1"/>
  <c r="AT220" s="1"/>
  <c r="AZ220" s="1"/>
  <c r="BF220" s="1"/>
  <c r="O64"/>
  <c r="U64" s="1"/>
  <c r="AA64" s="1"/>
  <c r="AG64" s="1"/>
  <c r="AM64" s="1"/>
  <c r="AS64" s="1"/>
  <c r="AY64" s="1"/>
  <c r="BE64" s="1"/>
  <c r="O25"/>
  <c r="U25" s="1"/>
  <c r="AA25" s="1"/>
  <c r="AG25" s="1"/>
  <c r="AM25" s="1"/>
  <c r="AS25" s="1"/>
  <c r="AY25" s="1"/>
  <c r="BE25" s="1"/>
  <c r="N219"/>
  <c r="T219" s="1"/>
  <c r="Z219" s="1"/>
  <c r="AF219" s="1"/>
  <c r="AL219" s="1"/>
  <c r="AR219" s="1"/>
  <c r="AX219" s="1"/>
  <c r="BD219" s="1"/>
  <c r="O220"/>
  <c r="U220" s="1"/>
  <c r="AA220" s="1"/>
  <c r="AG220" s="1"/>
  <c r="AM220" s="1"/>
  <c r="AS220" s="1"/>
  <c r="AY220" s="1"/>
  <c r="BE220" s="1"/>
  <c r="N220"/>
  <c r="T220" s="1"/>
  <c r="Z220" s="1"/>
  <c r="AF220" s="1"/>
  <c r="AL220" s="1"/>
  <c r="AR220" s="1"/>
  <c r="AX220" s="1"/>
  <c r="BD220" s="1"/>
  <c r="N65"/>
  <c r="T65" s="1"/>
  <c r="Z65" s="1"/>
  <c r="AF65" s="1"/>
  <c r="AL65" s="1"/>
  <c r="AR65" s="1"/>
  <c r="AX65" s="1"/>
  <c r="BD65" s="1"/>
  <c r="N24"/>
  <c r="T24" s="1"/>
  <c r="Z24" s="1"/>
  <c r="AF24" s="1"/>
  <c r="AL24" s="1"/>
  <c r="AR24" s="1"/>
  <c r="AX24" s="1"/>
  <c r="BD24" s="1"/>
  <c r="N25"/>
  <c r="T25" s="1"/>
  <c r="Z25" s="1"/>
  <c r="AF25" s="1"/>
  <c r="AL25" s="1"/>
  <c r="AR25" s="1"/>
  <c r="AX25" s="1"/>
  <c r="BD25" s="1"/>
  <c r="K844"/>
  <c r="L844"/>
  <c r="M844"/>
  <c r="K842"/>
  <c r="L842"/>
  <c r="M842"/>
  <c r="K839"/>
  <c r="L839"/>
  <c r="M839"/>
  <c r="K837"/>
  <c r="L837"/>
  <c r="M837"/>
  <c r="K834"/>
  <c r="L834"/>
  <c r="M834"/>
  <c r="K832"/>
  <c r="L832"/>
  <c r="M832"/>
  <c r="K829"/>
  <c r="K828" s="1"/>
  <c r="L829"/>
  <c r="L828" s="1"/>
  <c r="M829"/>
  <c r="M828" s="1"/>
  <c r="K826"/>
  <c r="L826"/>
  <c r="M826"/>
  <c r="K824"/>
  <c r="L824"/>
  <c r="M824"/>
  <c r="K821"/>
  <c r="K820" s="1"/>
  <c r="L821"/>
  <c r="L820" s="1"/>
  <c r="M821"/>
  <c r="M820" s="1"/>
  <c r="K803"/>
  <c r="K802" s="1"/>
  <c r="L803"/>
  <c r="L802" s="1"/>
  <c r="M803"/>
  <c r="M802" s="1"/>
  <c r="K800"/>
  <c r="L800"/>
  <c r="M800"/>
  <c r="K798"/>
  <c r="L798"/>
  <c r="M798"/>
  <c r="K786"/>
  <c r="K785" s="1"/>
  <c r="L786"/>
  <c r="L785" s="1"/>
  <c r="M786"/>
  <c r="M785" s="1"/>
  <c r="K783"/>
  <c r="K782" s="1"/>
  <c r="L783"/>
  <c r="L782" s="1"/>
  <c r="M783"/>
  <c r="M782" s="1"/>
  <c r="K780"/>
  <c r="L780"/>
  <c r="M780"/>
  <c r="K778"/>
  <c r="L778"/>
  <c r="M778"/>
  <c r="K775"/>
  <c r="K774" s="1"/>
  <c r="L775"/>
  <c r="L774" s="1"/>
  <c r="M775"/>
  <c r="M774" s="1"/>
  <c r="K770"/>
  <c r="K769" s="1"/>
  <c r="L770"/>
  <c r="L769" s="1"/>
  <c r="M770"/>
  <c r="M769" s="1"/>
  <c r="K762"/>
  <c r="K757" s="1"/>
  <c r="L762"/>
  <c r="L757" s="1"/>
  <c r="M762"/>
  <c r="M757" s="1"/>
  <c r="K755"/>
  <c r="K754" s="1"/>
  <c r="L755"/>
  <c r="L754" s="1"/>
  <c r="M755"/>
  <c r="M754" s="1"/>
  <c r="K751"/>
  <c r="L751"/>
  <c r="M751"/>
  <c r="K749"/>
  <c r="L749"/>
  <c r="M749"/>
  <c r="K747"/>
  <c r="L747"/>
  <c r="M747"/>
  <c r="K744"/>
  <c r="K743" s="1"/>
  <c r="L744"/>
  <c r="L743" s="1"/>
  <c r="M744"/>
  <c r="M743" s="1"/>
  <c r="K741"/>
  <c r="K740" s="1"/>
  <c r="L741"/>
  <c r="L740" s="1"/>
  <c r="M741"/>
  <c r="M740" s="1"/>
  <c r="K738"/>
  <c r="K737" s="1"/>
  <c r="L738"/>
  <c r="L737" s="1"/>
  <c r="M738"/>
  <c r="M737" s="1"/>
  <c r="K722"/>
  <c r="K721" s="1"/>
  <c r="L722"/>
  <c r="L721" s="1"/>
  <c r="M722"/>
  <c r="M721" s="1"/>
  <c r="K719"/>
  <c r="L719"/>
  <c r="M719"/>
  <c r="K717"/>
  <c r="L717"/>
  <c r="M717"/>
  <c r="K715"/>
  <c r="L715"/>
  <c r="M715"/>
  <c r="K712"/>
  <c r="K711" s="1"/>
  <c r="L712"/>
  <c r="L711" s="1"/>
  <c r="M712"/>
  <c r="M711" s="1"/>
  <c r="K730"/>
  <c r="L730"/>
  <c r="M730"/>
  <c r="K728"/>
  <c r="L728"/>
  <c r="M728"/>
  <c r="K707"/>
  <c r="L707"/>
  <c r="M707"/>
  <c r="K705"/>
  <c r="L705"/>
  <c r="M705"/>
  <c r="K693"/>
  <c r="L693"/>
  <c r="M693"/>
  <c r="K691"/>
  <c r="L691"/>
  <c r="M691"/>
  <c r="K689"/>
  <c r="L689"/>
  <c r="M689"/>
  <c r="K686"/>
  <c r="K685" s="1"/>
  <c r="L686"/>
  <c r="L685" s="1"/>
  <c r="M686"/>
  <c r="M685" s="1"/>
  <c r="K683"/>
  <c r="K682" s="1"/>
  <c r="L683"/>
  <c r="L682" s="1"/>
  <c r="M683"/>
  <c r="M682" s="1"/>
  <c r="K611"/>
  <c r="K610" s="1"/>
  <c r="L611"/>
  <c r="L610" s="1"/>
  <c r="M611"/>
  <c r="M610" s="1"/>
  <c r="M606" s="1"/>
  <c r="K597"/>
  <c r="K596" s="1"/>
  <c r="L597"/>
  <c r="L596" s="1"/>
  <c r="M597"/>
  <c r="M596" s="1"/>
  <c r="K594"/>
  <c r="K593" s="1"/>
  <c r="L594"/>
  <c r="L593" s="1"/>
  <c r="M594"/>
  <c r="M593" s="1"/>
  <c r="K591"/>
  <c r="K590" s="1"/>
  <c r="L591"/>
  <c r="L590" s="1"/>
  <c r="M591"/>
  <c r="M590" s="1"/>
  <c r="K600"/>
  <c r="K599" s="1"/>
  <c r="L600"/>
  <c r="L599" s="1"/>
  <c r="M600"/>
  <c r="M599" s="1"/>
  <c r="K586"/>
  <c r="K585" s="1"/>
  <c r="K584" s="1"/>
  <c r="L586"/>
  <c r="L585" s="1"/>
  <c r="M586"/>
  <c r="M585" s="1"/>
  <c r="K578"/>
  <c r="K577" s="1"/>
  <c r="K576" s="1"/>
  <c r="L578"/>
  <c r="L577" s="1"/>
  <c r="M578"/>
  <c r="M577" s="1"/>
  <c r="K570"/>
  <c r="K569" s="1"/>
  <c r="L570"/>
  <c r="L569" s="1"/>
  <c r="M570"/>
  <c r="M569" s="1"/>
  <c r="K567"/>
  <c r="K564" s="1"/>
  <c r="L567"/>
  <c r="L564" s="1"/>
  <c r="M567"/>
  <c r="M564" s="1"/>
  <c r="K562"/>
  <c r="K561" s="1"/>
  <c r="L562"/>
  <c r="L561" s="1"/>
  <c r="M562"/>
  <c r="M561" s="1"/>
  <c r="K559"/>
  <c r="K558" s="1"/>
  <c r="L559"/>
  <c r="L558" s="1"/>
  <c r="M559"/>
  <c r="M558" s="1"/>
  <c r="K554"/>
  <c r="K553" s="1"/>
  <c r="L554"/>
  <c r="L553" s="1"/>
  <c r="M554"/>
  <c r="M553" s="1"/>
  <c r="K551"/>
  <c r="K550" s="1"/>
  <c r="L551"/>
  <c r="L550" s="1"/>
  <c r="M551"/>
  <c r="M550" s="1"/>
  <c r="K546"/>
  <c r="K545" s="1"/>
  <c r="K544" s="1"/>
  <c r="L546"/>
  <c r="L545" s="1"/>
  <c r="M546"/>
  <c r="M545" s="1"/>
  <c r="K535"/>
  <c r="L535"/>
  <c r="M535"/>
  <c r="K533"/>
  <c r="L533"/>
  <c r="M533"/>
  <c r="K516"/>
  <c r="L516"/>
  <c r="L515" s="1"/>
  <c r="M516"/>
  <c r="M515" s="1"/>
  <c r="M514" s="1"/>
  <c r="K508"/>
  <c r="K507" s="1"/>
  <c r="K506" s="1"/>
  <c r="L508"/>
  <c r="L507" s="1"/>
  <c r="M508"/>
  <c r="M507" s="1"/>
  <c r="K503"/>
  <c r="K502" s="1"/>
  <c r="K501" s="1"/>
  <c r="L503"/>
  <c r="L502" s="1"/>
  <c r="M503"/>
  <c r="M502" s="1"/>
  <c r="M501" s="1"/>
  <c r="K498"/>
  <c r="K497" s="1"/>
  <c r="K496" s="1"/>
  <c r="L498"/>
  <c r="L497" s="1"/>
  <c r="M498"/>
  <c r="M497" s="1"/>
  <c r="K494"/>
  <c r="K493" s="1"/>
  <c r="L494"/>
  <c r="L493" s="1"/>
  <c r="M494"/>
  <c r="M493" s="1"/>
  <c r="K483"/>
  <c r="L483"/>
  <c r="M483"/>
  <c r="K481"/>
  <c r="L481"/>
  <c r="M481"/>
  <c r="K473"/>
  <c r="K472" s="1"/>
  <c r="K471" s="1"/>
  <c r="L473"/>
  <c r="L472" s="1"/>
  <c r="M473"/>
  <c r="M472" s="1"/>
  <c r="K468"/>
  <c r="K467" s="1"/>
  <c r="L468"/>
  <c r="L467" s="1"/>
  <c r="M468"/>
  <c r="M467" s="1"/>
  <c r="K462"/>
  <c r="K461" s="1"/>
  <c r="L462"/>
  <c r="L461" s="1"/>
  <c r="M462"/>
  <c r="M461" s="1"/>
  <c r="K459"/>
  <c r="K458" s="1"/>
  <c r="L459"/>
  <c r="L458" s="1"/>
  <c r="M459"/>
  <c r="M458" s="1"/>
  <c r="K454"/>
  <c r="K453" s="1"/>
  <c r="L454"/>
  <c r="L453" s="1"/>
  <c r="M454"/>
  <c r="M453" s="1"/>
  <c r="K451"/>
  <c r="K450" s="1"/>
  <c r="L451"/>
  <c r="L450" s="1"/>
  <c r="M451"/>
  <c r="M450" s="1"/>
  <c r="K448"/>
  <c r="L448"/>
  <c r="M448"/>
  <c r="K446"/>
  <c r="L446"/>
  <c r="M446"/>
  <c r="K441"/>
  <c r="K440" s="1"/>
  <c r="L441"/>
  <c r="L440" s="1"/>
  <c r="M441"/>
  <c r="M440" s="1"/>
  <c r="K438"/>
  <c r="K437" s="1"/>
  <c r="L438"/>
  <c r="L437" s="1"/>
  <c r="M438"/>
  <c r="M437" s="1"/>
  <c r="K418"/>
  <c r="L418"/>
  <c r="M418"/>
  <c r="K416"/>
  <c r="L416"/>
  <c r="M416"/>
  <c r="K411"/>
  <c r="L411"/>
  <c r="M411"/>
  <c r="K409"/>
  <c r="L409"/>
  <c r="M409"/>
  <c r="K398"/>
  <c r="K397" s="1"/>
  <c r="L398"/>
  <c r="L397" s="1"/>
  <c r="M398"/>
  <c r="M397" s="1"/>
  <c r="K387"/>
  <c r="L387"/>
  <c r="M387"/>
  <c r="K385"/>
  <c r="L385"/>
  <c r="M385"/>
  <c r="K382"/>
  <c r="L382"/>
  <c r="M382"/>
  <c r="K380"/>
  <c r="L380"/>
  <c r="M380"/>
  <c r="K375"/>
  <c r="K374" s="1"/>
  <c r="L375"/>
  <c r="L374" s="1"/>
  <c r="M375"/>
  <c r="M374" s="1"/>
  <c r="K369"/>
  <c r="K368" s="1"/>
  <c r="L369"/>
  <c r="L368" s="1"/>
  <c r="M369"/>
  <c r="M368" s="1"/>
  <c r="K366"/>
  <c r="K365" s="1"/>
  <c r="L366"/>
  <c r="L365" s="1"/>
  <c r="M366"/>
  <c r="M365" s="1"/>
  <c r="K357"/>
  <c r="K356" s="1"/>
  <c r="L357"/>
  <c r="L356" s="1"/>
  <c r="M357"/>
  <c r="M356" s="1"/>
  <c r="K326"/>
  <c r="L326"/>
  <c r="M326"/>
  <c r="K324"/>
  <c r="L324"/>
  <c r="M324"/>
  <c r="K322"/>
  <c r="L322"/>
  <c r="M322"/>
  <c r="K336"/>
  <c r="L336"/>
  <c r="M336"/>
  <c r="K334"/>
  <c r="L334"/>
  <c r="M334"/>
  <c r="K332"/>
  <c r="L332"/>
  <c r="M332"/>
  <c r="K343"/>
  <c r="K342" s="1"/>
  <c r="L343"/>
  <c r="L342" s="1"/>
  <c r="M343"/>
  <c r="M342" s="1"/>
  <c r="K329"/>
  <c r="K328" s="1"/>
  <c r="L329"/>
  <c r="L328" s="1"/>
  <c r="M329"/>
  <c r="M328" s="1"/>
  <c r="K314"/>
  <c r="K313" s="1"/>
  <c r="K312" s="1"/>
  <c r="L314"/>
  <c r="L313" s="1"/>
  <c r="M314"/>
  <c r="M313" s="1"/>
  <c r="M312" s="1"/>
  <c r="K309"/>
  <c r="K308" s="1"/>
  <c r="L309"/>
  <c r="L308" s="1"/>
  <c r="M309"/>
  <c r="M308" s="1"/>
  <c r="K306"/>
  <c r="K305" s="1"/>
  <c r="L306"/>
  <c r="L305" s="1"/>
  <c r="M306"/>
  <c r="M305" s="1"/>
  <c r="K303"/>
  <c r="K302" s="1"/>
  <c r="L303"/>
  <c r="L302" s="1"/>
  <c r="M303"/>
  <c r="M302" s="1"/>
  <c r="K300"/>
  <c r="K299" s="1"/>
  <c r="L300"/>
  <c r="L299" s="1"/>
  <c r="M300"/>
  <c r="M299" s="1"/>
  <c r="K297"/>
  <c r="K296" s="1"/>
  <c r="L297"/>
  <c r="L296" s="1"/>
  <c r="M297"/>
  <c r="M296" s="1"/>
  <c r="K294"/>
  <c r="K293" s="1"/>
  <c r="L294"/>
  <c r="L293" s="1"/>
  <c r="M294"/>
  <c r="M293" s="1"/>
  <c r="K291"/>
  <c r="K290" s="1"/>
  <c r="L291"/>
  <c r="L290" s="1"/>
  <c r="M291"/>
  <c r="M290" s="1"/>
  <c r="K283"/>
  <c r="K282" s="1"/>
  <c r="L283"/>
  <c r="L282" s="1"/>
  <c r="M283"/>
  <c r="M282" s="1"/>
  <c r="K277"/>
  <c r="K276" s="1"/>
  <c r="L277"/>
  <c r="L276" s="1"/>
  <c r="M277"/>
  <c r="M276" s="1"/>
  <c r="K273"/>
  <c r="K272" s="1"/>
  <c r="L273"/>
  <c r="L272" s="1"/>
  <c r="M273"/>
  <c r="M272" s="1"/>
  <c r="K267"/>
  <c r="K266" s="1"/>
  <c r="L267"/>
  <c r="L266" s="1"/>
  <c r="M267"/>
  <c r="M266" s="1"/>
  <c r="K264"/>
  <c r="K263" s="1"/>
  <c r="L264"/>
  <c r="L263" s="1"/>
  <c r="M264"/>
  <c r="M263" s="1"/>
  <c r="K261"/>
  <c r="K260" s="1"/>
  <c r="L261"/>
  <c r="L260" s="1"/>
  <c r="M261"/>
  <c r="M260" s="1"/>
  <c r="K257"/>
  <c r="K256" s="1"/>
  <c r="L257"/>
  <c r="L256" s="1"/>
  <c r="M257"/>
  <c r="M256" s="1"/>
  <c r="K236"/>
  <c r="K235" s="1"/>
  <c r="L236"/>
  <c r="L235" s="1"/>
  <c r="M236"/>
  <c r="M235" s="1"/>
  <c r="K254"/>
  <c r="K253" s="1"/>
  <c r="L254"/>
  <c r="L253" s="1"/>
  <c r="M254"/>
  <c r="M253" s="1"/>
  <c r="K233"/>
  <c r="K232" s="1"/>
  <c r="L233"/>
  <c r="L232" s="1"/>
  <c r="M233"/>
  <c r="M232" s="1"/>
  <c r="K230"/>
  <c r="K229" s="1"/>
  <c r="L230"/>
  <c r="L229" s="1"/>
  <c r="M230"/>
  <c r="M229" s="1"/>
  <c r="K227"/>
  <c r="K226" s="1"/>
  <c r="L227"/>
  <c r="L226" s="1"/>
  <c r="M227"/>
  <c r="M226" s="1"/>
  <c r="K194"/>
  <c r="K193" s="1"/>
  <c r="L194"/>
  <c r="L193" s="1"/>
  <c r="M194"/>
  <c r="M193" s="1"/>
  <c r="K208"/>
  <c r="K207" s="1"/>
  <c r="L208"/>
  <c r="L207" s="1"/>
  <c r="M208"/>
  <c r="M207" s="1"/>
  <c r="K191"/>
  <c r="K190" s="1"/>
  <c r="L191"/>
  <c r="L190" s="1"/>
  <c r="M191"/>
  <c r="M190" s="1"/>
  <c r="K188"/>
  <c r="K187" s="1"/>
  <c r="L188"/>
  <c r="L187" s="1"/>
  <c r="M188"/>
  <c r="M187" s="1"/>
  <c r="K185"/>
  <c r="K184" s="1"/>
  <c r="L185"/>
  <c r="L184" s="1"/>
  <c r="M185"/>
  <c r="M184" s="1"/>
  <c r="K182"/>
  <c r="K181" s="1"/>
  <c r="L182"/>
  <c r="L181" s="1"/>
  <c r="M182"/>
  <c r="M181" s="1"/>
  <c r="K168"/>
  <c r="K167" s="1"/>
  <c r="L168"/>
  <c r="L167" s="1"/>
  <c r="M168"/>
  <c r="M167" s="1"/>
  <c r="K162"/>
  <c r="K161" s="1"/>
  <c r="L162"/>
  <c r="L161" s="1"/>
  <c r="M162"/>
  <c r="M161" s="1"/>
  <c r="K159"/>
  <c r="L159"/>
  <c r="L158" s="1"/>
  <c r="M159"/>
  <c r="M158" s="1"/>
  <c r="K156"/>
  <c r="K155" s="1"/>
  <c r="L156"/>
  <c r="L155" s="1"/>
  <c r="M156"/>
  <c r="M155" s="1"/>
  <c r="K153"/>
  <c r="K152" s="1"/>
  <c r="L153"/>
  <c r="L152" s="1"/>
  <c r="M153"/>
  <c r="M152" s="1"/>
  <c r="K150"/>
  <c r="K149" s="1"/>
  <c r="L150"/>
  <c r="L149" s="1"/>
  <c r="M150"/>
  <c r="M149" s="1"/>
  <c r="K140"/>
  <c r="L140"/>
  <c r="M140"/>
  <c r="K137"/>
  <c r="L137"/>
  <c r="M137"/>
  <c r="K135"/>
  <c r="L135"/>
  <c r="M135"/>
  <c r="K124"/>
  <c r="L124"/>
  <c r="M124"/>
  <c r="K121"/>
  <c r="L121"/>
  <c r="M121"/>
  <c r="K119"/>
  <c r="L119"/>
  <c r="M119"/>
  <c r="K115"/>
  <c r="K114" s="1"/>
  <c r="L115"/>
  <c r="L114" s="1"/>
  <c r="M115"/>
  <c r="M114" s="1"/>
  <c r="K112"/>
  <c r="K111" s="1"/>
  <c r="L112"/>
  <c r="L111" s="1"/>
  <c r="M112"/>
  <c r="M111" s="1"/>
  <c r="K109"/>
  <c r="K108" s="1"/>
  <c r="L109"/>
  <c r="L108" s="1"/>
  <c r="M109"/>
  <c r="M108" s="1"/>
  <c r="K100"/>
  <c r="K99" s="1"/>
  <c r="L100"/>
  <c r="L99" s="1"/>
  <c r="M100"/>
  <c r="M99" s="1"/>
  <c r="K97"/>
  <c r="K92" s="1"/>
  <c r="L97"/>
  <c r="L92" s="1"/>
  <c r="M97"/>
  <c r="M92" s="1"/>
  <c r="K83"/>
  <c r="K82" s="1"/>
  <c r="L83"/>
  <c r="L82" s="1"/>
  <c r="M83"/>
  <c r="M82" s="1"/>
  <c r="K80"/>
  <c r="K79" s="1"/>
  <c r="L80"/>
  <c r="L79" s="1"/>
  <c r="M80"/>
  <c r="M79" s="1"/>
  <c r="K74"/>
  <c r="K73" s="1"/>
  <c r="L74"/>
  <c r="L73" s="1"/>
  <c r="M74"/>
  <c r="M73" s="1"/>
  <c r="K71"/>
  <c r="K70" s="1"/>
  <c r="L71"/>
  <c r="L70" s="1"/>
  <c r="M71"/>
  <c r="M70" s="1"/>
  <c r="K68"/>
  <c r="K67" s="1"/>
  <c r="L68"/>
  <c r="L67" s="1"/>
  <c r="M68"/>
  <c r="M67" s="1"/>
  <c r="K56"/>
  <c r="K55" s="1"/>
  <c r="L56"/>
  <c r="L55" s="1"/>
  <c r="M56"/>
  <c r="M55" s="1"/>
  <c r="K50"/>
  <c r="K49" s="1"/>
  <c r="L50"/>
  <c r="L49" s="1"/>
  <c r="M50"/>
  <c r="M49" s="1"/>
  <c r="K47"/>
  <c r="K46" s="1"/>
  <c r="L47"/>
  <c r="L46" s="1"/>
  <c r="M47"/>
  <c r="M46" s="1"/>
  <c r="K44"/>
  <c r="K43" s="1"/>
  <c r="L44"/>
  <c r="L43" s="1"/>
  <c r="M44"/>
  <c r="M43" s="1"/>
  <c r="K40"/>
  <c r="K39" s="1"/>
  <c r="L40"/>
  <c r="L39" s="1"/>
  <c r="M40"/>
  <c r="M39" s="1"/>
  <c r="K37"/>
  <c r="K36" s="1"/>
  <c r="L37"/>
  <c r="L36" s="1"/>
  <c r="M37"/>
  <c r="M36" s="1"/>
  <c r="K34"/>
  <c r="K33" s="1"/>
  <c r="L34"/>
  <c r="L33" s="1"/>
  <c r="M34"/>
  <c r="M33" s="1"/>
  <c r="K31"/>
  <c r="K30" s="1"/>
  <c r="L31"/>
  <c r="L30" s="1"/>
  <c r="M31"/>
  <c r="M30" s="1"/>
  <c r="K22"/>
  <c r="K21" s="1"/>
  <c r="L22"/>
  <c r="L21" s="1"/>
  <c r="M22"/>
  <c r="M21" s="1"/>
  <c r="K19"/>
  <c r="K18" s="1"/>
  <c r="L19"/>
  <c r="L18" s="1"/>
  <c r="M19"/>
  <c r="M18" s="1"/>
  <c r="P846"/>
  <c r="V846" s="1"/>
  <c r="AB846" s="1"/>
  <c r="AH846" s="1"/>
  <c r="AN846" s="1"/>
  <c r="AT846" s="1"/>
  <c r="O846"/>
  <c r="U846" s="1"/>
  <c r="AA846" s="1"/>
  <c r="AG846" s="1"/>
  <c r="AM846" s="1"/>
  <c r="AS846" s="1"/>
  <c r="N846"/>
  <c r="T846" s="1"/>
  <c r="Z846" s="1"/>
  <c r="AF846" s="1"/>
  <c r="AL846" s="1"/>
  <c r="AR846" s="1"/>
  <c r="P845"/>
  <c r="V845" s="1"/>
  <c r="AB845" s="1"/>
  <c r="AH845" s="1"/>
  <c r="AN845" s="1"/>
  <c r="AT845" s="1"/>
  <c r="O845"/>
  <c r="U845" s="1"/>
  <c r="AA845" s="1"/>
  <c r="AG845" s="1"/>
  <c r="AM845" s="1"/>
  <c r="AS845" s="1"/>
  <c r="N845"/>
  <c r="T845" s="1"/>
  <c r="Z845" s="1"/>
  <c r="AF845" s="1"/>
  <c r="AL845" s="1"/>
  <c r="AR845" s="1"/>
  <c r="P840"/>
  <c r="V840" s="1"/>
  <c r="AB840" s="1"/>
  <c r="AH840" s="1"/>
  <c r="AN840" s="1"/>
  <c r="AT840" s="1"/>
  <c r="O840"/>
  <c r="U840" s="1"/>
  <c r="AA840" s="1"/>
  <c r="AG840" s="1"/>
  <c r="AM840" s="1"/>
  <c r="AS840" s="1"/>
  <c r="N840"/>
  <c r="T840" s="1"/>
  <c r="Z840" s="1"/>
  <c r="AF840" s="1"/>
  <c r="AL840" s="1"/>
  <c r="AR840" s="1"/>
  <c r="P835"/>
  <c r="V835" s="1"/>
  <c r="AB835" s="1"/>
  <c r="AH835" s="1"/>
  <c r="AN835" s="1"/>
  <c r="AT835" s="1"/>
  <c r="O835"/>
  <c r="U835" s="1"/>
  <c r="AA835" s="1"/>
  <c r="AG835" s="1"/>
  <c r="AM835" s="1"/>
  <c r="AS835" s="1"/>
  <c r="N835"/>
  <c r="T835" s="1"/>
  <c r="Z835" s="1"/>
  <c r="AF835" s="1"/>
  <c r="AL835" s="1"/>
  <c r="AR835" s="1"/>
  <c r="P830"/>
  <c r="V830" s="1"/>
  <c r="AB830" s="1"/>
  <c r="AH830" s="1"/>
  <c r="AN830" s="1"/>
  <c r="AT830" s="1"/>
  <c r="O830"/>
  <c r="U830" s="1"/>
  <c r="AA830" s="1"/>
  <c r="AG830" s="1"/>
  <c r="AM830" s="1"/>
  <c r="AS830" s="1"/>
  <c r="N830"/>
  <c r="T830" s="1"/>
  <c r="Z830" s="1"/>
  <c r="AF830" s="1"/>
  <c r="AL830" s="1"/>
  <c r="AR830" s="1"/>
  <c r="P827"/>
  <c r="V827" s="1"/>
  <c r="AB827" s="1"/>
  <c r="AH827" s="1"/>
  <c r="AN827" s="1"/>
  <c r="AT827" s="1"/>
  <c r="O827"/>
  <c r="U827" s="1"/>
  <c r="AA827" s="1"/>
  <c r="AG827" s="1"/>
  <c r="AM827" s="1"/>
  <c r="AS827" s="1"/>
  <c r="N827"/>
  <c r="T827" s="1"/>
  <c r="Z827" s="1"/>
  <c r="AF827" s="1"/>
  <c r="AL827" s="1"/>
  <c r="AR827" s="1"/>
  <c r="P822"/>
  <c r="V822" s="1"/>
  <c r="AB822" s="1"/>
  <c r="AH822" s="1"/>
  <c r="AN822" s="1"/>
  <c r="AT822" s="1"/>
  <c r="O822"/>
  <c r="U822" s="1"/>
  <c r="AA822" s="1"/>
  <c r="AG822" s="1"/>
  <c r="AM822" s="1"/>
  <c r="AS822" s="1"/>
  <c r="N822"/>
  <c r="T822" s="1"/>
  <c r="Z822" s="1"/>
  <c r="AF822" s="1"/>
  <c r="AL822" s="1"/>
  <c r="AR822" s="1"/>
  <c r="P804"/>
  <c r="V804" s="1"/>
  <c r="AB804" s="1"/>
  <c r="AH804" s="1"/>
  <c r="AN804" s="1"/>
  <c r="AT804" s="1"/>
  <c r="O804"/>
  <c r="U804" s="1"/>
  <c r="AA804" s="1"/>
  <c r="AG804" s="1"/>
  <c r="AM804" s="1"/>
  <c r="AS804" s="1"/>
  <c r="N804"/>
  <c r="T804" s="1"/>
  <c r="Z804" s="1"/>
  <c r="AF804" s="1"/>
  <c r="AL804" s="1"/>
  <c r="AR804" s="1"/>
  <c r="P801"/>
  <c r="V801" s="1"/>
  <c r="AB801" s="1"/>
  <c r="AH801" s="1"/>
  <c r="AN801" s="1"/>
  <c r="AT801" s="1"/>
  <c r="O801"/>
  <c r="U801" s="1"/>
  <c r="AA801" s="1"/>
  <c r="AG801" s="1"/>
  <c r="AM801" s="1"/>
  <c r="AS801" s="1"/>
  <c r="N801"/>
  <c r="T801" s="1"/>
  <c r="Z801" s="1"/>
  <c r="AF801" s="1"/>
  <c r="AL801" s="1"/>
  <c r="AR801" s="1"/>
  <c r="P787"/>
  <c r="V787" s="1"/>
  <c r="AB787" s="1"/>
  <c r="AH787" s="1"/>
  <c r="AN787" s="1"/>
  <c r="AT787" s="1"/>
  <c r="O787"/>
  <c r="U787" s="1"/>
  <c r="AA787" s="1"/>
  <c r="AG787" s="1"/>
  <c r="AM787" s="1"/>
  <c r="AS787" s="1"/>
  <c r="N787"/>
  <c r="T787" s="1"/>
  <c r="Z787" s="1"/>
  <c r="AF787" s="1"/>
  <c r="AL787" s="1"/>
  <c r="AR787" s="1"/>
  <c r="P784"/>
  <c r="V784" s="1"/>
  <c r="AB784" s="1"/>
  <c r="AH784" s="1"/>
  <c r="AN784" s="1"/>
  <c r="AT784" s="1"/>
  <c r="O784"/>
  <c r="U784" s="1"/>
  <c r="AA784" s="1"/>
  <c r="AG784" s="1"/>
  <c r="AM784" s="1"/>
  <c r="AS784" s="1"/>
  <c r="N784"/>
  <c r="T784" s="1"/>
  <c r="Z784" s="1"/>
  <c r="AF784" s="1"/>
  <c r="AL784" s="1"/>
  <c r="AR784" s="1"/>
  <c r="P781"/>
  <c r="V781" s="1"/>
  <c r="AB781" s="1"/>
  <c r="AH781" s="1"/>
  <c r="AN781" s="1"/>
  <c r="AT781" s="1"/>
  <c r="O781"/>
  <c r="U781" s="1"/>
  <c r="AA781" s="1"/>
  <c r="AG781" s="1"/>
  <c r="AM781" s="1"/>
  <c r="AS781" s="1"/>
  <c r="N781"/>
  <c r="T781" s="1"/>
  <c r="Z781" s="1"/>
  <c r="AF781" s="1"/>
  <c r="AL781" s="1"/>
  <c r="AR781" s="1"/>
  <c r="P779"/>
  <c r="V779" s="1"/>
  <c r="AB779" s="1"/>
  <c r="AH779" s="1"/>
  <c r="AN779" s="1"/>
  <c r="AT779" s="1"/>
  <c r="AZ779" s="1"/>
  <c r="BF779" s="1"/>
  <c r="O779"/>
  <c r="U779" s="1"/>
  <c r="AA779" s="1"/>
  <c r="AG779" s="1"/>
  <c r="AM779" s="1"/>
  <c r="AS779" s="1"/>
  <c r="AY779" s="1"/>
  <c r="BE779" s="1"/>
  <c r="N779"/>
  <c r="T779" s="1"/>
  <c r="Z779" s="1"/>
  <c r="AF779" s="1"/>
  <c r="AL779" s="1"/>
  <c r="AR779" s="1"/>
  <c r="AX779" s="1"/>
  <c r="BD779" s="1"/>
  <c r="P776"/>
  <c r="V776" s="1"/>
  <c r="AB776" s="1"/>
  <c r="AH776" s="1"/>
  <c r="AN776" s="1"/>
  <c r="AT776" s="1"/>
  <c r="AZ776" s="1"/>
  <c r="BF776" s="1"/>
  <c r="O776"/>
  <c r="U776" s="1"/>
  <c r="AA776" s="1"/>
  <c r="AG776" s="1"/>
  <c r="AM776" s="1"/>
  <c r="AS776" s="1"/>
  <c r="AY776" s="1"/>
  <c r="BE776" s="1"/>
  <c r="N776"/>
  <c r="T776" s="1"/>
  <c r="Z776" s="1"/>
  <c r="AF776" s="1"/>
  <c r="AL776" s="1"/>
  <c r="AR776" s="1"/>
  <c r="AX776" s="1"/>
  <c r="BD776" s="1"/>
  <c r="P771"/>
  <c r="V771" s="1"/>
  <c r="AB771" s="1"/>
  <c r="AH771" s="1"/>
  <c r="AN771" s="1"/>
  <c r="AT771" s="1"/>
  <c r="AZ771" s="1"/>
  <c r="BF771" s="1"/>
  <c r="O771"/>
  <c r="U771" s="1"/>
  <c r="AA771" s="1"/>
  <c r="AG771" s="1"/>
  <c r="AM771" s="1"/>
  <c r="AS771" s="1"/>
  <c r="AY771" s="1"/>
  <c r="BE771" s="1"/>
  <c r="N771"/>
  <c r="T771" s="1"/>
  <c r="Z771" s="1"/>
  <c r="AF771" s="1"/>
  <c r="AL771" s="1"/>
  <c r="AR771" s="1"/>
  <c r="AX771" s="1"/>
  <c r="BD771" s="1"/>
  <c r="P765"/>
  <c r="V765" s="1"/>
  <c r="AB765" s="1"/>
  <c r="AH765" s="1"/>
  <c r="AN765" s="1"/>
  <c r="AT765" s="1"/>
  <c r="AZ765" s="1"/>
  <c r="BF765" s="1"/>
  <c r="O765"/>
  <c r="U765" s="1"/>
  <c r="AA765" s="1"/>
  <c r="AG765" s="1"/>
  <c r="AM765" s="1"/>
  <c r="AS765" s="1"/>
  <c r="AY765" s="1"/>
  <c r="BE765" s="1"/>
  <c r="N765"/>
  <c r="T765" s="1"/>
  <c r="Z765" s="1"/>
  <c r="AF765" s="1"/>
  <c r="AL765" s="1"/>
  <c r="AR765" s="1"/>
  <c r="AX765" s="1"/>
  <c r="BD765" s="1"/>
  <c r="P756"/>
  <c r="V756" s="1"/>
  <c r="AB756" s="1"/>
  <c r="AH756" s="1"/>
  <c r="AN756" s="1"/>
  <c r="AT756" s="1"/>
  <c r="AZ756" s="1"/>
  <c r="BF756" s="1"/>
  <c r="O756"/>
  <c r="U756" s="1"/>
  <c r="AA756" s="1"/>
  <c r="AG756" s="1"/>
  <c r="AM756" s="1"/>
  <c r="AS756" s="1"/>
  <c r="AY756" s="1"/>
  <c r="BE756" s="1"/>
  <c r="N756"/>
  <c r="T756" s="1"/>
  <c r="Z756" s="1"/>
  <c r="AF756" s="1"/>
  <c r="AL756" s="1"/>
  <c r="AR756" s="1"/>
  <c r="AX756" s="1"/>
  <c r="BD756" s="1"/>
  <c r="P753"/>
  <c r="V753" s="1"/>
  <c r="AB753" s="1"/>
  <c r="AH753" s="1"/>
  <c r="AN753" s="1"/>
  <c r="AT753" s="1"/>
  <c r="AZ753" s="1"/>
  <c r="BF753" s="1"/>
  <c r="O753"/>
  <c r="U753" s="1"/>
  <c r="AA753" s="1"/>
  <c r="AG753" s="1"/>
  <c r="AM753" s="1"/>
  <c r="AS753" s="1"/>
  <c r="AY753" s="1"/>
  <c r="BE753" s="1"/>
  <c r="N753"/>
  <c r="T753" s="1"/>
  <c r="Z753" s="1"/>
  <c r="AF753" s="1"/>
  <c r="AL753" s="1"/>
  <c r="AR753" s="1"/>
  <c r="AX753" s="1"/>
  <c r="BD753" s="1"/>
  <c r="P748"/>
  <c r="V748" s="1"/>
  <c r="AB748" s="1"/>
  <c r="AH748" s="1"/>
  <c r="AN748" s="1"/>
  <c r="AT748" s="1"/>
  <c r="AZ748" s="1"/>
  <c r="BF748" s="1"/>
  <c r="O748"/>
  <c r="U748" s="1"/>
  <c r="AA748" s="1"/>
  <c r="AG748" s="1"/>
  <c r="AM748" s="1"/>
  <c r="AS748" s="1"/>
  <c r="AY748" s="1"/>
  <c r="BE748" s="1"/>
  <c r="N748"/>
  <c r="T748" s="1"/>
  <c r="Z748" s="1"/>
  <c r="AF748" s="1"/>
  <c r="AL748" s="1"/>
  <c r="AR748" s="1"/>
  <c r="AX748" s="1"/>
  <c r="BD748" s="1"/>
  <c r="P745"/>
  <c r="V745" s="1"/>
  <c r="AB745" s="1"/>
  <c r="AH745" s="1"/>
  <c r="AN745" s="1"/>
  <c r="AT745" s="1"/>
  <c r="AZ745" s="1"/>
  <c r="BF745" s="1"/>
  <c r="O745"/>
  <c r="U745" s="1"/>
  <c r="AA745" s="1"/>
  <c r="AG745" s="1"/>
  <c r="AM745" s="1"/>
  <c r="AS745" s="1"/>
  <c r="AY745" s="1"/>
  <c r="BE745" s="1"/>
  <c r="N745"/>
  <c r="T745" s="1"/>
  <c r="Z745" s="1"/>
  <c r="AF745" s="1"/>
  <c r="AL745" s="1"/>
  <c r="AR745" s="1"/>
  <c r="AX745" s="1"/>
  <c r="BD745" s="1"/>
  <c r="P739"/>
  <c r="V739" s="1"/>
  <c r="AB739" s="1"/>
  <c r="AH739" s="1"/>
  <c r="AN739" s="1"/>
  <c r="AT739" s="1"/>
  <c r="AZ739" s="1"/>
  <c r="BF739" s="1"/>
  <c r="O739"/>
  <c r="U739" s="1"/>
  <c r="AA739" s="1"/>
  <c r="AG739" s="1"/>
  <c r="AM739" s="1"/>
  <c r="AS739" s="1"/>
  <c r="AY739" s="1"/>
  <c r="BE739" s="1"/>
  <c r="N739"/>
  <c r="T739" s="1"/>
  <c r="Z739" s="1"/>
  <c r="AF739" s="1"/>
  <c r="AL739" s="1"/>
  <c r="AR739" s="1"/>
  <c r="AX739" s="1"/>
  <c r="BD739" s="1"/>
  <c r="P723"/>
  <c r="V723" s="1"/>
  <c r="AB723" s="1"/>
  <c r="AH723" s="1"/>
  <c r="AN723" s="1"/>
  <c r="AT723" s="1"/>
  <c r="AZ723" s="1"/>
  <c r="BF723" s="1"/>
  <c r="O723"/>
  <c r="U723" s="1"/>
  <c r="AA723" s="1"/>
  <c r="AG723" s="1"/>
  <c r="AM723" s="1"/>
  <c r="AS723" s="1"/>
  <c r="AY723" s="1"/>
  <c r="BE723" s="1"/>
  <c r="N723"/>
  <c r="T723" s="1"/>
  <c r="Z723" s="1"/>
  <c r="AF723" s="1"/>
  <c r="AL723" s="1"/>
  <c r="AR723" s="1"/>
  <c r="AX723" s="1"/>
  <c r="BD723" s="1"/>
  <c r="P720"/>
  <c r="V720" s="1"/>
  <c r="AB720" s="1"/>
  <c r="AH720" s="1"/>
  <c r="AN720" s="1"/>
  <c r="AT720" s="1"/>
  <c r="AZ720" s="1"/>
  <c r="BF720" s="1"/>
  <c r="O720"/>
  <c r="U720" s="1"/>
  <c r="AA720" s="1"/>
  <c r="AG720" s="1"/>
  <c r="AM720" s="1"/>
  <c r="AS720" s="1"/>
  <c r="AY720" s="1"/>
  <c r="BE720" s="1"/>
  <c r="N720"/>
  <c r="T720" s="1"/>
  <c r="Z720" s="1"/>
  <c r="AF720" s="1"/>
  <c r="AL720" s="1"/>
  <c r="AR720" s="1"/>
  <c r="AX720" s="1"/>
  <c r="BD720" s="1"/>
  <c r="P718"/>
  <c r="V718" s="1"/>
  <c r="AB718" s="1"/>
  <c r="AH718" s="1"/>
  <c r="AN718" s="1"/>
  <c r="AT718" s="1"/>
  <c r="AZ718" s="1"/>
  <c r="BF718" s="1"/>
  <c r="O718"/>
  <c r="U718" s="1"/>
  <c r="AA718" s="1"/>
  <c r="AG718" s="1"/>
  <c r="AM718" s="1"/>
  <c r="AS718" s="1"/>
  <c r="AY718" s="1"/>
  <c r="BE718" s="1"/>
  <c r="N718"/>
  <c r="T718" s="1"/>
  <c r="Z718" s="1"/>
  <c r="AF718" s="1"/>
  <c r="AL718" s="1"/>
  <c r="AR718" s="1"/>
  <c r="AX718" s="1"/>
  <c r="BD718" s="1"/>
  <c r="P716"/>
  <c r="V716" s="1"/>
  <c r="AB716" s="1"/>
  <c r="AH716" s="1"/>
  <c r="AN716" s="1"/>
  <c r="AT716" s="1"/>
  <c r="AZ716" s="1"/>
  <c r="BF716" s="1"/>
  <c r="O716"/>
  <c r="U716" s="1"/>
  <c r="AA716" s="1"/>
  <c r="AG716" s="1"/>
  <c r="AM716" s="1"/>
  <c r="AS716" s="1"/>
  <c r="AY716" s="1"/>
  <c r="BE716" s="1"/>
  <c r="N716"/>
  <c r="T716" s="1"/>
  <c r="Z716" s="1"/>
  <c r="AF716" s="1"/>
  <c r="AL716" s="1"/>
  <c r="AR716" s="1"/>
  <c r="AX716" s="1"/>
  <c r="BD716" s="1"/>
  <c r="P713"/>
  <c r="V713" s="1"/>
  <c r="AB713" s="1"/>
  <c r="AH713" s="1"/>
  <c r="AN713" s="1"/>
  <c r="AT713" s="1"/>
  <c r="AZ713" s="1"/>
  <c r="BF713" s="1"/>
  <c r="O713"/>
  <c r="U713" s="1"/>
  <c r="AA713" s="1"/>
  <c r="AG713" s="1"/>
  <c r="AM713" s="1"/>
  <c r="AS713" s="1"/>
  <c r="AY713" s="1"/>
  <c r="BE713" s="1"/>
  <c r="N713"/>
  <c r="T713" s="1"/>
  <c r="Z713" s="1"/>
  <c r="AF713" s="1"/>
  <c r="AL713" s="1"/>
  <c r="AR713" s="1"/>
  <c r="AX713" s="1"/>
  <c r="BD713" s="1"/>
  <c r="P731"/>
  <c r="V731" s="1"/>
  <c r="AB731" s="1"/>
  <c r="AH731" s="1"/>
  <c r="AN731" s="1"/>
  <c r="AT731" s="1"/>
  <c r="AZ731" s="1"/>
  <c r="BF731" s="1"/>
  <c r="O731"/>
  <c r="U731" s="1"/>
  <c r="AA731" s="1"/>
  <c r="AG731" s="1"/>
  <c r="AM731" s="1"/>
  <c r="AS731" s="1"/>
  <c r="AY731" s="1"/>
  <c r="BE731" s="1"/>
  <c r="N731"/>
  <c r="T731" s="1"/>
  <c r="Z731" s="1"/>
  <c r="AF731" s="1"/>
  <c r="AL731" s="1"/>
  <c r="AR731" s="1"/>
  <c r="AX731" s="1"/>
  <c r="BD731" s="1"/>
  <c r="P729"/>
  <c r="V729" s="1"/>
  <c r="AB729" s="1"/>
  <c r="AH729" s="1"/>
  <c r="AN729" s="1"/>
  <c r="AT729" s="1"/>
  <c r="AZ729" s="1"/>
  <c r="BF729" s="1"/>
  <c r="O729"/>
  <c r="U729" s="1"/>
  <c r="AA729" s="1"/>
  <c r="AG729" s="1"/>
  <c r="AM729" s="1"/>
  <c r="AS729" s="1"/>
  <c r="AY729" s="1"/>
  <c r="BE729" s="1"/>
  <c r="N729"/>
  <c r="T729" s="1"/>
  <c r="Z729" s="1"/>
  <c r="AF729" s="1"/>
  <c r="AL729" s="1"/>
  <c r="AR729" s="1"/>
  <c r="AX729" s="1"/>
  <c r="BD729" s="1"/>
  <c r="P708"/>
  <c r="V708" s="1"/>
  <c r="AB708" s="1"/>
  <c r="AH708" s="1"/>
  <c r="AN708" s="1"/>
  <c r="AT708" s="1"/>
  <c r="AZ708" s="1"/>
  <c r="BF708" s="1"/>
  <c r="O708"/>
  <c r="U708" s="1"/>
  <c r="AA708" s="1"/>
  <c r="AG708" s="1"/>
  <c r="AM708" s="1"/>
  <c r="AS708" s="1"/>
  <c r="AY708" s="1"/>
  <c r="BE708" s="1"/>
  <c r="N708"/>
  <c r="T708" s="1"/>
  <c r="Z708" s="1"/>
  <c r="AF708" s="1"/>
  <c r="AL708" s="1"/>
  <c r="AR708" s="1"/>
  <c r="AX708" s="1"/>
  <c r="BD708" s="1"/>
  <c r="P706"/>
  <c r="V706" s="1"/>
  <c r="AB706" s="1"/>
  <c r="AH706" s="1"/>
  <c r="AN706" s="1"/>
  <c r="AT706" s="1"/>
  <c r="AZ706" s="1"/>
  <c r="BF706" s="1"/>
  <c r="O706"/>
  <c r="U706" s="1"/>
  <c r="AA706" s="1"/>
  <c r="AG706" s="1"/>
  <c r="AM706" s="1"/>
  <c r="AS706" s="1"/>
  <c r="AY706" s="1"/>
  <c r="BE706" s="1"/>
  <c r="N706"/>
  <c r="T706" s="1"/>
  <c r="Z706" s="1"/>
  <c r="AF706" s="1"/>
  <c r="AL706" s="1"/>
  <c r="AR706" s="1"/>
  <c r="AX706" s="1"/>
  <c r="BD706" s="1"/>
  <c r="P695"/>
  <c r="V695" s="1"/>
  <c r="AB695" s="1"/>
  <c r="AH695" s="1"/>
  <c r="AN695" s="1"/>
  <c r="AT695" s="1"/>
  <c r="AZ695" s="1"/>
  <c r="BF695" s="1"/>
  <c r="O695"/>
  <c r="U695" s="1"/>
  <c r="AA695" s="1"/>
  <c r="AG695" s="1"/>
  <c r="AM695" s="1"/>
  <c r="AS695" s="1"/>
  <c r="AY695" s="1"/>
  <c r="BE695" s="1"/>
  <c r="N695"/>
  <c r="T695" s="1"/>
  <c r="Z695" s="1"/>
  <c r="AF695" s="1"/>
  <c r="AL695" s="1"/>
  <c r="AR695" s="1"/>
  <c r="AX695" s="1"/>
  <c r="BD695" s="1"/>
  <c r="P692"/>
  <c r="V692" s="1"/>
  <c r="AB692" s="1"/>
  <c r="AH692" s="1"/>
  <c r="AN692" s="1"/>
  <c r="AT692" s="1"/>
  <c r="AZ692" s="1"/>
  <c r="BF692" s="1"/>
  <c r="O692"/>
  <c r="U692" s="1"/>
  <c r="AA692" s="1"/>
  <c r="AG692" s="1"/>
  <c r="AM692" s="1"/>
  <c r="AS692" s="1"/>
  <c r="AY692" s="1"/>
  <c r="BE692" s="1"/>
  <c r="N692"/>
  <c r="T692" s="1"/>
  <c r="Z692" s="1"/>
  <c r="AF692" s="1"/>
  <c r="AL692" s="1"/>
  <c r="AR692" s="1"/>
  <c r="AX692" s="1"/>
  <c r="BD692" s="1"/>
  <c r="P690"/>
  <c r="V690" s="1"/>
  <c r="AB690" s="1"/>
  <c r="AH690" s="1"/>
  <c r="AN690" s="1"/>
  <c r="AT690" s="1"/>
  <c r="AZ690" s="1"/>
  <c r="BF690" s="1"/>
  <c r="O690"/>
  <c r="U690" s="1"/>
  <c r="AA690" s="1"/>
  <c r="AG690" s="1"/>
  <c r="AM690" s="1"/>
  <c r="AS690" s="1"/>
  <c r="AY690" s="1"/>
  <c r="BE690" s="1"/>
  <c r="N690"/>
  <c r="T690" s="1"/>
  <c r="Z690" s="1"/>
  <c r="AF690" s="1"/>
  <c r="AL690" s="1"/>
  <c r="AR690" s="1"/>
  <c r="AX690" s="1"/>
  <c r="BD690" s="1"/>
  <c r="P687"/>
  <c r="V687" s="1"/>
  <c r="AB687" s="1"/>
  <c r="AH687" s="1"/>
  <c r="AN687" s="1"/>
  <c r="AT687" s="1"/>
  <c r="AZ687" s="1"/>
  <c r="BF687" s="1"/>
  <c r="O687"/>
  <c r="U687" s="1"/>
  <c r="AA687" s="1"/>
  <c r="AG687" s="1"/>
  <c r="AM687" s="1"/>
  <c r="AS687" s="1"/>
  <c r="AY687" s="1"/>
  <c r="BE687" s="1"/>
  <c r="N687"/>
  <c r="T687" s="1"/>
  <c r="Z687" s="1"/>
  <c r="AF687" s="1"/>
  <c r="AL687" s="1"/>
  <c r="AR687" s="1"/>
  <c r="AX687" s="1"/>
  <c r="BD687" s="1"/>
  <c r="P684"/>
  <c r="V684" s="1"/>
  <c r="AB684" s="1"/>
  <c r="AH684" s="1"/>
  <c r="AN684" s="1"/>
  <c r="AT684" s="1"/>
  <c r="AZ684" s="1"/>
  <c r="BF684" s="1"/>
  <c r="O684"/>
  <c r="U684" s="1"/>
  <c r="AA684" s="1"/>
  <c r="AG684" s="1"/>
  <c r="AM684" s="1"/>
  <c r="AS684" s="1"/>
  <c r="AY684" s="1"/>
  <c r="BE684" s="1"/>
  <c r="N684"/>
  <c r="T684" s="1"/>
  <c r="Z684" s="1"/>
  <c r="AF684" s="1"/>
  <c r="AL684" s="1"/>
  <c r="AR684" s="1"/>
  <c r="AX684" s="1"/>
  <c r="BD684" s="1"/>
  <c r="P612"/>
  <c r="V612" s="1"/>
  <c r="AB612" s="1"/>
  <c r="AH612" s="1"/>
  <c r="AN612" s="1"/>
  <c r="AT612" s="1"/>
  <c r="AZ612" s="1"/>
  <c r="BF612" s="1"/>
  <c r="O612"/>
  <c r="U612" s="1"/>
  <c r="AA612" s="1"/>
  <c r="AG612" s="1"/>
  <c r="AM612" s="1"/>
  <c r="AS612" s="1"/>
  <c r="AY612" s="1"/>
  <c r="BE612" s="1"/>
  <c r="N612"/>
  <c r="T612" s="1"/>
  <c r="Z612" s="1"/>
  <c r="AF612" s="1"/>
  <c r="AL612" s="1"/>
  <c r="AR612" s="1"/>
  <c r="AX612" s="1"/>
  <c r="BD612" s="1"/>
  <c r="P598"/>
  <c r="V598" s="1"/>
  <c r="AB598" s="1"/>
  <c r="AH598" s="1"/>
  <c r="AN598" s="1"/>
  <c r="AT598" s="1"/>
  <c r="AZ598" s="1"/>
  <c r="BF598" s="1"/>
  <c r="O598"/>
  <c r="U598" s="1"/>
  <c r="AA598" s="1"/>
  <c r="AG598" s="1"/>
  <c r="AM598" s="1"/>
  <c r="AS598" s="1"/>
  <c r="AY598" s="1"/>
  <c r="BE598" s="1"/>
  <c r="N598"/>
  <c r="T598" s="1"/>
  <c r="Z598" s="1"/>
  <c r="AF598" s="1"/>
  <c r="AL598" s="1"/>
  <c r="AR598" s="1"/>
  <c r="AX598" s="1"/>
  <c r="BD598" s="1"/>
  <c r="P595"/>
  <c r="V595" s="1"/>
  <c r="AB595" s="1"/>
  <c r="AH595" s="1"/>
  <c r="AN595" s="1"/>
  <c r="AT595" s="1"/>
  <c r="AZ595" s="1"/>
  <c r="BF595" s="1"/>
  <c r="O595"/>
  <c r="U595" s="1"/>
  <c r="AA595" s="1"/>
  <c r="AG595" s="1"/>
  <c r="AM595" s="1"/>
  <c r="AS595" s="1"/>
  <c r="AY595" s="1"/>
  <c r="BE595" s="1"/>
  <c r="N595"/>
  <c r="T595" s="1"/>
  <c r="Z595" s="1"/>
  <c r="AF595" s="1"/>
  <c r="AL595" s="1"/>
  <c r="AR595" s="1"/>
  <c r="AX595" s="1"/>
  <c r="BD595" s="1"/>
  <c r="P592"/>
  <c r="V592" s="1"/>
  <c r="AB592" s="1"/>
  <c r="AH592" s="1"/>
  <c r="AN592" s="1"/>
  <c r="AT592" s="1"/>
  <c r="AZ592" s="1"/>
  <c r="BF592" s="1"/>
  <c r="O592"/>
  <c r="U592" s="1"/>
  <c r="AA592" s="1"/>
  <c r="AG592" s="1"/>
  <c r="AM592" s="1"/>
  <c r="AS592" s="1"/>
  <c r="AY592" s="1"/>
  <c r="BE592" s="1"/>
  <c r="N592"/>
  <c r="T592" s="1"/>
  <c r="Z592" s="1"/>
  <c r="AF592" s="1"/>
  <c r="AL592" s="1"/>
  <c r="AR592" s="1"/>
  <c r="AX592" s="1"/>
  <c r="BD592" s="1"/>
  <c r="P601"/>
  <c r="V601" s="1"/>
  <c r="AB601" s="1"/>
  <c r="AH601" s="1"/>
  <c r="AN601" s="1"/>
  <c r="AT601" s="1"/>
  <c r="AZ601" s="1"/>
  <c r="BF601" s="1"/>
  <c r="O601"/>
  <c r="U601" s="1"/>
  <c r="AA601" s="1"/>
  <c r="AG601" s="1"/>
  <c r="AM601" s="1"/>
  <c r="AS601" s="1"/>
  <c r="AY601" s="1"/>
  <c r="BE601" s="1"/>
  <c r="N601"/>
  <c r="T601" s="1"/>
  <c r="Z601" s="1"/>
  <c r="AF601" s="1"/>
  <c r="AL601" s="1"/>
  <c r="AR601" s="1"/>
  <c r="AX601" s="1"/>
  <c r="BD601" s="1"/>
  <c r="P587"/>
  <c r="V587" s="1"/>
  <c r="AB587" s="1"/>
  <c r="AH587" s="1"/>
  <c r="AN587" s="1"/>
  <c r="AT587" s="1"/>
  <c r="AZ587" s="1"/>
  <c r="BF587" s="1"/>
  <c r="O587"/>
  <c r="U587" s="1"/>
  <c r="AA587" s="1"/>
  <c r="AG587" s="1"/>
  <c r="AM587" s="1"/>
  <c r="AS587" s="1"/>
  <c r="AY587" s="1"/>
  <c r="BE587" s="1"/>
  <c r="N587"/>
  <c r="T587" s="1"/>
  <c r="Z587" s="1"/>
  <c r="AF587" s="1"/>
  <c r="AL587" s="1"/>
  <c r="AR587" s="1"/>
  <c r="AX587" s="1"/>
  <c r="BD587" s="1"/>
  <c r="P579"/>
  <c r="V579" s="1"/>
  <c r="AB579" s="1"/>
  <c r="AH579" s="1"/>
  <c r="AN579" s="1"/>
  <c r="AT579" s="1"/>
  <c r="AZ579" s="1"/>
  <c r="BF579" s="1"/>
  <c r="O579"/>
  <c r="U579" s="1"/>
  <c r="AA579" s="1"/>
  <c r="AG579" s="1"/>
  <c r="AM579" s="1"/>
  <c r="AS579" s="1"/>
  <c r="AY579" s="1"/>
  <c r="BE579" s="1"/>
  <c r="N579"/>
  <c r="T579" s="1"/>
  <c r="Z579" s="1"/>
  <c r="AF579" s="1"/>
  <c r="AL579" s="1"/>
  <c r="AR579" s="1"/>
  <c r="AX579" s="1"/>
  <c r="BD579" s="1"/>
  <c r="P571"/>
  <c r="V571" s="1"/>
  <c r="AB571" s="1"/>
  <c r="AH571" s="1"/>
  <c r="AN571" s="1"/>
  <c r="AT571" s="1"/>
  <c r="AZ571" s="1"/>
  <c r="BF571" s="1"/>
  <c r="O571"/>
  <c r="U571" s="1"/>
  <c r="AA571" s="1"/>
  <c r="AG571" s="1"/>
  <c r="AM571" s="1"/>
  <c r="AS571" s="1"/>
  <c r="AY571" s="1"/>
  <c r="BE571" s="1"/>
  <c r="N571"/>
  <c r="T571" s="1"/>
  <c r="Z571" s="1"/>
  <c r="AF571" s="1"/>
  <c r="AL571" s="1"/>
  <c r="AR571" s="1"/>
  <c r="AX571" s="1"/>
  <c r="BD571" s="1"/>
  <c r="P568"/>
  <c r="V568" s="1"/>
  <c r="AB568" s="1"/>
  <c r="AH568" s="1"/>
  <c r="AN568" s="1"/>
  <c r="AT568" s="1"/>
  <c r="AZ568" s="1"/>
  <c r="BF568" s="1"/>
  <c r="O568"/>
  <c r="U568" s="1"/>
  <c r="AA568" s="1"/>
  <c r="AG568" s="1"/>
  <c r="AM568" s="1"/>
  <c r="AS568" s="1"/>
  <c r="AY568" s="1"/>
  <c r="BE568" s="1"/>
  <c r="N568"/>
  <c r="T568" s="1"/>
  <c r="Z568" s="1"/>
  <c r="AF568" s="1"/>
  <c r="AL568" s="1"/>
  <c r="AR568" s="1"/>
  <c r="AX568" s="1"/>
  <c r="BD568" s="1"/>
  <c r="P563"/>
  <c r="V563" s="1"/>
  <c r="AB563" s="1"/>
  <c r="AH563" s="1"/>
  <c r="AN563" s="1"/>
  <c r="AT563" s="1"/>
  <c r="AZ563" s="1"/>
  <c r="BF563" s="1"/>
  <c r="O563"/>
  <c r="U563" s="1"/>
  <c r="AA563" s="1"/>
  <c r="AG563" s="1"/>
  <c r="AM563" s="1"/>
  <c r="AS563" s="1"/>
  <c r="AY563" s="1"/>
  <c r="BE563" s="1"/>
  <c r="N563"/>
  <c r="T563" s="1"/>
  <c r="Z563" s="1"/>
  <c r="AF563" s="1"/>
  <c r="AL563" s="1"/>
  <c r="AR563" s="1"/>
  <c r="AX563" s="1"/>
  <c r="BD563" s="1"/>
  <c r="P560"/>
  <c r="V560" s="1"/>
  <c r="AB560" s="1"/>
  <c r="AH560" s="1"/>
  <c r="AN560" s="1"/>
  <c r="AT560" s="1"/>
  <c r="AZ560" s="1"/>
  <c r="BF560" s="1"/>
  <c r="O560"/>
  <c r="U560" s="1"/>
  <c r="AA560" s="1"/>
  <c r="AG560" s="1"/>
  <c r="AM560" s="1"/>
  <c r="AS560" s="1"/>
  <c r="AY560" s="1"/>
  <c r="BE560" s="1"/>
  <c r="N560"/>
  <c r="T560" s="1"/>
  <c r="Z560" s="1"/>
  <c r="AF560" s="1"/>
  <c r="AL560" s="1"/>
  <c r="AR560" s="1"/>
  <c r="AX560" s="1"/>
  <c r="BD560" s="1"/>
  <c r="P552"/>
  <c r="V552" s="1"/>
  <c r="AB552" s="1"/>
  <c r="AH552" s="1"/>
  <c r="AN552" s="1"/>
  <c r="AT552" s="1"/>
  <c r="AZ552" s="1"/>
  <c r="BF552" s="1"/>
  <c r="O552"/>
  <c r="U552" s="1"/>
  <c r="AA552" s="1"/>
  <c r="AG552" s="1"/>
  <c r="AM552" s="1"/>
  <c r="AS552" s="1"/>
  <c r="AY552" s="1"/>
  <c r="BE552" s="1"/>
  <c r="N552"/>
  <c r="T552" s="1"/>
  <c r="Z552" s="1"/>
  <c r="AF552" s="1"/>
  <c r="AL552" s="1"/>
  <c r="AR552" s="1"/>
  <c r="AX552" s="1"/>
  <c r="BD552" s="1"/>
  <c r="P547"/>
  <c r="V547" s="1"/>
  <c r="AB547" s="1"/>
  <c r="AH547" s="1"/>
  <c r="AN547" s="1"/>
  <c r="AT547" s="1"/>
  <c r="AZ547" s="1"/>
  <c r="BF547" s="1"/>
  <c r="O547"/>
  <c r="U547" s="1"/>
  <c r="AA547" s="1"/>
  <c r="AG547" s="1"/>
  <c r="AM547" s="1"/>
  <c r="AS547" s="1"/>
  <c r="AY547" s="1"/>
  <c r="BE547" s="1"/>
  <c r="N547"/>
  <c r="T547" s="1"/>
  <c r="Z547" s="1"/>
  <c r="AF547" s="1"/>
  <c r="AL547" s="1"/>
  <c r="AR547" s="1"/>
  <c r="AX547" s="1"/>
  <c r="BD547" s="1"/>
  <c r="P536"/>
  <c r="V536" s="1"/>
  <c r="AB536" s="1"/>
  <c r="AH536" s="1"/>
  <c r="AN536" s="1"/>
  <c r="AT536" s="1"/>
  <c r="AZ536" s="1"/>
  <c r="BF536" s="1"/>
  <c r="O536"/>
  <c r="U536" s="1"/>
  <c r="AA536" s="1"/>
  <c r="AG536" s="1"/>
  <c r="AM536" s="1"/>
  <c r="AS536" s="1"/>
  <c r="AY536" s="1"/>
  <c r="BE536" s="1"/>
  <c r="N536"/>
  <c r="T536" s="1"/>
  <c r="Z536" s="1"/>
  <c r="AF536" s="1"/>
  <c r="AL536" s="1"/>
  <c r="AR536" s="1"/>
  <c r="AX536" s="1"/>
  <c r="BD536" s="1"/>
  <c r="P534"/>
  <c r="V534" s="1"/>
  <c r="AB534" s="1"/>
  <c r="AH534" s="1"/>
  <c r="AN534" s="1"/>
  <c r="AT534" s="1"/>
  <c r="AZ534" s="1"/>
  <c r="BF534" s="1"/>
  <c r="O534"/>
  <c r="U534" s="1"/>
  <c r="AA534" s="1"/>
  <c r="AG534" s="1"/>
  <c r="AM534" s="1"/>
  <c r="AS534" s="1"/>
  <c r="AY534" s="1"/>
  <c r="BE534" s="1"/>
  <c r="N534"/>
  <c r="T534" s="1"/>
  <c r="Z534" s="1"/>
  <c r="AF534" s="1"/>
  <c r="AL534" s="1"/>
  <c r="AR534" s="1"/>
  <c r="AX534" s="1"/>
  <c r="BD534" s="1"/>
  <c r="P517"/>
  <c r="V517" s="1"/>
  <c r="AB517" s="1"/>
  <c r="AH517" s="1"/>
  <c r="AN517" s="1"/>
  <c r="AT517" s="1"/>
  <c r="AZ517" s="1"/>
  <c r="BF517" s="1"/>
  <c r="O517"/>
  <c r="U517" s="1"/>
  <c r="AA517" s="1"/>
  <c r="AG517" s="1"/>
  <c r="AM517" s="1"/>
  <c r="AS517" s="1"/>
  <c r="AY517" s="1"/>
  <c r="BE517" s="1"/>
  <c r="N517"/>
  <c r="T517" s="1"/>
  <c r="Z517" s="1"/>
  <c r="AF517" s="1"/>
  <c r="AL517" s="1"/>
  <c r="AR517" s="1"/>
  <c r="AX517" s="1"/>
  <c r="BD517" s="1"/>
  <c r="P509"/>
  <c r="V509" s="1"/>
  <c r="AB509" s="1"/>
  <c r="AH509" s="1"/>
  <c r="AN509" s="1"/>
  <c r="AT509" s="1"/>
  <c r="AZ509" s="1"/>
  <c r="BF509" s="1"/>
  <c r="O509"/>
  <c r="U509" s="1"/>
  <c r="AA509" s="1"/>
  <c r="AG509" s="1"/>
  <c r="AM509" s="1"/>
  <c r="AS509" s="1"/>
  <c r="AY509" s="1"/>
  <c r="BE509" s="1"/>
  <c r="N509"/>
  <c r="T509" s="1"/>
  <c r="Z509" s="1"/>
  <c r="AF509" s="1"/>
  <c r="AL509" s="1"/>
  <c r="AR509" s="1"/>
  <c r="AX509" s="1"/>
  <c r="BD509" s="1"/>
  <c r="P504"/>
  <c r="V504" s="1"/>
  <c r="AB504" s="1"/>
  <c r="AH504" s="1"/>
  <c r="AN504" s="1"/>
  <c r="AT504" s="1"/>
  <c r="AZ504" s="1"/>
  <c r="BF504" s="1"/>
  <c r="O504"/>
  <c r="U504" s="1"/>
  <c r="AA504" s="1"/>
  <c r="AG504" s="1"/>
  <c r="AM504" s="1"/>
  <c r="AS504" s="1"/>
  <c r="AY504" s="1"/>
  <c r="BE504" s="1"/>
  <c r="N504"/>
  <c r="T504" s="1"/>
  <c r="Z504" s="1"/>
  <c r="AF504" s="1"/>
  <c r="AL504" s="1"/>
  <c r="AR504" s="1"/>
  <c r="AX504" s="1"/>
  <c r="BD504" s="1"/>
  <c r="P499"/>
  <c r="V499" s="1"/>
  <c r="AB499" s="1"/>
  <c r="AH499" s="1"/>
  <c r="AN499" s="1"/>
  <c r="AT499" s="1"/>
  <c r="AZ499" s="1"/>
  <c r="BF499" s="1"/>
  <c r="O499"/>
  <c r="U499" s="1"/>
  <c r="AA499" s="1"/>
  <c r="AG499" s="1"/>
  <c r="AM499" s="1"/>
  <c r="AS499" s="1"/>
  <c r="AY499" s="1"/>
  <c r="BE499" s="1"/>
  <c r="N499"/>
  <c r="T499" s="1"/>
  <c r="Z499" s="1"/>
  <c r="AF499" s="1"/>
  <c r="AL499" s="1"/>
  <c r="AR499" s="1"/>
  <c r="AX499" s="1"/>
  <c r="BD499" s="1"/>
  <c r="P495"/>
  <c r="V495" s="1"/>
  <c r="AB495" s="1"/>
  <c r="AH495" s="1"/>
  <c r="AN495" s="1"/>
  <c r="AT495" s="1"/>
  <c r="AZ495" s="1"/>
  <c r="BF495" s="1"/>
  <c r="O495"/>
  <c r="U495" s="1"/>
  <c r="AA495" s="1"/>
  <c r="AG495" s="1"/>
  <c r="AM495" s="1"/>
  <c r="AS495" s="1"/>
  <c r="AY495" s="1"/>
  <c r="BE495" s="1"/>
  <c r="N495"/>
  <c r="T495" s="1"/>
  <c r="Z495" s="1"/>
  <c r="AF495" s="1"/>
  <c r="AL495" s="1"/>
  <c r="AR495" s="1"/>
  <c r="AX495" s="1"/>
  <c r="BD495" s="1"/>
  <c r="P484"/>
  <c r="V484" s="1"/>
  <c r="AB484" s="1"/>
  <c r="AH484" s="1"/>
  <c r="AN484" s="1"/>
  <c r="AT484" s="1"/>
  <c r="AZ484" s="1"/>
  <c r="BF484" s="1"/>
  <c r="O484"/>
  <c r="U484" s="1"/>
  <c r="AA484" s="1"/>
  <c r="AG484" s="1"/>
  <c r="AM484" s="1"/>
  <c r="AS484" s="1"/>
  <c r="AY484" s="1"/>
  <c r="BE484" s="1"/>
  <c r="N484"/>
  <c r="T484" s="1"/>
  <c r="Z484" s="1"/>
  <c r="AF484" s="1"/>
  <c r="AL484" s="1"/>
  <c r="AR484" s="1"/>
  <c r="AX484" s="1"/>
  <c r="BD484" s="1"/>
  <c r="P482"/>
  <c r="V482" s="1"/>
  <c r="AB482" s="1"/>
  <c r="AH482" s="1"/>
  <c r="AN482" s="1"/>
  <c r="AT482" s="1"/>
  <c r="AZ482" s="1"/>
  <c r="BF482" s="1"/>
  <c r="O482"/>
  <c r="U482" s="1"/>
  <c r="AA482" s="1"/>
  <c r="AG482" s="1"/>
  <c r="AM482" s="1"/>
  <c r="AS482" s="1"/>
  <c r="AY482" s="1"/>
  <c r="BE482" s="1"/>
  <c r="N482"/>
  <c r="T482" s="1"/>
  <c r="Z482" s="1"/>
  <c r="AF482" s="1"/>
  <c r="AL482" s="1"/>
  <c r="AR482" s="1"/>
  <c r="AX482" s="1"/>
  <c r="BD482" s="1"/>
  <c r="P469"/>
  <c r="V469" s="1"/>
  <c r="AB469" s="1"/>
  <c r="AH469" s="1"/>
  <c r="AN469" s="1"/>
  <c r="AT469" s="1"/>
  <c r="AZ469" s="1"/>
  <c r="BF469" s="1"/>
  <c r="O469"/>
  <c r="U469" s="1"/>
  <c r="AA469" s="1"/>
  <c r="AG469" s="1"/>
  <c r="AM469" s="1"/>
  <c r="AS469" s="1"/>
  <c r="AY469" s="1"/>
  <c r="BE469" s="1"/>
  <c r="N469"/>
  <c r="T469" s="1"/>
  <c r="Z469" s="1"/>
  <c r="AF469" s="1"/>
  <c r="AL469" s="1"/>
  <c r="AR469" s="1"/>
  <c r="AX469" s="1"/>
  <c r="BD469" s="1"/>
  <c r="P463"/>
  <c r="V463" s="1"/>
  <c r="AB463" s="1"/>
  <c r="AH463" s="1"/>
  <c r="AN463" s="1"/>
  <c r="AT463" s="1"/>
  <c r="AZ463" s="1"/>
  <c r="BF463" s="1"/>
  <c r="O463"/>
  <c r="U463" s="1"/>
  <c r="AA463" s="1"/>
  <c r="AG463" s="1"/>
  <c r="AM463" s="1"/>
  <c r="AS463" s="1"/>
  <c r="AY463" s="1"/>
  <c r="BE463" s="1"/>
  <c r="N463"/>
  <c r="T463" s="1"/>
  <c r="Z463" s="1"/>
  <c r="AF463" s="1"/>
  <c r="AL463" s="1"/>
  <c r="AR463" s="1"/>
  <c r="AX463" s="1"/>
  <c r="BD463" s="1"/>
  <c r="P460"/>
  <c r="V460" s="1"/>
  <c r="AB460" s="1"/>
  <c r="AH460" s="1"/>
  <c r="AN460" s="1"/>
  <c r="AT460" s="1"/>
  <c r="AZ460" s="1"/>
  <c r="BF460" s="1"/>
  <c r="O460"/>
  <c r="U460" s="1"/>
  <c r="AA460" s="1"/>
  <c r="AG460" s="1"/>
  <c r="AM460" s="1"/>
  <c r="AS460" s="1"/>
  <c r="AY460" s="1"/>
  <c r="BE460" s="1"/>
  <c r="N460"/>
  <c r="T460" s="1"/>
  <c r="Z460" s="1"/>
  <c r="AF460" s="1"/>
  <c r="AL460" s="1"/>
  <c r="AR460" s="1"/>
  <c r="AX460" s="1"/>
  <c r="BD460" s="1"/>
  <c r="P452"/>
  <c r="V452" s="1"/>
  <c r="AB452" s="1"/>
  <c r="AH452" s="1"/>
  <c r="AN452" s="1"/>
  <c r="AT452" s="1"/>
  <c r="AZ452" s="1"/>
  <c r="BF452" s="1"/>
  <c r="O452"/>
  <c r="U452" s="1"/>
  <c r="AA452" s="1"/>
  <c r="AG452" s="1"/>
  <c r="AM452" s="1"/>
  <c r="AS452" s="1"/>
  <c r="AY452" s="1"/>
  <c r="BE452" s="1"/>
  <c r="N452"/>
  <c r="T452" s="1"/>
  <c r="Z452" s="1"/>
  <c r="AF452" s="1"/>
  <c r="AL452" s="1"/>
  <c r="AR452" s="1"/>
  <c r="AX452" s="1"/>
  <c r="BD452" s="1"/>
  <c r="P449"/>
  <c r="V449" s="1"/>
  <c r="AB449" s="1"/>
  <c r="AH449" s="1"/>
  <c r="AN449" s="1"/>
  <c r="AT449" s="1"/>
  <c r="AZ449" s="1"/>
  <c r="BF449" s="1"/>
  <c r="O449"/>
  <c r="U449" s="1"/>
  <c r="AA449" s="1"/>
  <c r="AG449" s="1"/>
  <c r="AM449" s="1"/>
  <c r="AS449" s="1"/>
  <c r="AY449" s="1"/>
  <c r="BE449" s="1"/>
  <c r="N449"/>
  <c r="T449" s="1"/>
  <c r="Z449" s="1"/>
  <c r="AF449" s="1"/>
  <c r="AL449" s="1"/>
  <c r="AR449" s="1"/>
  <c r="AX449" s="1"/>
  <c r="BD449" s="1"/>
  <c r="P447"/>
  <c r="V447" s="1"/>
  <c r="AB447" s="1"/>
  <c r="AH447" s="1"/>
  <c r="AN447" s="1"/>
  <c r="AT447" s="1"/>
  <c r="AZ447" s="1"/>
  <c r="BF447" s="1"/>
  <c r="O447"/>
  <c r="U447" s="1"/>
  <c r="AA447" s="1"/>
  <c r="AG447" s="1"/>
  <c r="AM447" s="1"/>
  <c r="AS447" s="1"/>
  <c r="AY447" s="1"/>
  <c r="BE447" s="1"/>
  <c r="N447"/>
  <c r="T447" s="1"/>
  <c r="Z447" s="1"/>
  <c r="AF447" s="1"/>
  <c r="AL447" s="1"/>
  <c r="AR447" s="1"/>
  <c r="AX447" s="1"/>
  <c r="BD447" s="1"/>
  <c r="P442"/>
  <c r="V442" s="1"/>
  <c r="AB442" s="1"/>
  <c r="AH442" s="1"/>
  <c r="AN442" s="1"/>
  <c r="AT442" s="1"/>
  <c r="AZ442" s="1"/>
  <c r="BF442" s="1"/>
  <c r="O442"/>
  <c r="U442" s="1"/>
  <c r="AA442" s="1"/>
  <c r="AG442" s="1"/>
  <c r="AM442" s="1"/>
  <c r="AS442" s="1"/>
  <c r="AY442" s="1"/>
  <c r="BE442" s="1"/>
  <c r="N442"/>
  <c r="T442" s="1"/>
  <c r="Z442" s="1"/>
  <c r="AF442" s="1"/>
  <c r="AL442" s="1"/>
  <c r="AR442" s="1"/>
  <c r="AX442" s="1"/>
  <c r="BD442" s="1"/>
  <c r="P439"/>
  <c r="V439" s="1"/>
  <c r="AB439" s="1"/>
  <c r="AH439" s="1"/>
  <c r="AN439" s="1"/>
  <c r="AT439" s="1"/>
  <c r="AZ439" s="1"/>
  <c r="BF439" s="1"/>
  <c r="O439"/>
  <c r="U439" s="1"/>
  <c r="AA439" s="1"/>
  <c r="AG439" s="1"/>
  <c r="AM439" s="1"/>
  <c r="AS439" s="1"/>
  <c r="AY439" s="1"/>
  <c r="BE439" s="1"/>
  <c r="N439"/>
  <c r="T439" s="1"/>
  <c r="Z439" s="1"/>
  <c r="AF439" s="1"/>
  <c r="AL439" s="1"/>
  <c r="AR439" s="1"/>
  <c r="AX439" s="1"/>
  <c r="BD439" s="1"/>
  <c r="P419"/>
  <c r="V419" s="1"/>
  <c r="AB419" s="1"/>
  <c r="AH419" s="1"/>
  <c r="AN419" s="1"/>
  <c r="AT419" s="1"/>
  <c r="AZ419" s="1"/>
  <c r="BF419" s="1"/>
  <c r="O419"/>
  <c r="U419" s="1"/>
  <c r="AA419" s="1"/>
  <c r="AG419" s="1"/>
  <c r="AM419" s="1"/>
  <c r="AS419" s="1"/>
  <c r="AY419" s="1"/>
  <c r="BE419" s="1"/>
  <c r="N419"/>
  <c r="T419" s="1"/>
  <c r="Z419" s="1"/>
  <c r="AF419" s="1"/>
  <c r="AL419" s="1"/>
  <c r="AR419" s="1"/>
  <c r="AX419" s="1"/>
  <c r="BD419" s="1"/>
  <c r="P417"/>
  <c r="V417" s="1"/>
  <c r="AB417" s="1"/>
  <c r="AH417" s="1"/>
  <c r="AN417" s="1"/>
  <c r="AT417" s="1"/>
  <c r="AZ417" s="1"/>
  <c r="BF417" s="1"/>
  <c r="O417"/>
  <c r="U417" s="1"/>
  <c r="AA417" s="1"/>
  <c r="AG417" s="1"/>
  <c r="AM417" s="1"/>
  <c r="AS417" s="1"/>
  <c r="AY417" s="1"/>
  <c r="BE417" s="1"/>
  <c r="N417"/>
  <c r="T417" s="1"/>
  <c r="Z417" s="1"/>
  <c r="AF417" s="1"/>
  <c r="AL417" s="1"/>
  <c r="AR417" s="1"/>
  <c r="AX417" s="1"/>
  <c r="BD417" s="1"/>
  <c r="P415"/>
  <c r="V415" s="1"/>
  <c r="AB415" s="1"/>
  <c r="AH415" s="1"/>
  <c r="AN415" s="1"/>
  <c r="AT415" s="1"/>
  <c r="AZ415" s="1"/>
  <c r="BF415" s="1"/>
  <c r="O415"/>
  <c r="U415" s="1"/>
  <c r="AA415" s="1"/>
  <c r="AG415" s="1"/>
  <c r="AM415" s="1"/>
  <c r="AS415" s="1"/>
  <c r="AY415" s="1"/>
  <c r="BE415" s="1"/>
  <c r="N415"/>
  <c r="T415" s="1"/>
  <c r="Z415" s="1"/>
  <c r="AF415" s="1"/>
  <c r="AL415" s="1"/>
  <c r="AR415" s="1"/>
  <c r="AX415" s="1"/>
  <c r="BD415" s="1"/>
  <c r="P414"/>
  <c r="V414" s="1"/>
  <c r="AB414" s="1"/>
  <c r="AH414" s="1"/>
  <c r="AN414" s="1"/>
  <c r="AT414" s="1"/>
  <c r="AZ414" s="1"/>
  <c r="BF414" s="1"/>
  <c r="O414"/>
  <c r="U414" s="1"/>
  <c r="AA414" s="1"/>
  <c r="AG414" s="1"/>
  <c r="AM414" s="1"/>
  <c r="AS414" s="1"/>
  <c r="AY414" s="1"/>
  <c r="BE414" s="1"/>
  <c r="P412"/>
  <c r="V412" s="1"/>
  <c r="AB412" s="1"/>
  <c r="AH412" s="1"/>
  <c r="AN412" s="1"/>
  <c r="AT412" s="1"/>
  <c r="AZ412" s="1"/>
  <c r="BF412" s="1"/>
  <c r="O412"/>
  <c r="U412" s="1"/>
  <c r="AA412" s="1"/>
  <c r="AG412" s="1"/>
  <c r="AM412" s="1"/>
  <c r="AS412" s="1"/>
  <c r="AY412" s="1"/>
  <c r="BE412" s="1"/>
  <c r="N412"/>
  <c r="T412" s="1"/>
  <c r="Z412" s="1"/>
  <c r="AF412" s="1"/>
  <c r="AL412" s="1"/>
  <c r="AR412" s="1"/>
  <c r="AX412" s="1"/>
  <c r="BD412" s="1"/>
  <c r="P410"/>
  <c r="V410" s="1"/>
  <c r="AB410" s="1"/>
  <c r="AH410" s="1"/>
  <c r="AN410" s="1"/>
  <c r="AT410" s="1"/>
  <c r="AZ410" s="1"/>
  <c r="BF410" s="1"/>
  <c r="O410"/>
  <c r="U410" s="1"/>
  <c r="AA410" s="1"/>
  <c r="AG410" s="1"/>
  <c r="AM410" s="1"/>
  <c r="AS410" s="1"/>
  <c r="AY410" s="1"/>
  <c r="BE410" s="1"/>
  <c r="N410"/>
  <c r="T410" s="1"/>
  <c r="Z410" s="1"/>
  <c r="AF410" s="1"/>
  <c r="AL410" s="1"/>
  <c r="AR410" s="1"/>
  <c r="AX410" s="1"/>
  <c r="BD410" s="1"/>
  <c r="P408"/>
  <c r="V408" s="1"/>
  <c r="AB408" s="1"/>
  <c r="AH408" s="1"/>
  <c r="AN408" s="1"/>
  <c r="AT408" s="1"/>
  <c r="AZ408" s="1"/>
  <c r="BF408" s="1"/>
  <c r="O408"/>
  <c r="U408" s="1"/>
  <c r="AA408" s="1"/>
  <c r="AG408" s="1"/>
  <c r="AM408" s="1"/>
  <c r="AS408" s="1"/>
  <c r="AY408" s="1"/>
  <c r="BE408" s="1"/>
  <c r="N408"/>
  <c r="T408" s="1"/>
  <c r="Z408" s="1"/>
  <c r="AF408" s="1"/>
  <c r="AL408" s="1"/>
  <c r="AR408" s="1"/>
  <c r="AX408" s="1"/>
  <c r="BD408" s="1"/>
  <c r="P407"/>
  <c r="V407" s="1"/>
  <c r="AB407" s="1"/>
  <c r="AH407" s="1"/>
  <c r="AN407" s="1"/>
  <c r="AT407" s="1"/>
  <c r="AZ407" s="1"/>
  <c r="BF407" s="1"/>
  <c r="O407"/>
  <c r="U407" s="1"/>
  <c r="AA407" s="1"/>
  <c r="AG407" s="1"/>
  <c r="AM407" s="1"/>
  <c r="AS407" s="1"/>
  <c r="AY407" s="1"/>
  <c r="BE407" s="1"/>
  <c r="P399"/>
  <c r="V399" s="1"/>
  <c r="AB399" s="1"/>
  <c r="AH399" s="1"/>
  <c r="AN399" s="1"/>
  <c r="AT399" s="1"/>
  <c r="AZ399" s="1"/>
  <c r="BF399" s="1"/>
  <c r="O399"/>
  <c r="U399" s="1"/>
  <c r="AA399" s="1"/>
  <c r="AG399" s="1"/>
  <c r="AM399" s="1"/>
  <c r="AS399" s="1"/>
  <c r="AY399" s="1"/>
  <c r="BE399" s="1"/>
  <c r="N399"/>
  <c r="T399" s="1"/>
  <c r="Z399" s="1"/>
  <c r="AF399" s="1"/>
  <c r="AL399" s="1"/>
  <c r="AR399" s="1"/>
  <c r="AX399" s="1"/>
  <c r="BD399" s="1"/>
  <c r="P388"/>
  <c r="V388" s="1"/>
  <c r="AB388" s="1"/>
  <c r="AH388" s="1"/>
  <c r="AN388" s="1"/>
  <c r="AT388" s="1"/>
  <c r="AZ388" s="1"/>
  <c r="BF388" s="1"/>
  <c r="O388"/>
  <c r="U388" s="1"/>
  <c r="AA388" s="1"/>
  <c r="AG388" s="1"/>
  <c r="AM388" s="1"/>
  <c r="AS388" s="1"/>
  <c r="AY388" s="1"/>
  <c r="BE388" s="1"/>
  <c r="N388"/>
  <c r="T388" s="1"/>
  <c r="Z388" s="1"/>
  <c r="AF388" s="1"/>
  <c r="AL388" s="1"/>
  <c r="AR388" s="1"/>
  <c r="AX388" s="1"/>
  <c r="BD388" s="1"/>
  <c r="P386"/>
  <c r="V386" s="1"/>
  <c r="AB386" s="1"/>
  <c r="AH386" s="1"/>
  <c r="AN386" s="1"/>
  <c r="AT386" s="1"/>
  <c r="AZ386" s="1"/>
  <c r="BF386" s="1"/>
  <c r="O386"/>
  <c r="U386" s="1"/>
  <c r="AA386" s="1"/>
  <c r="AG386" s="1"/>
  <c r="AM386" s="1"/>
  <c r="AS386" s="1"/>
  <c r="AY386" s="1"/>
  <c r="BE386" s="1"/>
  <c r="N386"/>
  <c r="T386" s="1"/>
  <c r="Z386" s="1"/>
  <c r="AF386" s="1"/>
  <c r="AL386" s="1"/>
  <c r="AR386" s="1"/>
  <c r="AX386" s="1"/>
  <c r="BD386" s="1"/>
  <c r="P383"/>
  <c r="V383" s="1"/>
  <c r="AB383" s="1"/>
  <c r="AH383" s="1"/>
  <c r="AN383" s="1"/>
  <c r="AT383" s="1"/>
  <c r="AZ383" s="1"/>
  <c r="BF383" s="1"/>
  <c r="O383"/>
  <c r="U383" s="1"/>
  <c r="AA383" s="1"/>
  <c r="AG383" s="1"/>
  <c r="AM383" s="1"/>
  <c r="AS383" s="1"/>
  <c r="AY383" s="1"/>
  <c r="BE383" s="1"/>
  <c r="N383"/>
  <c r="T383" s="1"/>
  <c r="Z383" s="1"/>
  <c r="AF383" s="1"/>
  <c r="AL383" s="1"/>
  <c r="AR383" s="1"/>
  <c r="AX383" s="1"/>
  <c r="BD383" s="1"/>
  <c r="P381"/>
  <c r="V381" s="1"/>
  <c r="AB381" s="1"/>
  <c r="AH381" s="1"/>
  <c r="AN381" s="1"/>
  <c r="AT381" s="1"/>
  <c r="AZ381" s="1"/>
  <c r="BF381" s="1"/>
  <c r="O381"/>
  <c r="U381" s="1"/>
  <c r="AA381" s="1"/>
  <c r="AG381" s="1"/>
  <c r="AM381" s="1"/>
  <c r="AS381" s="1"/>
  <c r="AY381" s="1"/>
  <c r="BE381" s="1"/>
  <c r="N381"/>
  <c r="T381" s="1"/>
  <c r="Z381" s="1"/>
  <c r="AF381" s="1"/>
  <c r="AL381" s="1"/>
  <c r="AR381" s="1"/>
  <c r="AX381" s="1"/>
  <c r="BD381" s="1"/>
  <c r="P376"/>
  <c r="V376" s="1"/>
  <c r="AB376" s="1"/>
  <c r="AH376" s="1"/>
  <c r="AN376" s="1"/>
  <c r="AT376" s="1"/>
  <c r="AZ376" s="1"/>
  <c r="BF376" s="1"/>
  <c r="O376"/>
  <c r="U376" s="1"/>
  <c r="AA376" s="1"/>
  <c r="AG376" s="1"/>
  <c r="AM376" s="1"/>
  <c r="AS376" s="1"/>
  <c r="AY376" s="1"/>
  <c r="BE376" s="1"/>
  <c r="N376"/>
  <c r="T376" s="1"/>
  <c r="Z376" s="1"/>
  <c r="AF376" s="1"/>
  <c r="AL376" s="1"/>
  <c r="AR376" s="1"/>
  <c r="AX376" s="1"/>
  <c r="BD376" s="1"/>
  <c r="P370"/>
  <c r="V370" s="1"/>
  <c r="AB370" s="1"/>
  <c r="AH370" s="1"/>
  <c r="AN370" s="1"/>
  <c r="AT370" s="1"/>
  <c r="AZ370" s="1"/>
  <c r="BF370" s="1"/>
  <c r="O370"/>
  <c r="U370" s="1"/>
  <c r="AA370" s="1"/>
  <c r="AG370" s="1"/>
  <c r="AM370" s="1"/>
  <c r="AS370" s="1"/>
  <c r="AY370" s="1"/>
  <c r="BE370" s="1"/>
  <c r="N370"/>
  <c r="T370" s="1"/>
  <c r="Z370" s="1"/>
  <c r="AF370" s="1"/>
  <c r="AL370" s="1"/>
  <c r="AR370" s="1"/>
  <c r="AX370" s="1"/>
  <c r="BD370" s="1"/>
  <c r="P367"/>
  <c r="V367" s="1"/>
  <c r="AB367" s="1"/>
  <c r="AH367" s="1"/>
  <c r="AN367" s="1"/>
  <c r="AT367" s="1"/>
  <c r="AZ367" s="1"/>
  <c r="BF367" s="1"/>
  <c r="O367"/>
  <c r="U367" s="1"/>
  <c r="AA367" s="1"/>
  <c r="AG367" s="1"/>
  <c r="AM367" s="1"/>
  <c r="AS367" s="1"/>
  <c r="AY367" s="1"/>
  <c r="BE367" s="1"/>
  <c r="N367"/>
  <c r="T367" s="1"/>
  <c r="Z367" s="1"/>
  <c r="AF367" s="1"/>
  <c r="AL367" s="1"/>
  <c r="AR367" s="1"/>
  <c r="AX367" s="1"/>
  <c r="BD367" s="1"/>
  <c r="P358"/>
  <c r="V358" s="1"/>
  <c r="AB358" s="1"/>
  <c r="AH358" s="1"/>
  <c r="AN358" s="1"/>
  <c r="AT358" s="1"/>
  <c r="AZ358" s="1"/>
  <c r="BF358" s="1"/>
  <c r="O358"/>
  <c r="U358" s="1"/>
  <c r="AA358" s="1"/>
  <c r="AG358" s="1"/>
  <c r="AM358" s="1"/>
  <c r="AS358" s="1"/>
  <c r="AY358" s="1"/>
  <c r="BE358" s="1"/>
  <c r="N358"/>
  <c r="T358" s="1"/>
  <c r="Z358" s="1"/>
  <c r="AF358" s="1"/>
  <c r="AL358" s="1"/>
  <c r="AR358" s="1"/>
  <c r="AX358" s="1"/>
  <c r="BD358" s="1"/>
  <c r="P327"/>
  <c r="V327" s="1"/>
  <c r="AB327" s="1"/>
  <c r="AH327" s="1"/>
  <c r="AN327" s="1"/>
  <c r="AT327" s="1"/>
  <c r="AZ327" s="1"/>
  <c r="BF327" s="1"/>
  <c r="O327"/>
  <c r="U327" s="1"/>
  <c r="AA327" s="1"/>
  <c r="AG327" s="1"/>
  <c r="AM327" s="1"/>
  <c r="AS327" s="1"/>
  <c r="AY327" s="1"/>
  <c r="BE327" s="1"/>
  <c r="N327"/>
  <c r="T327" s="1"/>
  <c r="Z327" s="1"/>
  <c r="AF327" s="1"/>
  <c r="AL327" s="1"/>
  <c r="AR327" s="1"/>
  <c r="AX327" s="1"/>
  <c r="BD327" s="1"/>
  <c r="P325"/>
  <c r="V325" s="1"/>
  <c r="AB325" s="1"/>
  <c r="AH325" s="1"/>
  <c r="AN325" s="1"/>
  <c r="AT325" s="1"/>
  <c r="AZ325" s="1"/>
  <c r="BF325" s="1"/>
  <c r="O325"/>
  <c r="U325" s="1"/>
  <c r="AA325" s="1"/>
  <c r="AG325" s="1"/>
  <c r="AM325" s="1"/>
  <c r="AS325" s="1"/>
  <c r="AY325" s="1"/>
  <c r="BE325" s="1"/>
  <c r="N325"/>
  <c r="T325" s="1"/>
  <c r="Z325" s="1"/>
  <c r="AF325" s="1"/>
  <c r="AL325" s="1"/>
  <c r="AR325" s="1"/>
  <c r="AX325" s="1"/>
  <c r="BD325" s="1"/>
  <c r="P323"/>
  <c r="V323" s="1"/>
  <c r="AB323" s="1"/>
  <c r="AH323" s="1"/>
  <c r="AN323" s="1"/>
  <c r="AT323" s="1"/>
  <c r="AZ323" s="1"/>
  <c r="BF323" s="1"/>
  <c r="O323"/>
  <c r="U323" s="1"/>
  <c r="AA323" s="1"/>
  <c r="AG323" s="1"/>
  <c r="AM323" s="1"/>
  <c r="AS323" s="1"/>
  <c r="AY323" s="1"/>
  <c r="BE323" s="1"/>
  <c r="N323"/>
  <c r="T323" s="1"/>
  <c r="Z323" s="1"/>
  <c r="AF323" s="1"/>
  <c r="AL323" s="1"/>
  <c r="AR323" s="1"/>
  <c r="AX323" s="1"/>
  <c r="BD323" s="1"/>
  <c r="P338"/>
  <c r="V338" s="1"/>
  <c r="AB338" s="1"/>
  <c r="AH338" s="1"/>
  <c r="AN338" s="1"/>
  <c r="AT338" s="1"/>
  <c r="AZ338" s="1"/>
  <c r="BF338" s="1"/>
  <c r="O338"/>
  <c r="U338" s="1"/>
  <c r="AA338" s="1"/>
  <c r="AG338" s="1"/>
  <c r="AM338" s="1"/>
  <c r="AS338" s="1"/>
  <c r="AY338" s="1"/>
  <c r="BE338" s="1"/>
  <c r="N338"/>
  <c r="T338" s="1"/>
  <c r="Z338" s="1"/>
  <c r="AF338" s="1"/>
  <c r="AL338" s="1"/>
  <c r="AR338" s="1"/>
  <c r="AX338" s="1"/>
  <c r="BD338" s="1"/>
  <c r="P337"/>
  <c r="V337" s="1"/>
  <c r="AB337" s="1"/>
  <c r="AH337" s="1"/>
  <c r="AN337" s="1"/>
  <c r="AT337" s="1"/>
  <c r="AZ337" s="1"/>
  <c r="BF337" s="1"/>
  <c r="O337"/>
  <c r="U337" s="1"/>
  <c r="AA337" s="1"/>
  <c r="AG337" s="1"/>
  <c r="AM337" s="1"/>
  <c r="AS337" s="1"/>
  <c r="AY337" s="1"/>
  <c r="BE337" s="1"/>
  <c r="N337"/>
  <c r="T337" s="1"/>
  <c r="Z337" s="1"/>
  <c r="AF337" s="1"/>
  <c r="AL337" s="1"/>
  <c r="AR337" s="1"/>
  <c r="AX337" s="1"/>
  <c r="BD337" s="1"/>
  <c r="P344"/>
  <c r="V344" s="1"/>
  <c r="AB344" s="1"/>
  <c r="AH344" s="1"/>
  <c r="AN344" s="1"/>
  <c r="AT344" s="1"/>
  <c r="AZ344" s="1"/>
  <c r="BF344" s="1"/>
  <c r="O344"/>
  <c r="U344" s="1"/>
  <c r="AA344" s="1"/>
  <c r="AG344" s="1"/>
  <c r="AM344" s="1"/>
  <c r="AS344" s="1"/>
  <c r="AY344" s="1"/>
  <c r="BE344" s="1"/>
  <c r="N344"/>
  <c r="T344" s="1"/>
  <c r="Z344" s="1"/>
  <c r="AF344" s="1"/>
  <c r="AL344" s="1"/>
  <c r="AR344" s="1"/>
  <c r="AX344" s="1"/>
  <c r="BD344" s="1"/>
  <c r="P330"/>
  <c r="V330" s="1"/>
  <c r="AB330" s="1"/>
  <c r="AH330" s="1"/>
  <c r="AN330" s="1"/>
  <c r="AT330" s="1"/>
  <c r="AZ330" s="1"/>
  <c r="BF330" s="1"/>
  <c r="O330"/>
  <c r="U330" s="1"/>
  <c r="AA330" s="1"/>
  <c r="AG330" s="1"/>
  <c r="AM330" s="1"/>
  <c r="AS330" s="1"/>
  <c r="AY330" s="1"/>
  <c r="BE330" s="1"/>
  <c r="N330"/>
  <c r="T330" s="1"/>
  <c r="Z330" s="1"/>
  <c r="AF330" s="1"/>
  <c r="AL330" s="1"/>
  <c r="AR330" s="1"/>
  <c r="AX330" s="1"/>
  <c r="BD330" s="1"/>
  <c r="P315"/>
  <c r="V315" s="1"/>
  <c r="AB315" s="1"/>
  <c r="AH315" s="1"/>
  <c r="AN315" s="1"/>
  <c r="AT315" s="1"/>
  <c r="AZ315" s="1"/>
  <c r="BF315" s="1"/>
  <c r="O315"/>
  <c r="U315" s="1"/>
  <c r="AA315" s="1"/>
  <c r="AG315" s="1"/>
  <c r="AM315" s="1"/>
  <c r="AS315" s="1"/>
  <c r="AY315" s="1"/>
  <c r="BE315" s="1"/>
  <c r="N315"/>
  <c r="T315" s="1"/>
  <c r="Z315" s="1"/>
  <c r="AF315" s="1"/>
  <c r="AL315" s="1"/>
  <c r="AR315" s="1"/>
  <c r="AX315" s="1"/>
  <c r="BD315" s="1"/>
  <c r="P310"/>
  <c r="V310" s="1"/>
  <c r="AB310" s="1"/>
  <c r="AH310" s="1"/>
  <c r="AN310" s="1"/>
  <c r="AT310" s="1"/>
  <c r="AZ310" s="1"/>
  <c r="BF310" s="1"/>
  <c r="O310"/>
  <c r="U310" s="1"/>
  <c r="AA310" s="1"/>
  <c r="AG310" s="1"/>
  <c r="AM310" s="1"/>
  <c r="AS310" s="1"/>
  <c r="AY310" s="1"/>
  <c r="BE310" s="1"/>
  <c r="N310"/>
  <c r="T310" s="1"/>
  <c r="Z310" s="1"/>
  <c r="AF310" s="1"/>
  <c r="AL310" s="1"/>
  <c r="AR310" s="1"/>
  <c r="AX310" s="1"/>
  <c r="BD310" s="1"/>
  <c r="P307"/>
  <c r="V307" s="1"/>
  <c r="AB307" s="1"/>
  <c r="AH307" s="1"/>
  <c r="AN307" s="1"/>
  <c r="AT307" s="1"/>
  <c r="AZ307" s="1"/>
  <c r="BF307" s="1"/>
  <c r="O307"/>
  <c r="U307" s="1"/>
  <c r="AA307" s="1"/>
  <c r="AG307" s="1"/>
  <c r="AM307" s="1"/>
  <c r="AS307" s="1"/>
  <c r="AY307" s="1"/>
  <c r="BE307" s="1"/>
  <c r="N307"/>
  <c r="T307" s="1"/>
  <c r="Z307" s="1"/>
  <c r="AF307" s="1"/>
  <c r="AL307" s="1"/>
  <c r="AR307" s="1"/>
  <c r="AX307" s="1"/>
  <c r="BD307" s="1"/>
  <c r="P301"/>
  <c r="V301" s="1"/>
  <c r="AB301" s="1"/>
  <c r="AH301" s="1"/>
  <c r="AN301" s="1"/>
  <c r="AT301" s="1"/>
  <c r="AZ301" s="1"/>
  <c r="BF301" s="1"/>
  <c r="O301"/>
  <c r="U301" s="1"/>
  <c r="AA301" s="1"/>
  <c r="AG301" s="1"/>
  <c r="AM301" s="1"/>
  <c r="AS301" s="1"/>
  <c r="AY301" s="1"/>
  <c r="BE301" s="1"/>
  <c r="N301"/>
  <c r="T301" s="1"/>
  <c r="Z301" s="1"/>
  <c r="AF301" s="1"/>
  <c r="AL301" s="1"/>
  <c r="AR301" s="1"/>
  <c r="AX301" s="1"/>
  <c r="BD301" s="1"/>
  <c r="P298"/>
  <c r="V298" s="1"/>
  <c r="AB298" s="1"/>
  <c r="AH298" s="1"/>
  <c r="AN298" s="1"/>
  <c r="AT298" s="1"/>
  <c r="AZ298" s="1"/>
  <c r="BF298" s="1"/>
  <c r="O298"/>
  <c r="U298" s="1"/>
  <c r="AA298" s="1"/>
  <c r="AG298" s="1"/>
  <c r="AM298" s="1"/>
  <c r="AS298" s="1"/>
  <c r="AY298" s="1"/>
  <c r="BE298" s="1"/>
  <c r="N298"/>
  <c r="T298" s="1"/>
  <c r="Z298" s="1"/>
  <c r="AF298" s="1"/>
  <c r="AL298" s="1"/>
  <c r="AR298" s="1"/>
  <c r="AX298" s="1"/>
  <c r="BD298" s="1"/>
  <c r="P295"/>
  <c r="V295" s="1"/>
  <c r="AB295" s="1"/>
  <c r="AH295" s="1"/>
  <c r="AN295" s="1"/>
  <c r="AT295" s="1"/>
  <c r="AZ295" s="1"/>
  <c r="BF295" s="1"/>
  <c r="O295"/>
  <c r="U295" s="1"/>
  <c r="AA295" s="1"/>
  <c r="AG295" s="1"/>
  <c r="AM295" s="1"/>
  <c r="AS295" s="1"/>
  <c r="AY295" s="1"/>
  <c r="BE295" s="1"/>
  <c r="N295"/>
  <c r="T295" s="1"/>
  <c r="Z295" s="1"/>
  <c r="AF295" s="1"/>
  <c r="AL295" s="1"/>
  <c r="AR295" s="1"/>
  <c r="AX295" s="1"/>
  <c r="BD295" s="1"/>
  <c r="P292"/>
  <c r="V292" s="1"/>
  <c r="AB292" s="1"/>
  <c r="AH292" s="1"/>
  <c r="AN292" s="1"/>
  <c r="AT292" s="1"/>
  <c r="AZ292" s="1"/>
  <c r="BF292" s="1"/>
  <c r="O292"/>
  <c r="U292" s="1"/>
  <c r="AA292" s="1"/>
  <c r="AG292" s="1"/>
  <c r="AM292" s="1"/>
  <c r="AS292" s="1"/>
  <c r="AY292" s="1"/>
  <c r="BE292" s="1"/>
  <c r="N292"/>
  <c r="T292" s="1"/>
  <c r="Z292" s="1"/>
  <c r="AF292" s="1"/>
  <c r="AL292" s="1"/>
  <c r="AR292" s="1"/>
  <c r="AX292" s="1"/>
  <c r="BD292" s="1"/>
  <c r="P284"/>
  <c r="V284" s="1"/>
  <c r="AB284" s="1"/>
  <c r="AH284" s="1"/>
  <c r="AN284" s="1"/>
  <c r="AT284" s="1"/>
  <c r="AZ284" s="1"/>
  <c r="BF284" s="1"/>
  <c r="O284"/>
  <c r="U284" s="1"/>
  <c r="AA284" s="1"/>
  <c r="AG284" s="1"/>
  <c r="AM284" s="1"/>
  <c r="AS284" s="1"/>
  <c r="AY284" s="1"/>
  <c r="BE284" s="1"/>
  <c r="N284"/>
  <c r="T284" s="1"/>
  <c r="Z284" s="1"/>
  <c r="AF284" s="1"/>
  <c r="AL284" s="1"/>
  <c r="AR284" s="1"/>
  <c r="AX284" s="1"/>
  <c r="BD284" s="1"/>
  <c r="P274"/>
  <c r="V274" s="1"/>
  <c r="AB274" s="1"/>
  <c r="AH274" s="1"/>
  <c r="AN274" s="1"/>
  <c r="AT274" s="1"/>
  <c r="AZ274" s="1"/>
  <c r="BF274" s="1"/>
  <c r="O274"/>
  <c r="U274" s="1"/>
  <c r="AA274" s="1"/>
  <c r="AG274" s="1"/>
  <c r="AM274" s="1"/>
  <c r="AS274" s="1"/>
  <c r="AY274" s="1"/>
  <c r="BE274" s="1"/>
  <c r="N274"/>
  <c r="T274" s="1"/>
  <c r="Z274" s="1"/>
  <c r="AF274" s="1"/>
  <c r="AL274" s="1"/>
  <c r="AR274" s="1"/>
  <c r="AX274" s="1"/>
  <c r="BD274" s="1"/>
  <c r="P265"/>
  <c r="V265" s="1"/>
  <c r="AB265" s="1"/>
  <c r="AH265" s="1"/>
  <c r="AN265" s="1"/>
  <c r="AT265" s="1"/>
  <c r="AZ265" s="1"/>
  <c r="BF265" s="1"/>
  <c r="O265"/>
  <c r="U265" s="1"/>
  <c r="AA265" s="1"/>
  <c r="AG265" s="1"/>
  <c r="AM265" s="1"/>
  <c r="AS265" s="1"/>
  <c r="AY265" s="1"/>
  <c r="BE265" s="1"/>
  <c r="N265"/>
  <c r="T265" s="1"/>
  <c r="Z265" s="1"/>
  <c r="AF265" s="1"/>
  <c r="AL265" s="1"/>
  <c r="AR265" s="1"/>
  <c r="AX265" s="1"/>
  <c r="BD265" s="1"/>
  <c r="P262"/>
  <c r="V262" s="1"/>
  <c r="AB262" s="1"/>
  <c r="AH262" s="1"/>
  <c r="AN262" s="1"/>
  <c r="AT262" s="1"/>
  <c r="AZ262" s="1"/>
  <c r="BF262" s="1"/>
  <c r="O262"/>
  <c r="U262" s="1"/>
  <c r="AA262" s="1"/>
  <c r="AG262" s="1"/>
  <c r="AM262" s="1"/>
  <c r="AS262" s="1"/>
  <c r="AY262" s="1"/>
  <c r="BE262" s="1"/>
  <c r="N262"/>
  <c r="T262" s="1"/>
  <c r="Z262" s="1"/>
  <c r="AF262" s="1"/>
  <c r="AL262" s="1"/>
  <c r="AR262" s="1"/>
  <c r="AX262" s="1"/>
  <c r="BD262" s="1"/>
  <c r="P258"/>
  <c r="V258" s="1"/>
  <c r="AB258" s="1"/>
  <c r="AH258" s="1"/>
  <c r="AN258" s="1"/>
  <c r="AT258" s="1"/>
  <c r="AZ258" s="1"/>
  <c r="BF258" s="1"/>
  <c r="P237"/>
  <c r="V237" s="1"/>
  <c r="AB237" s="1"/>
  <c r="AH237" s="1"/>
  <c r="AN237" s="1"/>
  <c r="AT237" s="1"/>
  <c r="AZ237" s="1"/>
  <c r="BF237" s="1"/>
  <c r="O237"/>
  <c r="U237" s="1"/>
  <c r="AA237" s="1"/>
  <c r="AG237" s="1"/>
  <c r="AM237" s="1"/>
  <c r="AS237" s="1"/>
  <c r="AY237" s="1"/>
  <c r="BE237" s="1"/>
  <c r="N237"/>
  <c r="T237" s="1"/>
  <c r="Z237" s="1"/>
  <c r="AF237" s="1"/>
  <c r="AL237" s="1"/>
  <c r="AR237" s="1"/>
  <c r="AX237" s="1"/>
  <c r="BD237" s="1"/>
  <c r="P255"/>
  <c r="V255" s="1"/>
  <c r="AB255" s="1"/>
  <c r="AH255" s="1"/>
  <c r="AN255" s="1"/>
  <c r="AT255" s="1"/>
  <c r="AZ255" s="1"/>
  <c r="BF255" s="1"/>
  <c r="O255"/>
  <c r="U255" s="1"/>
  <c r="AA255" s="1"/>
  <c r="AG255" s="1"/>
  <c r="AM255" s="1"/>
  <c r="AS255" s="1"/>
  <c r="AY255" s="1"/>
  <c r="BE255" s="1"/>
  <c r="N255"/>
  <c r="T255" s="1"/>
  <c r="Z255" s="1"/>
  <c r="AF255" s="1"/>
  <c r="AL255" s="1"/>
  <c r="AR255" s="1"/>
  <c r="AX255" s="1"/>
  <c r="BD255" s="1"/>
  <c r="P231"/>
  <c r="V231" s="1"/>
  <c r="AB231" s="1"/>
  <c r="AH231" s="1"/>
  <c r="AN231" s="1"/>
  <c r="AT231" s="1"/>
  <c r="AZ231" s="1"/>
  <c r="BF231" s="1"/>
  <c r="O231"/>
  <c r="U231" s="1"/>
  <c r="AA231" s="1"/>
  <c r="AG231" s="1"/>
  <c r="AM231" s="1"/>
  <c r="AS231" s="1"/>
  <c r="AY231" s="1"/>
  <c r="BE231" s="1"/>
  <c r="N231"/>
  <c r="T231" s="1"/>
  <c r="Z231" s="1"/>
  <c r="AF231" s="1"/>
  <c r="AL231" s="1"/>
  <c r="AR231" s="1"/>
  <c r="AX231" s="1"/>
  <c r="BD231" s="1"/>
  <c r="P228"/>
  <c r="V228" s="1"/>
  <c r="AB228" s="1"/>
  <c r="AH228" s="1"/>
  <c r="AN228" s="1"/>
  <c r="AT228" s="1"/>
  <c r="AZ228" s="1"/>
  <c r="BF228" s="1"/>
  <c r="O228"/>
  <c r="U228" s="1"/>
  <c r="AA228" s="1"/>
  <c r="AG228" s="1"/>
  <c r="AM228" s="1"/>
  <c r="AS228" s="1"/>
  <c r="AY228" s="1"/>
  <c r="BE228" s="1"/>
  <c r="N228"/>
  <c r="T228" s="1"/>
  <c r="Z228" s="1"/>
  <c r="AF228" s="1"/>
  <c r="AL228" s="1"/>
  <c r="AR228" s="1"/>
  <c r="AX228" s="1"/>
  <c r="BD228" s="1"/>
  <c r="P195"/>
  <c r="V195" s="1"/>
  <c r="AB195" s="1"/>
  <c r="AH195" s="1"/>
  <c r="AN195" s="1"/>
  <c r="AT195" s="1"/>
  <c r="AZ195" s="1"/>
  <c r="BF195" s="1"/>
  <c r="O195"/>
  <c r="U195" s="1"/>
  <c r="AA195" s="1"/>
  <c r="AG195" s="1"/>
  <c r="AM195" s="1"/>
  <c r="AS195" s="1"/>
  <c r="AY195" s="1"/>
  <c r="BE195" s="1"/>
  <c r="N195"/>
  <c r="T195" s="1"/>
  <c r="Z195" s="1"/>
  <c r="AF195" s="1"/>
  <c r="AL195" s="1"/>
  <c r="AR195" s="1"/>
  <c r="AX195" s="1"/>
  <c r="BD195" s="1"/>
  <c r="P209"/>
  <c r="V209" s="1"/>
  <c r="AB209" s="1"/>
  <c r="AH209" s="1"/>
  <c r="AN209" s="1"/>
  <c r="AT209" s="1"/>
  <c r="AZ209" s="1"/>
  <c r="BF209" s="1"/>
  <c r="O209"/>
  <c r="U209" s="1"/>
  <c r="AA209" s="1"/>
  <c r="AG209" s="1"/>
  <c r="AM209" s="1"/>
  <c r="AS209" s="1"/>
  <c r="AY209" s="1"/>
  <c r="BE209" s="1"/>
  <c r="N209"/>
  <c r="T209" s="1"/>
  <c r="Z209" s="1"/>
  <c r="AF209" s="1"/>
  <c r="AL209" s="1"/>
  <c r="AR209" s="1"/>
  <c r="AX209" s="1"/>
  <c r="BD209" s="1"/>
  <c r="P192"/>
  <c r="V192" s="1"/>
  <c r="AB192" s="1"/>
  <c r="AH192" s="1"/>
  <c r="AN192" s="1"/>
  <c r="AT192" s="1"/>
  <c r="AZ192" s="1"/>
  <c r="BF192" s="1"/>
  <c r="O192"/>
  <c r="U192" s="1"/>
  <c r="AA192" s="1"/>
  <c r="AG192" s="1"/>
  <c r="AM192" s="1"/>
  <c r="AS192" s="1"/>
  <c r="AY192" s="1"/>
  <c r="BE192" s="1"/>
  <c r="N192"/>
  <c r="T192" s="1"/>
  <c r="Z192" s="1"/>
  <c r="AF192" s="1"/>
  <c r="AL192" s="1"/>
  <c r="AR192" s="1"/>
  <c r="AX192" s="1"/>
  <c r="BD192" s="1"/>
  <c r="P186"/>
  <c r="V186" s="1"/>
  <c r="AB186" s="1"/>
  <c r="AH186" s="1"/>
  <c r="AN186" s="1"/>
  <c r="AT186" s="1"/>
  <c r="AZ186" s="1"/>
  <c r="BF186" s="1"/>
  <c r="O186"/>
  <c r="U186" s="1"/>
  <c r="AA186" s="1"/>
  <c r="AG186" s="1"/>
  <c r="AM186" s="1"/>
  <c r="AS186" s="1"/>
  <c r="AY186" s="1"/>
  <c r="BE186" s="1"/>
  <c r="N186"/>
  <c r="T186" s="1"/>
  <c r="Z186" s="1"/>
  <c r="AF186" s="1"/>
  <c r="AL186" s="1"/>
  <c r="AR186" s="1"/>
  <c r="AX186" s="1"/>
  <c r="BD186" s="1"/>
  <c r="P183"/>
  <c r="V183" s="1"/>
  <c r="AB183" s="1"/>
  <c r="AH183" s="1"/>
  <c r="AN183" s="1"/>
  <c r="AT183" s="1"/>
  <c r="AZ183" s="1"/>
  <c r="BF183" s="1"/>
  <c r="O183"/>
  <c r="U183" s="1"/>
  <c r="AA183" s="1"/>
  <c r="AG183" s="1"/>
  <c r="AM183" s="1"/>
  <c r="AS183" s="1"/>
  <c r="AY183" s="1"/>
  <c r="BE183" s="1"/>
  <c r="P169"/>
  <c r="V169" s="1"/>
  <c r="AB169" s="1"/>
  <c r="AH169" s="1"/>
  <c r="AN169" s="1"/>
  <c r="AT169" s="1"/>
  <c r="AZ169" s="1"/>
  <c r="BF169" s="1"/>
  <c r="O169"/>
  <c r="U169" s="1"/>
  <c r="AA169" s="1"/>
  <c r="AG169" s="1"/>
  <c r="AM169" s="1"/>
  <c r="AS169" s="1"/>
  <c r="AY169" s="1"/>
  <c r="BE169" s="1"/>
  <c r="N169"/>
  <c r="T169" s="1"/>
  <c r="Z169" s="1"/>
  <c r="AF169" s="1"/>
  <c r="AL169" s="1"/>
  <c r="AR169" s="1"/>
  <c r="AX169" s="1"/>
  <c r="BD169" s="1"/>
  <c r="P163"/>
  <c r="V163" s="1"/>
  <c r="AB163" s="1"/>
  <c r="AH163" s="1"/>
  <c r="AN163" s="1"/>
  <c r="AT163" s="1"/>
  <c r="AZ163" s="1"/>
  <c r="BF163" s="1"/>
  <c r="O163"/>
  <c r="U163" s="1"/>
  <c r="AA163" s="1"/>
  <c r="AG163" s="1"/>
  <c r="AM163" s="1"/>
  <c r="AS163" s="1"/>
  <c r="AY163" s="1"/>
  <c r="BE163" s="1"/>
  <c r="N163"/>
  <c r="T163" s="1"/>
  <c r="Z163" s="1"/>
  <c r="AF163" s="1"/>
  <c r="AL163" s="1"/>
  <c r="AR163" s="1"/>
  <c r="AX163" s="1"/>
  <c r="BD163" s="1"/>
  <c r="P160"/>
  <c r="V160" s="1"/>
  <c r="AB160" s="1"/>
  <c r="AH160" s="1"/>
  <c r="AN160" s="1"/>
  <c r="AT160" s="1"/>
  <c r="AZ160" s="1"/>
  <c r="BF160" s="1"/>
  <c r="O160"/>
  <c r="U160" s="1"/>
  <c r="AA160" s="1"/>
  <c r="AG160" s="1"/>
  <c r="AM160" s="1"/>
  <c r="AS160" s="1"/>
  <c r="AY160" s="1"/>
  <c r="BE160" s="1"/>
  <c r="N160"/>
  <c r="T160" s="1"/>
  <c r="Z160" s="1"/>
  <c r="AF160" s="1"/>
  <c r="AL160" s="1"/>
  <c r="AR160" s="1"/>
  <c r="AX160" s="1"/>
  <c r="BD160" s="1"/>
  <c r="P157"/>
  <c r="V157" s="1"/>
  <c r="AB157" s="1"/>
  <c r="AH157" s="1"/>
  <c r="AN157" s="1"/>
  <c r="AT157" s="1"/>
  <c r="AZ157" s="1"/>
  <c r="BF157" s="1"/>
  <c r="O157"/>
  <c r="U157" s="1"/>
  <c r="AA157" s="1"/>
  <c r="AG157" s="1"/>
  <c r="AM157" s="1"/>
  <c r="AS157" s="1"/>
  <c r="AY157" s="1"/>
  <c r="BE157" s="1"/>
  <c r="N157"/>
  <c r="T157" s="1"/>
  <c r="Z157" s="1"/>
  <c r="AF157" s="1"/>
  <c r="AL157" s="1"/>
  <c r="AR157" s="1"/>
  <c r="AX157" s="1"/>
  <c r="BD157" s="1"/>
  <c r="P154"/>
  <c r="V154" s="1"/>
  <c r="AB154" s="1"/>
  <c r="AH154" s="1"/>
  <c r="AN154" s="1"/>
  <c r="AT154" s="1"/>
  <c r="AZ154" s="1"/>
  <c r="BF154" s="1"/>
  <c r="O154"/>
  <c r="U154" s="1"/>
  <c r="AA154" s="1"/>
  <c r="AG154" s="1"/>
  <c r="AM154" s="1"/>
  <c r="AS154" s="1"/>
  <c r="AY154" s="1"/>
  <c r="BE154" s="1"/>
  <c r="N154"/>
  <c r="T154" s="1"/>
  <c r="Z154" s="1"/>
  <c r="AF154" s="1"/>
  <c r="AL154" s="1"/>
  <c r="AR154" s="1"/>
  <c r="AX154" s="1"/>
  <c r="BD154" s="1"/>
  <c r="P151"/>
  <c r="V151" s="1"/>
  <c r="AB151" s="1"/>
  <c r="AH151" s="1"/>
  <c r="AN151" s="1"/>
  <c r="AT151" s="1"/>
  <c r="AZ151" s="1"/>
  <c r="BF151" s="1"/>
  <c r="O151"/>
  <c r="U151" s="1"/>
  <c r="AA151" s="1"/>
  <c r="AG151" s="1"/>
  <c r="AM151" s="1"/>
  <c r="AS151" s="1"/>
  <c r="AY151" s="1"/>
  <c r="BE151" s="1"/>
  <c r="N151"/>
  <c r="T151" s="1"/>
  <c r="Z151" s="1"/>
  <c r="AF151" s="1"/>
  <c r="AL151" s="1"/>
  <c r="AR151" s="1"/>
  <c r="AX151" s="1"/>
  <c r="BD151" s="1"/>
  <c r="P141"/>
  <c r="V141" s="1"/>
  <c r="AB141" s="1"/>
  <c r="AH141" s="1"/>
  <c r="AN141" s="1"/>
  <c r="AT141" s="1"/>
  <c r="AZ141" s="1"/>
  <c r="BF141" s="1"/>
  <c r="O141"/>
  <c r="U141" s="1"/>
  <c r="AA141" s="1"/>
  <c r="AG141" s="1"/>
  <c r="AM141" s="1"/>
  <c r="AS141" s="1"/>
  <c r="AY141" s="1"/>
  <c r="BE141" s="1"/>
  <c r="N141"/>
  <c r="T141" s="1"/>
  <c r="Z141" s="1"/>
  <c r="AF141" s="1"/>
  <c r="AL141" s="1"/>
  <c r="AR141" s="1"/>
  <c r="AX141" s="1"/>
  <c r="BD141" s="1"/>
  <c r="P139"/>
  <c r="V139" s="1"/>
  <c r="AB139" s="1"/>
  <c r="AH139" s="1"/>
  <c r="AN139" s="1"/>
  <c r="AT139" s="1"/>
  <c r="AZ139" s="1"/>
  <c r="BF139" s="1"/>
  <c r="O139"/>
  <c r="U139" s="1"/>
  <c r="AA139" s="1"/>
  <c r="AG139" s="1"/>
  <c r="AM139" s="1"/>
  <c r="AS139" s="1"/>
  <c r="AY139" s="1"/>
  <c r="BE139" s="1"/>
  <c r="N139"/>
  <c r="T139" s="1"/>
  <c r="Z139" s="1"/>
  <c r="AF139" s="1"/>
  <c r="AL139" s="1"/>
  <c r="AR139" s="1"/>
  <c r="AX139" s="1"/>
  <c r="BD139" s="1"/>
  <c r="P138"/>
  <c r="V138" s="1"/>
  <c r="AB138" s="1"/>
  <c r="AH138" s="1"/>
  <c r="AN138" s="1"/>
  <c r="AT138" s="1"/>
  <c r="AZ138" s="1"/>
  <c r="BF138" s="1"/>
  <c r="O138"/>
  <c r="U138" s="1"/>
  <c r="AA138" s="1"/>
  <c r="AG138" s="1"/>
  <c r="AM138" s="1"/>
  <c r="AS138" s="1"/>
  <c r="AY138" s="1"/>
  <c r="BE138" s="1"/>
  <c r="N138"/>
  <c r="T138" s="1"/>
  <c r="Z138" s="1"/>
  <c r="AF138" s="1"/>
  <c r="AL138" s="1"/>
  <c r="AR138" s="1"/>
  <c r="AX138" s="1"/>
  <c r="BD138" s="1"/>
  <c r="P136"/>
  <c r="V136" s="1"/>
  <c r="AB136" s="1"/>
  <c r="AH136" s="1"/>
  <c r="AN136" s="1"/>
  <c r="AT136" s="1"/>
  <c r="AZ136" s="1"/>
  <c r="BF136" s="1"/>
  <c r="O136"/>
  <c r="U136" s="1"/>
  <c r="AA136" s="1"/>
  <c r="AG136" s="1"/>
  <c r="AM136" s="1"/>
  <c r="AS136" s="1"/>
  <c r="AY136" s="1"/>
  <c r="BE136" s="1"/>
  <c r="N136"/>
  <c r="T136" s="1"/>
  <c r="Z136" s="1"/>
  <c r="AF136" s="1"/>
  <c r="AL136" s="1"/>
  <c r="AR136" s="1"/>
  <c r="AX136" s="1"/>
  <c r="BD136" s="1"/>
  <c r="P125"/>
  <c r="V125" s="1"/>
  <c r="AB125" s="1"/>
  <c r="AH125" s="1"/>
  <c r="AN125" s="1"/>
  <c r="AT125" s="1"/>
  <c r="AZ125" s="1"/>
  <c r="BF125" s="1"/>
  <c r="O125"/>
  <c r="U125" s="1"/>
  <c r="AA125" s="1"/>
  <c r="AG125" s="1"/>
  <c r="AM125" s="1"/>
  <c r="AS125" s="1"/>
  <c r="AY125" s="1"/>
  <c r="BE125" s="1"/>
  <c r="N125"/>
  <c r="T125" s="1"/>
  <c r="Z125" s="1"/>
  <c r="AF125" s="1"/>
  <c r="AL125" s="1"/>
  <c r="AR125" s="1"/>
  <c r="AX125" s="1"/>
  <c r="BD125" s="1"/>
  <c r="P123"/>
  <c r="V123" s="1"/>
  <c r="AB123" s="1"/>
  <c r="AH123" s="1"/>
  <c r="AN123" s="1"/>
  <c r="AT123" s="1"/>
  <c r="AZ123" s="1"/>
  <c r="BF123" s="1"/>
  <c r="O123"/>
  <c r="U123" s="1"/>
  <c r="AA123" s="1"/>
  <c r="AG123" s="1"/>
  <c r="AM123" s="1"/>
  <c r="AS123" s="1"/>
  <c r="AY123" s="1"/>
  <c r="BE123" s="1"/>
  <c r="N123"/>
  <c r="T123" s="1"/>
  <c r="Z123" s="1"/>
  <c r="AF123" s="1"/>
  <c r="AL123" s="1"/>
  <c r="AR123" s="1"/>
  <c r="AX123" s="1"/>
  <c r="BD123" s="1"/>
  <c r="P122"/>
  <c r="V122" s="1"/>
  <c r="AB122" s="1"/>
  <c r="AH122" s="1"/>
  <c r="AN122" s="1"/>
  <c r="AT122" s="1"/>
  <c r="AZ122" s="1"/>
  <c r="BF122" s="1"/>
  <c r="O122"/>
  <c r="U122" s="1"/>
  <c r="AA122" s="1"/>
  <c r="AG122" s="1"/>
  <c r="AM122" s="1"/>
  <c r="AS122" s="1"/>
  <c r="AY122" s="1"/>
  <c r="BE122" s="1"/>
  <c r="N122"/>
  <c r="T122" s="1"/>
  <c r="Z122" s="1"/>
  <c r="AF122" s="1"/>
  <c r="AL122" s="1"/>
  <c r="AR122" s="1"/>
  <c r="AX122" s="1"/>
  <c r="BD122" s="1"/>
  <c r="P120"/>
  <c r="V120" s="1"/>
  <c r="AB120" s="1"/>
  <c r="AH120" s="1"/>
  <c r="AN120" s="1"/>
  <c r="AT120" s="1"/>
  <c r="AZ120" s="1"/>
  <c r="BF120" s="1"/>
  <c r="O120"/>
  <c r="U120" s="1"/>
  <c r="AA120" s="1"/>
  <c r="AG120" s="1"/>
  <c r="AM120" s="1"/>
  <c r="AS120" s="1"/>
  <c r="AY120" s="1"/>
  <c r="BE120" s="1"/>
  <c r="N120"/>
  <c r="T120" s="1"/>
  <c r="Z120" s="1"/>
  <c r="AF120" s="1"/>
  <c r="AL120" s="1"/>
  <c r="AR120" s="1"/>
  <c r="AX120" s="1"/>
  <c r="BD120" s="1"/>
  <c r="P116"/>
  <c r="V116" s="1"/>
  <c r="AB116" s="1"/>
  <c r="AH116" s="1"/>
  <c r="AN116" s="1"/>
  <c r="AT116" s="1"/>
  <c r="AZ116" s="1"/>
  <c r="BF116" s="1"/>
  <c r="O116"/>
  <c r="U116" s="1"/>
  <c r="AA116" s="1"/>
  <c r="AG116" s="1"/>
  <c r="AM116" s="1"/>
  <c r="AS116" s="1"/>
  <c r="AY116" s="1"/>
  <c r="BE116" s="1"/>
  <c r="N116"/>
  <c r="T116" s="1"/>
  <c r="Z116" s="1"/>
  <c r="AF116" s="1"/>
  <c r="AL116" s="1"/>
  <c r="AR116" s="1"/>
  <c r="AX116" s="1"/>
  <c r="BD116" s="1"/>
  <c r="P113"/>
  <c r="V113" s="1"/>
  <c r="AB113" s="1"/>
  <c r="AH113" s="1"/>
  <c r="AN113" s="1"/>
  <c r="AT113" s="1"/>
  <c r="AZ113" s="1"/>
  <c r="BF113" s="1"/>
  <c r="O113"/>
  <c r="U113" s="1"/>
  <c r="AA113" s="1"/>
  <c r="AG113" s="1"/>
  <c r="AM113" s="1"/>
  <c r="AS113" s="1"/>
  <c r="AY113" s="1"/>
  <c r="BE113" s="1"/>
  <c r="N113"/>
  <c r="T113" s="1"/>
  <c r="Z113" s="1"/>
  <c r="AF113" s="1"/>
  <c r="AL113" s="1"/>
  <c r="AR113" s="1"/>
  <c r="AX113" s="1"/>
  <c r="BD113" s="1"/>
  <c r="P110"/>
  <c r="V110" s="1"/>
  <c r="AB110" s="1"/>
  <c r="AH110" s="1"/>
  <c r="AN110" s="1"/>
  <c r="AT110" s="1"/>
  <c r="AZ110" s="1"/>
  <c r="BF110" s="1"/>
  <c r="O110"/>
  <c r="U110" s="1"/>
  <c r="AA110" s="1"/>
  <c r="AG110" s="1"/>
  <c r="AM110" s="1"/>
  <c r="AS110" s="1"/>
  <c r="AY110" s="1"/>
  <c r="BE110" s="1"/>
  <c r="N110"/>
  <c r="T110" s="1"/>
  <c r="Z110" s="1"/>
  <c r="AF110" s="1"/>
  <c r="AL110" s="1"/>
  <c r="AR110" s="1"/>
  <c r="AX110" s="1"/>
  <c r="BD110" s="1"/>
  <c r="P98"/>
  <c r="V98" s="1"/>
  <c r="AB98" s="1"/>
  <c r="AH98" s="1"/>
  <c r="AN98" s="1"/>
  <c r="AT98" s="1"/>
  <c r="AZ98" s="1"/>
  <c r="BF98" s="1"/>
  <c r="O98"/>
  <c r="U98" s="1"/>
  <c r="AA98" s="1"/>
  <c r="AG98" s="1"/>
  <c r="AM98" s="1"/>
  <c r="AS98" s="1"/>
  <c r="AY98" s="1"/>
  <c r="BE98" s="1"/>
  <c r="N98"/>
  <c r="T98" s="1"/>
  <c r="Z98" s="1"/>
  <c r="AF98" s="1"/>
  <c r="AL98" s="1"/>
  <c r="AR98" s="1"/>
  <c r="AX98" s="1"/>
  <c r="BD98" s="1"/>
  <c r="P96"/>
  <c r="V96" s="1"/>
  <c r="AB96" s="1"/>
  <c r="AH96" s="1"/>
  <c r="AN96" s="1"/>
  <c r="AT96" s="1"/>
  <c r="AZ96" s="1"/>
  <c r="BF96" s="1"/>
  <c r="O96"/>
  <c r="U96" s="1"/>
  <c r="AA96" s="1"/>
  <c r="AG96" s="1"/>
  <c r="AM96" s="1"/>
  <c r="AS96" s="1"/>
  <c r="AY96" s="1"/>
  <c r="BE96" s="1"/>
  <c r="N96"/>
  <c r="T96" s="1"/>
  <c r="Z96" s="1"/>
  <c r="AF96" s="1"/>
  <c r="AL96" s="1"/>
  <c r="AR96" s="1"/>
  <c r="AX96" s="1"/>
  <c r="BD96" s="1"/>
  <c r="P95"/>
  <c r="V95" s="1"/>
  <c r="AB95" s="1"/>
  <c r="AH95" s="1"/>
  <c r="AN95" s="1"/>
  <c r="AT95" s="1"/>
  <c r="AZ95" s="1"/>
  <c r="BF95" s="1"/>
  <c r="O95"/>
  <c r="U95" s="1"/>
  <c r="AA95" s="1"/>
  <c r="AG95" s="1"/>
  <c r="AM95" s="1"/>
  <c r="AS95" s="1"/>
  <c r="AY95" s="1"/>
  <c r="BE95" s="1"/>
  <c r="N95"/>
  <c r="T95" s="1"/>
  <c r="Z95" s="1"/>
  <c r="AF95" s="1"/>
  <c r="AL95" s="1"/>
  <c r="AR95" s="1"/>
  <c r="AX95" s="1"/>
  <c r="BD95" s="1"/>
  <c r="P94"/>
  <c r="V94" s="1"/>
  <c r="AB94" s="1"/>
  <c r="AH94" s="1"/>
  <c r="AN94" s="1"/>
  <c r="AT94" s="1"/>
  <c r="AZ94" s="1"/>
  <c r="BF94" s="1"/>
  <c r="O94"/>
  <c r="U94" s="1"/>
  <c r="AA94" s="1"/>
  <c r="AG94" s="1"/>
  <c r="AM94" s="1"/>
  <c r="AS94" s="1"/>
  <c r="AY94" s="1"/>
  <c r="BE94" s="1"/>
  <c r="P75"/>
  <c r="V75" s="1"/>
  <c r="AB75" s="1"/>
  <c r="AH75" s="1"/>
  <c r="AN75" s="1"/>
  <c r="AT75" s="1"/>
  <c r="AZ75" s="1"/>
  <c r="BF75" s="1"/>
  <c r="O75"/>
  <c r="U75" s="1"/>
  <c r="AA75" s="1"/>
  <c r="AG75" s="1"/>
  <c r="AM75" s="1"/>
  <c r="AS75" s="1"/>
  <c r="AY75" s="1"/>
  <c r="BE75" s="1"/>
  <c r="N75"/>
  <c r="T75" s="1"/>
  <c r="Z75" s="1"/>
  <c r="AF75" s="1"/>
  <c r="AL75" s="1"/>
  <c r="AR75" s="1"/>
  <c r="AX75" s="1"/>
  <c r="BD75" s="1"/>
  <c r="P72"/>
  <c r="V72" s="1"/>
  <c r="AB72" s="1"/>
  <c r="AH72" s="1"/>
  <c r="AN72" s="1"/>
  <c r="AT72" s="1"/>
  <c r="AZ72" s="1"/>
  <c r="BF72" s="1"/>
  <c r="O72"/>
  <c r="U72" s="1"/>
  <c r="AA72" s="1"/>
  <c r="AG72" s="1"/>
  <c r="AM72" s="1"/>
  <c r="AS72" s="1"/>
  <c r="AY72" s="1"/>
  <c r="BE72" s="1"/>
  <c r="N72"/>
  <c r="T72" s="1"/>
  <c r="Z72" s="1"/>
  <c r="AF72" s="1"/>
  <c r="AL72" s="1"/>
  <c r="AR72" s="1"/>
  <c r="AX72" s="1"/>
  <c r="BD72" s="1"/>
  <c r="P69"/>
  <c r="V69" s="1"/>
  <c r="AB69" s="1"/>
  <c r="AH69" s="1"/>
  <c r="AN69" s="1"/>
  <c r="AT69" s="1"/>
  <c r="AZ69" s="1"/>
  <c r="BF69" s="1"/>
  <c r="O69"/>
  <c r="U69" s="1"/>
  <c r="AA69" s="1"/>
  <c r="AG69" s="1"/>
  <c r="AM69" s="1"/>
  <c r="AS69" s="1"/>
  <c r="AY69" s="1"/>
  <c r="BE69" s="1"/>
  <c r="N69"/>
  <c r="T69" s="1"/>
  <c r="Z69" s="1"/>
  <c r="AF69" s="1"/>
  <c r="AL69" s="1"/>
  <c r="AR69" s="1"/>
  <c r="AX69" s="1"/>
  <c r="BD69" s="1"/>
  <c r="P57"/>
  <c r="V57" s="1"/>
  <c r="AB57" s="1"/>
  <c r="AH57" s="1"/>
  <c r="AN57" s="1"/>
  <c r="AT57" s="1"/>
  <c r="AZ57" s="1"/>
  <c r="BF57" s="1"/>
  <c r="O57"/>
  <c r="U57" s="1"/>
  <c r="AA57" s="1"/>
  <c r="AG57" s="1"/>
  <c r="AM57" s="1"/>
  <c r="AS57" s="1"/>
  <c r="AY57" s="1"/>
  <c r="BE57" s="1"/>
  <c r="N57"/>
  <c r="T57" s="1"/>
  <c r="Z57" s="1"/>
  <c r="AF57" s="1"/>
  <c r="AL57" s="1"/>
  <c r="AR57" s="1"/>
  <c r="AX57" s="1"/>
  <c r="BD57" s="1"/>
  <c r="P51"/>
  <c r="V51" s="1"/>
  <c r="AB51" s="1"/>
  <c r="AH51" s="1"/>
  <c r="AN51" s="1"/>
  <c r="AT51" s="1"/>
  <c r="AZ51" s="1"/>
  <c r="BF51" s="1"/>
  <c r="O51"/>
  <c r="U51" s="1"/>
  <c r="AA51" s="1"/>
  <c r="AG51" s="1"/>
  <c r="AM51" s="1"/>
  <c r="AS51" s="1"/>
  <c r="AY51" s="1"/>
  <c r="BE51" s="1"/>
  <c r="N51"/>
  <c r="T51" s="1"/>
  <c r="Z51" s="1"/>
  <c r="AF51" s="1"/>
  <c r="AL51" s="1"/>
  <c r="AR51" s="1"/>
  <c r="AX51" s="1"/>
  <c r="BD51" s="1"/>
  <c r="P48"/>
  <c r="V48" s="1"/>
  <c r="AB48" s="1"/>
  <c r="AH48" s="1"/>
  <c r="AN48" s="1"/>
  <c r="AT48" s="1"/>
  <c r="AZ48" s="1"/>
  <c r="BF48" s="1"/>
  <c r="O48"/>
  <c r="U48" s="1"/>
  <c r="AA48" s="1"/>
  <c r="AG48" s="1"/>
  <c r="AM48" s="1"/>
  <c r="AS48" s="1"/>
  <c r="AY48" s="1"/>
  <c r="BE48" s="1"/>
  <c r="N48"/>
  <c r="T48" s="1"/>
  <c r="Z48" s="1"/>
  <c r="AF48" s="1"/>
  <c r="AL48" s="1"/>
  <c r="AR48" s="1"/>
  <c r="AX48" s="1"/>
  <c r="BD48" s="1"/>
  <c r="P41"/>
  <c r="V41" s="1"/>
  <c r="AB41" s="1"/>
  <c r="AH41" s="1"/>
  <c r="AN41" s="1"/>
  <c r="AT41" s="1"/>
  <c r="AZ41" s="1"/>
  <c r="BF41" s="1"/>
  <c r="O41"/>
  <c r="U41" s="1"/>
  <c r="AA41" s="1"/>
  <c r="AG41" s="1"/>
  <c r="AM41" s="1"/>
  <c r="AS41" s="1"/>
  <c r="AY41" s="1"/>
  <c r="BE41" s="1"/>
  <c r="N41"/>
  <c r="T41" s="1"/>
  <c r="Z41" s="1"/>
  <c r="AF41" s="1"/>
  <c r="AL41" s="1"/>
  <c r="AR41" s="1"/>
  <c r="AX41" s="1"/>
  <c r="BD41" s="1"/>
  <c r="P38"/>
  <c r="V38" s="1"/>
  <c r="AB38" s="1"/>
  <c r="AH38" s="1"/>
  <c r="AN38" s="1"/>
  <c r="AT38" s="1"/>
  <c r="AZ38" s="1"/>
  <c r="BF38" s="1"/>
  <c r="O38"/>
  <c r="U38" s="1"/>
  <c r="AA38" s="1"/>
  <c r="AG38" s="1"/>
  <c r="AM38" s="1"/>
  <c r="AS38" s="1"/>
  <c r="AY38" s="1"/>
  <c r="BE38" s="1"/>
  <c r="N38"/>
  <c r="T38" s="1"/>
  <c r="Z38" s="1"/>
  <c r="AF38" s="1"/>
  <c r="AL38" s="1"/>
  <c r="AR38" s="1"/>
  <c r="AX38" s="1"/>
  <c r="BD38" s="1"/>
  <c r="P35"/>
  <c r="V35" s="1"/>
  <c r="AB35" s="1"/>
  <c r="AH35" s="1"/>
  <c r="AN35" s="1"/>
  <c r="AT35" s="1"/>
  <c r="AZ35" s="1"/>
  <c r="BF35" s="1"/>
  <c r="O35"/>
  <c r="U35" s="1"/>
  <c r="AA35" s="1"/>
  <c r="AG35" s="1"/>
  <c r="AM35" s="1"/>
  <c r="AS35" s="1"/>
  <c r="AY35" s="1"/>
  <c r="BE35" s="1"/>
  <c r="N35"/>
  <c r="T35" s="1"/>
  <c r="Z35" s="1"/>
  <c r="AF35" s="1"/>
  <c r="AL35" s="1"/>
  <c r="AR35" s="1"/>
  <c r="AX35" s="1"/>
  <c r="BD35" s="1"/>
  <c r="P32"/>
  <c r="V32" s="1"/>
  <c r="AB32" s="1"/>
  <c r="AH32" s="1"/>
  <c r="AN32" s="1"/>
  <c r="AT32" s="1"/>
  <c r="AZ32" s="1"/>
  <c r="BF32" s="1"/>
  <c r="O32"/>
  <c r="U32" s="1"/>
  <c r="AA32" s="1"/>
  <c r="AG32" s="1"/>
  <c r="AM32" s="1"/>
  <c r="AS32" s="1"/>
  <c r="AY32" s="1"/>
  <c r="BE32" s="1"/>
  <c r="N32"/>
  <c r="T32" s="1"/>
  <c r="Z32" s="1"/>
  <c r="AF32" s="1"/>
  <c r="AL32" s="1"/>
  <c r="AR32" s="1"/>
  <c r="AX32" s="1"/>
  <c r="BD32" s="1"/>
  <c r="P23"/>
  <c r="V23" s="1"/>
  <c r="AB23" s="1"/>
  <c r="AH23" s="1"/>
  <c r="AN23" s="1"/>
  <c r="AT23" s="1"/>
  <c r="AZ23" s="1"/>
  <c r="BF23" s="1"/>
  <c r="O23"/>
  <c r="U23" s="1"/>
  <c r="AA23" s="1"/>
  <c r="AG23" s="1"/>
  <c r="AM23" s="1"/>
  <c r="AS23" s="1"/>
  <c r="AY23" s="1"/>
  <c r="BE23" s="1"/>
  <c r="N23"/>
  <c r="T23" s="1"/>
  <c r="Z23" s="1"/>
  <c r="AF23" s="1"/>
  <c r="AL23" s="1"/>
  <c r="AR23" s="1"/>
  <c r="AX23" s="1"/>
  <c r="BD23" s="1"/>
  <c r="M91" l="1"/>
  <c r="L91"/>
  <c r="K91"/>
  <c r="O790"/>
  <c r="U790" s="1"/>
  <c r="AA790" s="1"/>
  <c r="AG790" s="1"/>
  <c r="AM790" s="1"/>
  <c r="L616"/>
  <c r="L606" s="1"/>
  <c r="N608"/>
  <c r="T608" s="1"/>
  <c r="Z608" s="1"/>
  <c r="AF608" s="1"/>
  <c r="AL608" s="1"/>
  <c r="AR608" s="1"/>
  <c r="AX608" s="1"/>
  <c r="BD608" s="1"/>
  <c r="L727"/>
  <c r="N426"/>
  <c r="T426" s="1"/>
  <c r="Z426" s="1"/>
  <c r="AF426" s="1"/>
  <c r="AL426" s="1"/>
  <c r="AR426" s="1"/>
  <c r="AX426" s="1"/>
  <c r="BD426" s="1"/>
  <c r="N617"/>
  <c r="T617" s="1"/>
  <c r="Z617" s="1"/>
  <c r="AF617" s="1"/>
  <c r="AL617" s="1"/>
  <c r="AR617" s="1"/>
  <c r="AX617" s="1"/>
  <c r="BD617" s="1"/>
  <c r="M688"/>
  <c r="T616"/>
  <c r="Z616" s="1"/>
  <c r="AF616" s="1"/>
  <c r="AL616" s="1"/>
  <c r="AR616" s="1"/>
  <c r="AX616" s="1"/>
  <c r="BD616" s="1"/>
  <c r="K606"/>
  <c r="N735"/>
  <c r="T735" s="1"/>
  <c r="Z735" s="1"/>
  <c r="AF735" s="1"/>
  <c r="AL735" s="1"/>
  <c r="AR735" s="1"/>
  <c r="AX735" s="1"/>
  <c r="BD735" s="1"/>
  <c r="M530"/>
  <c r="M529" s="1"/>
  <c r="N790"/>
  <c r="T790" s="1"/>
  <c r="Z790" s="1"/>
  <c r="AF790" s="1"/>
  <c r="AL790" s="1"/>
  <c r="P790"/>
  <c r="V790" s="1"/>
  <c r="AB790" s="1"/>
  <c r="AH790" s="1"/>
  <c r="AN790" s="1"/>
  <c r="M331"/>
  <c r="M727"/>
  <c r="L823"/>
  <c r="M841"/>
  <c r="K727"/>
  <c r="L384"/>
  <c r="K823"/>
  <c r="L841"/>
  <c r="L704"/>
  <c r="M777"/>
  <c r="M823"/>
  <c r="Q606"/>
  <c r="T420"/>
  <c r="Z420" s="1"/>
  <c r="AF420" s="1"/>
  <c r="AL420" s="1"/>
  <c r="AR420" s="1"/>
  <c r="AX420" s="1"/>
  <c r="BD420" s="1"/>
  <c r="R16"/>
  <c r="Q395"/>
  <c r="R395"/>
  <c r="T607"/>
  <c r="Z607" s="1"/>
  <c r="AF607" s="1"/>
  <c r="AL607" s="1"/>
  <c r="AR607" s="1"/>
  <c r="AX607" s="1"/>
  <c r="BD607" s="1"/>
  <c r="S16"/>
  <c r="Q16"/>
  <c r="S478"/>
  <c r="Q174"/>
  <c r="R174"/>
  <c r="S395"/>
  <c r="K134"/>
  <c r="K133" s="1"/>
  <c r="K331"/>
  <c r="K384"/>
  <c r="L777"/>
  <c r="L797"/>
  <c r="L836"/>
  <c r="K413"/>
  <c r="K777"/>
  <c r="K841"/>
  <c r="L831"/>
  <c r="K797"/>
  <c r="M797"/>
  <c r="O616"/>
  <c r="U616" s="1"/>
  <c r="AA616" s="1"/>
  <c r="AG616" s="1"/>
  <c r="AM616" s="1"/>
  <c r="AS616" s="1"/>
  <c r="AY616" s="1"/>
  <c r="BE616" s="1"/>
  <c r="P432"/>
  <c r="V432" s="1"/>
  <c r="AB432" s="1"/>
  <c r="AH432" s="1"/>
  <c r="AN432" s="1"/>
  <c r="AT432" s="1"/>
  <c r="AZ432" s="1"/>
  <c r="BF432" s="1"/>
  <c r="O433"/>
  <c r="U433" s="1"/>
  <c r="AA433" s="1"/>
  <c r="AG433" s="1"/>
  <c r="AM433" s="1"/>
  <c r="AS433" s="1"/>
  <c r="AY433" s="1"/>
  <c r="BE433" s="1"/>
  <c r="I432"/>
  <c r="O432" s="1"/>
  <c r="U432" s="1"/>
  <c r="AA432" s="1"/>
  <c r="AG432" s="1"/>
  <c r="AM432" s="1"/>
  <c r="AS432" s="1"/>
  <c r="AY432" s="1"/>
  <c r="BE432" s="1"/>
  <c r="H432"/>
  <c r="N433"/>
  <c r="T433" s="1"/>
  <c r="Z433" s="1"/>
  <c r="AF433" s="1"/>
  <c r="AL433" s="1"/>
  <c r="AR433" s="1"/>
  <c r="AX433" s="1"/>
  <c r="BD433" s="1"/>
  <c r="P433"/>
  <c r="V433" s="1"/>
  <c r="AB433" s="1"/>
  <c r="AH433" s="1"/>
  <c r="AN433" s="1"/>
  <c r="AT433" s="1"/>
  <c r="AZ433" s="1"/>
  <c r="BF433" s="1"/>
  <c r="M222"/>
  <c r="L222"/>
  <c r="K222"/>
  <c r="L480"/>
  <c r="L530"/>
  <c r="L529" s="1"/>
  <c r="K530"/>
  <c r="K529" s="1"/>
  <c r="M704"/>
  <c r="K836"/>
  <c r="L379"/>
  <c r="L413"/>
  <c r="K714"/>
  <c r="M436"/>
  <c r="K480"/>
  <c r="K479" s="1"/>
  <c r="K478" s="1"/>
  <c r="L331"/>
  <c r="K406"/>
  <c r="L445"/>
  <c r="K688"/>
  <c r="K445"/>
  <c r="K444" s="1"/>
  <c r="K379"/>
  <c r="M714"/>
  <c r="K42"/>
  <c r="L118"/>
  <c r="L117" s="1"/>
  <c r="K704"/>
  <c r="K118"/>
  <c r="K117" s="1"/>
  <c r="M321"/>
  <c r="L406"/>
  <c r="L746"/>
  <c r="K831"/>
  <c r="K175"/>
  <c r="L321"/>
  <c r="K515"/>
  <c r="K514" s="1"/>
  <c r="M175"/>
  <c r="K321"/>
  <c r="M384"/>
  <c r="M445"/>
  <c r="M444" s="1"/>
  <c r="M589"/>
  <c r="L688"/>
  <c r="L714"/>
  <c r="K746"/>
  <c r="M836"/>
  <c r="L175"/>
  <c r="M379"/>
  <c r="M413"/>
  <c r="M831"/>
  <c r="M145"/>
  <c r="K17"/>
  <c r="M42"/>
  <c r="K158"/>
  <c r="M17"/>
  <c r="L42"/>
  <c r="L17"/>
  <c r="M746"/>
  <c r="K589"/>
  <c r="L589"/>
  <c r="L584"/>
  <c r="M584"/>
  <c r="L576"/>
  <c r="M576"/>
  <c r="K549"/>
  <c r="L549"/>
  <c r="M549"/>
  <c r="L544"/>
  <c r="M544"/>
  <c r="L514"/>
  <c r="L506"/>
  <c r="M506"/>
  <c r="L501"/>
  <c r="L496"/>
  <c r="M496"/>
  <c r="L479"/>
  <c r="M480"/>
  <c r="M479" s="1"/>
  <c r="L471"/>
  <c r="M471"/>
  <c r="L444"/>
  <c r="K436"/>
  <c r="L436"/>
  <c r="M406"/>
  <c r="K355"/>
  <c r="L355"/>
  <c r="M355"/>
  <c r="L312"/>
  <c r="K289"/>
  <c r="L289"/>
  <c r="M289"/>
  <c r="K275"/>
  <c r="L275"/>
  <c r="M275"/>
  <c r="K259"/>
  <c r="L259"/>
  <c r="M259"/>
  <c r="L145"/>
  <c r="M134"/>
  <c r="M133" s="1"/>
  <c r="L134"/>
  <c r="L133" s="1"/>
  <c r="M118"/>
  <c r="M117" s="1"/>
  <c r="J455"/>
  <c r="P455" s="1"/>
  <c r="V455" s="1"/>
  <c r="AB455" s="1"/>
  <c r="AH455" s="1"/>
  <c r="AN455" s="1"/>
  <c r="AT455" s="1"/>
  <c r="AZ455" s="1"/>
  <c r="BF455" s="1"/>
  <c r="I455"/>
  <c r="O455" s="1"/>
  <c r="U455" s="1"/>
  <c r="AA455" s="1"/>
  <c r="AG455" s="1"/>
  <c r="AM455" s="1"/>
  <c r="AS455" s="1"/>
  <c r="AY455" s="1"/>
  <c r="BE455" s="1"/>
  <c r="H455"/>
  <c r="N455" s="1"/>
  <c r="T455" s="1"/>
  <c r="Z455" s="1"/>
  <c r="AF455" s="1"/>
  <c r="AL455" s="1"/>
  <c r="AR455" s="1"/>
  <c r="AX455" s="1"/>
  <c r="BD455" s="1"/>
  <c r="K317" l="1"/>
  <c r="M317"/>
  <c r="K378"/>
  <c r="K396"/>
  <c r="K395" s="1"/>
  <c r="M681"/>
  <c r="K681"/>
  <c r="L378"/>
  <c r="L681"/>
  <c r="L317"/>
  <c r="R15"/>
  <c r="R847" s="1"/>
  <c r="S15"/>
  <c r="Q15"/>
  <c r="M378"/>
  <c r="N432"/>
  <c r="T432" s="1"/>
  <c r="Z432" s="1"/>
  <c r="AF432" s="1"/>
  <c r="AL432" s="1"/>
  <c r="AR432" s="1"/>
  <c r="AX432" s="1"/>
  <c r="BD432" s="1"/>
  <c r="L396"/>
  <c r="L395" s="1"/>
  <c r="M396"/>
  <c r="M395" s="1"/>
  <c r="K145"/>
  <c r="K16" s="1"/>
  <c r="L478"/>
  <c r="M478"/>
  <c r="K174"/>
  <c r="L174"/>
  <c r="M174"/>
  <c r="M16"/>
  <c r="L16"/>
  <c r="H414"/>
  <c r="N414" s="1"/>
  <c r="T414" s="1"/>
  <c r="Z414" s="1"/>
  <c r="AF414" s="1"/>
  <c r="AL414" s="1"/>
  <c r="AR414" s="1"/>
  <c r="AX414" s="1"/>
  <c r="BD414" s="1"/>
  <c r="H407"/>
  <c r="N407" s="1"/>
  <c r="T407" s="1"/>
  <c r="Z407" s="1"/>
  <c r="AF407" s="1"/>
  <c r="AL407" s="1"/>
  <c r="AR407" s="1"/>
  <c r="AX407" s="1"/>
  <c r="BD407" s="1"/>
  <c r="J843"/>
  <c r="I843"/>
  <c r="H843"/>
  <c r="J838"/>
  <c r="I838"/>
  <c r="H838"/>
  <c r="J833"/>
  <c r="I833"/>
  <c r="H833"/>
  <c r="J825"/>
  <c r="P825" s="1"/>
  <c r="V825" s="1"/>
  <c r="AB825" s="1"/>
  <c r="AH825" s="1"/>
  <c r="AN825" s="1"/>
  <c r="AT825" s="1"/>
  <c r="I825"/>
  <c r="O825" s="1"/>
  <c r="U825" s="1"/>
  <c r="AA825" s="1"/>
  <c r="AG825" s="1"/>
  <c r="AM825" s="1"/>
  <c r="AS825" s="1"/>
  <c r="H825"/>
  <c r="N825" s="1"/>
  <c r="T825" s="1"/>
  <c r="Z825" s="1"/>
  <c r="AF825" s="1"/>
  <c r="AL825" s="1"/>
  <c r="AR825" s="1"/>
  <c r="J799"/>
  <c r="P799" s="1"/>
  <c r="V799" s="1"/>
  <c r="AB799" s="1"/>
  <c r="AH799" s="1"/>
  <c r="AN799" s="1"/>
  <c r="AT799" s="1"/>
  <c r="I799"/>
  <c r="O799" s="1"/>
  <c r="U799" s="1"/>
  <c r="AA799" s="1"/>
  <c r="AG799" s="1"/>
  <c r="AM799" s="1"/>
  <c r="AS799" s="1"/>
  <c r="H799"/>
  <c r="N799" s="1"/>
  <c r="T799" s="1"/>
  <c r="Z799" s="1"/>
  <c r="AF799" s="1"/>
  <c r="AL799" s="1"/>
  <c r="AR799" s="1"/>
  <c r="I780"/>
  <c r="O780" s="1"/>
  <c r="U780" s="1"/>
  <c r="AA780" s="1"/>
  <c r="AG780" s="1"/>
  <c r="AM780" s="1"/>
  <c r="AS780" s="1"/>
  <c r="J780"/>
  <c r="P780" s="1"/>
  <c r="V780" s="1"/>
  <c r="AB780" s="1"/>
  <c r="AH780" s="1"/>
  <c r="AN780" s="1"/>
  <c r="AT780" s="1"/>
  <c r="H780"/>
  <c r="N780" s="1"/>
  <c r="T780" s="1"/>
  <c r="Z780" s="1"/>
  <c r="AF780" s="1"/>
  <c r="AL780" s="1"/>
  <c r="AR780" s="1"/>
  <c r="I778"/>
  <c r="O778" s="1"/>
  <c r="U778" s="1"/>
  <c r="AA778" s="1"/>
  <c r="AG778" s="1"/>
  <c r="AM778" s="1"/>
  <c r="AS778" s="1"/>
  <c r="AY778" s="1"/>
  <c r="BE778" s="1"/>
  <c r="J778"/>
  <c r="P778" s="1"/>
  <c r="V778" s="1"/>
  <c r="AB778" s="1"/>
  <c r="AH778" s="1"/>
  <c r="AN778" s="1"/>
  <c r="AT778" s="1"/>
  <c r="AZ778" s="1"/>
  <c r="BF778" s="1"/>
  <c r="H778"/>
  <c r="N778" s="1"/>
  <c r="T778" s="1"/>
  <c r="Z778" s="1"/>
  <c r="AF778" s="1"/>
  <c r="AL778" s="1"/>
  <c r="AR778" s="1"/>
  <c r="AX778" s="1"/>
  <c r="BD778" s="1"/>
  <c r="I751"/>
  <c r="O751" s="1"/>
  <c r="U751" s="1"/>
  <c r="AA751" s="1"/>
  <c r="AG751" s="1"/>
  <c r="AM751" s="1"/>
  <c r="AS751" s="1"/>
  <c r="AY751" s="1"/>
  <c r="BE751" s="1"/>
  <c r="J751"/>
  <c r="P751" s="1"/>
  <c r="V751" s="1"/>
  <c r="AB751" s="1"/>
  <c r="AH751" s="1"/>
  <c r="AN751" s="1"/>
  <c r="AT751" s="1"/>
  <c r="AZ751" s="1"/>
  <c r="BF751" s="1"/>
  <c r="H751"/>
  <c r="N751" s="1"/>
  <c r="T751" s="1"/>
  <c r="Z751" s="1"/>
  <c r="AF751" s="1"/>
  <c r="AL751" s="1"/>
  <c r="AR751" s="1"/>
  <c r="AX751" s="1"/>
  <c r="BD751" s="1"/>
  <c r="I747"/>
  <c r="O747" s="1"/>
  <c r="U747" s="1"/>
  <c r="AA747" s="1"/>
  <c r="AG747" s="1"/>
  <c r="AM747" s="1"/>
  <c r="AS747" s="1"/>
  <c r="AY747" s="1"/>
  <c r="BE747" s="1"/>
  <c r="J747"/>
  <c r="P747" s="1"/>
  <c r="V747" s="1"/>
  <c r="AB747" s="1"/>
  <c r="AH747" s="1"/>
  <c r="AN747" s="1"/>
  <c r="AT747" s="1"/>
  <c r="AZ747" s="1"/>
  <c r="BF747" s="1"/>
  <c r="H747"/>
  <c r="N747" s="1"/>
  <c r="T747" s="1"/>
  <c r="Z747" s="1"/>
  <c r="AF747" s="1"/>
  <c r="AL747" s="1"/>
  <c r="AR747" s="1"/>
  <c r="AX747" s="1"/>
  <c r="BD747" s="1"/>
  <c r="J750"/>
  <c r="P750" s="1"/>
  <c r="V750" s="1"/>
  <c r="AB750" s="1"/>
  <c r="AH750" s="1"/>
  <c r="AN750" s="1"/>
  <c r="AT750" s="1"/>
  <c r="AZ750" s="1"/>
  <c r="BF750" s="1"/>
  <c r="I750"/>
  <c r="O750" s="1"/>
  <c r="U750" s="1"/>
  <c r="AA750" s="1"/>
  <c r="AG750" s="1"/>
  <c r="AM750" s="1"/>
  <c r="AS750" s="1"/>
  <c r="AY750" s="1"/>
  <c r="BE750" s="1"/>
  <c r="H750"/>
  <c r="N750" s="1"/>
  <c r="T750" s="1"/>
  <c r="Z750" s="1"/>
  <c r="AF750" s="1"/>
  <c r="AL750" s="1"/>
  <c r="AR750" s="1"/>
  <c r="AX750" s="1"/>
  <c r="BD750" s="1"/>
  <c r="J742"/>
  <c r="P742" s="1"/>
  <c r="V742" s="1"/>
  <c r="AB742" s="1"/>
  <c r="AH742" s="1"/>
  <c r="AN742" s="1"/>
  <c r="AT742" s="1"/>
  <c r="AZ742" s="1"/>
  <c r="BF742" s="1"/>
  <c r="I742"/>
  <c r="O742" s="1"/>
  <c r="U742" s="1"/>
  <c r="AA742" s="1"/>
  <c r="AG742" s="1"/>
  <c r="AM742" s="1"/>
  <c r="AS742" s="1"/>
  <c r="AY742" s="1"/>
  <c r="BE742" s="1"/>
  <c r="H742"/>
  <c r="N742" s="1"/>
  <c r="T742" s="1"/>
  <c r="Z742" s="1"/>
  <c r="AF742" s="1"/>
  <c r="AL742" s="1"/>
  <c r="AR742" s="1"/>
  <c r="AX742" s="1"/>
  <c r="BD742" s="1"/>
  <c r="I705"/>
  <c r="O705" s="1"/>
  <c r="U705" s="1"/>
  <c r="AA705" s="1"/>
  <c r="AG705" s="1"/>
  <c r="AM705" s="1"/>
  <c r="AS705" s="1"/>
  <c r="AY705" s="1"/>
  <c r="BE705" s="1"/>
  <c r="J705"/>
  <c r="P705" s="1"/>
  <c r="V705" s="1"/>
  <c r="AB705" s="1"/>
  <c r="AH705" s="1"/>
  <c r="AN705" s="1"/>
  <c r="AT705" s="1"/>
  <c r="AZ705" s="1"/>
  <c r="BF705" s="1"/>
  <c r="H705"/>
  <c r="N705" s="1"/>
  <c r="T705" s="1"/>
  <c r="Z705" s="1"/>
  <c r="AF705" s="1"/>
  <c r="AL705" s="1"/>
  <c r="AR705" s="1"/>
  <c r="AX705" s="1"/>
  <c r="BD705" s="1"/>
  <c r="H707"/>
  <c r="N707" s="1"/>
  <c r="T707" s="1"/>
  <c r="Z707" s="1"/>
  <c r="AF707" s="1"/>
  <c r="AL707" s="1"/>
  <c r="AR707" s="1"/>
  <c r="AX707" s="1"/>
  <c r="BD707" s="1"/>
  <c r="I707"/>
  <c r="O707" s="1"/>
  <c r="U707" s="1"/>
  <c r="AA707" s="1"/>
  <c r="AG707" s="1"/>
  <c r="AM707" s="1"/>
  <c r="AS707" s="1"/>
  <c r="AY707" s="1"/>
  <c r="BE707" s="1"/>
  <c r="J707"/>
  <c r="I611"/>
  <c r="J611"/>
  <c r="H611"/>
  <c r="I597"/>
  <c r="J597"/>
  <c r="H597"/>
  <c r="I578"/>
  <c r="J578"/>
  <c r="H578"/>
  <c r="I562"/>
  <c r="J562"/>
  <c r="H562"/>
  <c r="I570"/>
  <c r="J570"/>
  <c r="H570"/>
  <c r="J555"/>
  <c r="I555"/>
  <c r="H555"/>
  <c r="I551"/>
  <c r="J551"/>
  <c r="H551"/>
  <c r="I546"/>
  <c r="J546"/>
  <c r="H546"/>
  <c r="I535"/>
  <c r="O535" s="1"/>
  <c r="U535" s="1"/>
  <c r="AA535" s="1"/>
  <c r="AG535" s="1"/>
  <c r="AM535" s="1"/>
  <c r="AS535" s="1"/>
  <c r="AY535" s="1"/>
  <c r="BE535" s="1"/>
  <c r="J535"/>
  <c r="P535" s="1"/>
  <c r="V535" s="1"/>
  <c r="AB535" s="1"/>
  <c r="AH535" s="1"/>
  <c r="AN535" s="1"/>
  <c r="AT535" s="1"/>
  <c r="AZ535" s="1"/>
  <c r="BF535" s="1"/>
  <c r="H535"/>
  <c r="N535" s="1"/>
  <c r="T535" s="1"/>
  <c r="Z535" s="1"/>
  <c r="AF535" s="1"/>
  <c r="AL535" s="1"/>
  <c r="AR535" s="1"/>
  <c r="AX535" s="1"/>
  <c r="BD535" s="1"/>
  <c r="I533"/>
  <c r="O533" s="1"/>
  <c r="U533" s="1"/>
  <c r="AA533" s="1"/>
  <c r="AG533" s="1"/>
  <c r="AM533" s="1"/>
  <c r="AS533" s="1"/>
  <c r="AY533" s="1"/>
  <c r="BE533" s="1"/>
  <c r="J533"/>
  <c r="P533" s="1"/>
  <c r="V533" s="1"/>
  <c r="AB533" s="1"/>
  <c r="AH533" s="1"/>
  <c r="AN533" s="1"/>
  <c r="AT533" s="1"/>
  <c r="AZ533" s="1"/>
  <c r="BF533" s="1"/>
  <c r="H533"/>
  <c r="N533" s="1"/>
  <c r="T533" s="1"/>
  <c r="Z533" s="1"/>
  <c r="AF533" s="1"/>
  <c r="AL533" s="1"/>
  <c r="AR533" s="1"/>
  <c r="AX533" s="1"/>
  <c r="BD533" s="1"/>
  <c r="J494"/>
  <c r="I494"/>
  <c r="H494"/>
  <c r="J474"/>
  <c r="P474" s="1"/>
  <c r="V474" s="1"/>
  <c r="AB474" s="1"/>
  <c r="AH474" s="1"/>
  <c r="AN474" s="1"/>
  <c r="AT474" s="1"/>
  <c r="AZ474" s="1"/>
  <c r="BF474" s="1"/>
  <c r="I474"/>
  <c r="O474" s="1"/>
  <c r="U474" s="1"/>
  <c r="AA474" s="1"/>
  <c r="AG474" s="1"/>
  <c r="AM474" s="1"/>
  <c r="AS474" s="1"/>
  <c r="AY474" s="1"/>
  <c r="BE474" s="1"/>
  <c r="H474"/>
  <c r="N474" s="1"/>
  <c r="T474" s="1"/>
  <c r="Z474" s="1"/>
  <c r="AF474" s="1"/>
  <c r="AL474" s="1"/>
  <c r="AR474" s="1"/>
  <c r="AX474" s="1"/>
  <c r="BD474" s="1"/>
  <c r="I468"/>
  <c r="J468"/>
  <c r="H468"/>
  <c r="S847" l="1"/>
  <c r="Q847"/>
  <c r="J554"/>
  <c r="P555"/>
  <c r="V555" s="1"/>
  <c r="AB555" s="1"/>
  <c r="AH555" s="1"/>
  <c r="AN555" s="1"/>
  <c r="AT555" s="1"/>
  <c r="AZ555" s="1"/>
  <c r="BF555" s="1"/>
  <c r="I596"/>
  <c r="O596" s="1"/>
  <c r="U596" s="1"/>
  <c r="AA596" s="1"/>
  <c r="AG596" s="1"/>
  <c r="AM596" s="1"/>
  <c r="AS596" s="1"/>
  <c r="AY596" s="1"/>
  <c r="BE596" s="1"/>
  <c r="O597"/>
  <c r="U597" s="1"/>
  <c r="AA597" s="1"/>
  <c r="AG597" s="1"/>
  <c r="AM597" s="1"/>
  <c r="AS597" s="1"/>
  <c r="AY597" s="1"/>
  <c r="BE597" s="1"/>
  <c r="H842"/>
  <c r="N842" s="1"/>
  <c r="T842" s="1"/>
  <c r="Z842" s="1"/>
  <c r="AF842" s="1"/>
  <c r="AL842" s="1"/>
  <c r="AR842" s="1"/>
  <c r="N843"/>
  <c r="T843" s="1"/>
  <c r="Z843" s="1"/>
  <c r="AF843" s="1"/>
  <c r="AL843" s="1"/>
  <c r="AR843" s="1"/>
  <c r="J493"/>
  <c r="P493" s="1"/>
  <c r="V493" s="1"/>
  <c r="AB493" s="1"/>
  <c r="AH493" s="1"/>
  <c r="AN493" s="1"/>
  <c r="AT493" s="1"/>
  <c r="AZ493" s="1"/>
  <c r="BF493" s="1"/>
  <c r="P494"/>
  <c r="V494" s="1"/>
  <c r="AB494" s="1"/>
  <c r="AH494" s="1"/>
  <c r="AN494" s="1"/>
  <c r="AT494" s="1"/>
  <c r="AZ494" s="1"/>
  <c r="BF494" s="1"/>
  <c r="J545"/>
  <c r="P545" s="1"/>
  <c r="V545" s="1"/>
  <c r="AB545" s="1"/>
  <c r="AH545" s="1"/>
  <c r="AN545" s="1"/>
  <c r="AT545" s="1"/>
  <c r="AZ545" s="1"/>
  <c r="BF545" s="1"/>
  <c r="P546"/>
  <c r="V546" s="1"/>
  <c r="AB546" s="1"/>
  <c r="AH546" s="1"/>
  <c r="AN546" s="1"/>
  <c r="AT546" s="1"/>
  <c r="AZ546" s="1"/>
  <c r="BF546" s="1"/>
  <c r="I550"/>
  <c r="O550" s="1"/>
  <c r="U550" s="1"/>
  <c r="AA550" s="1"/>
  <c r="AG550" s="1"/>
  <c r="AM550" s="1"/>
  <c r="AS550" s="1"/>
  <c r="AY550" s="1"/>
  <c r="BE550" s="1"/>
  <c r="O551"/>
  <c r="U551" s="1"/>
  <c r="AA551" s="1"/>
  <c r="AG551" s="1"/>
  <c r="AM551" s="1"/>
  <c r="AS551" s="1"/>
  <c r="AY551" s="1"/>
  <c r="BE551" s="1"/>
  <c r="H569"/>
  <c r="N569" s="1"/>
  <c r="T569" s="1"/>
  <c r="Z569" s="1"/>
  <c r="AF569" s="1"/>
  <c r="AL569" s="1"/>
  <c r="AR569" s="1"/>
  <c r="AX569" s="1"/>
  <c r="BD569" s="1"/>
  <c r="N570"/>
  <c r="T570" s="1"/>
  <c r="Z570" s="1"/>
  <c r="AF570" s="1"/>
  <c r="AL570" s="1"/>
  <c r="AR570" s="1"/>
  <c r="AX570" s="1"/>
  <c r="BD570" s="1"/>
  <c r="J561"/>
  <c r="P561" s="1"/>
  <c r="V561" s="1"/>
  <c r="AB561" s="1"/>
  <c r="AH561" s="1"/>
  <c r="AN561" s="1"/>
  <c r="AT561" s="1"/>
  <c r="AZ561" s="1"/>
  <c r="BF561" s="1"/>
  <c r="P562"/>
  <c r="V562" s="1"/>
  <c r="AB562" s="1"/>
  <c r="AH562" s="1"/>
  <c r="AN562" s="1"/>
  <c r="AT562" s="1"/>
  <c r="AZ562" s="1"/>
  <c r="BF562" s="1"/>
  <c r="I577"/>
  <c r="O578"/>
  <c r="U578" s="1"/>
  <c r="AA578" s="1"/>
  <c r="AG578" s="1"/>
  <c r="AM578" s="1"/>
  <c r="AS578" s="1"/>
  <c r="AY578" s="1"/>
  <c r="BE578" s="1"/>
  <c r="H610"/>
  <c r="N611"/>
  <c r="T611" s="1"/>
  <c r="Z611" s="1"/>
  <c r="AF611" s="1"/>
  <c r="AL611" s="1"/>
  <c r="AR611" s="1"/>
  <c r="AX611" s="1"/>
  <c r="BD611" s="1"/>
  <c r="H837"/>
  <c r="N837" s="1"/>
  <c r="T837" s="1"/>
  <c r="Z837" s="1"/>
  <c r="AF837" s="1"/>
  <c r="AL837" s="1"/>
  <c r="AR837" s="1"/>
  <c r="N838"/>
  <c r="T838" s="1"/>
  <c r="Z838" s="1"/>
  <c r="AF838" s="1"/>
  <c r="AL838" s="1"/>
  <c r="AR838" s="1"/>
  <c r="I842"/>
  <c r="O842" s="1"/>
  <c r="U842" s="1"/>
  <c r="AA842" s="1"/>
  <c r="AG842" s="1"/>
  <c r="AM842" s="1"/>
  <c r="AS842" s="1"/>
  <c r="O843"/>
  <c r="U843" s="1"/>
  <c r="AA843" s="1"/>
  <c r="AG843" s="1"/>
  <c r="AM843" s="1"/>
  <c r="AS843" s="1"/>
  <c r="I493"/>
  <c r="O493" s="1"/>
  <c r="U493" s="1"/>
  <c r="AA493" s="1"/>
  <c r="AG493" s="1"/>
  <c r="AM493" s="1"/>
  <c r="AS493" s="1"/>
  <c r="AY493" s="1"/>
  <c r="BE493" s="1"/>
  <c r="O494"/>
  <c r="U494" s="1"/>
  <c r="AA494" s="1"/>
  <c r="AG494" s="1"/>
  <c r="AM494" s="1"/>
  <c r="AS494" s="1"/>
  <c r="AY494" s="1"/>
  <c r="BE494" s="1"/>
  <c r="H545"/>
  <c r="N545" s="1"/>
  <c r="T545" s="1"/>
  <c r="Z545" s="1"/>
  <c r="AF545" s="1"/>
  <c r="AL545" s="1"/>
  <c r="AR545" s="1"/>
  <c r="AX545" s="1"/>
  <c r="BD545" s="1"/>
  <c r="N546"/>
  <c r="T546" s="1"/>
  <c r="Z546" s="1"/>
  <c r="AF546" s="1"/>
  <c r="AL546" s="1"/>
  <c r="AR546" s="1"/>
  <c r="AX546" s="1"/>
  <c r="BD546" s="1"/>
  <c r="H561"/>
  <c r="N561" s="1"/>
  <c r="T561" s="1"/>
  <c r="Z561" s="1"/>
  <c r="AF561" s="1"/>
  <c r="AL561" s="1"/>
  <c r="AR561" s="1"/>
  <c r="AX561" s="1"/>
  <c r="BD561" s="1"/>
  <c r="N562"/>
  <c r="T562" s="1"/>
  <c r="Z562" s="1"/>
  <c r="AF562" s="1"/>
  <c r="AL562" s="1"/>
  <c r="AR562" s="1"/>
  <c r="AX562" s="1"/>
  <c r="BD562" s="1"/>
  <c r="J704"/>
  <c r="P704" s="1"/>
  <c r="V704" s="1"/>
  <c r="AB704" s="1"/>
  <c r="AH704" s="1"/>
  <c r="AN704" s="1"/>
  <c r="AT704" s="1"/>
  <c r="AZ704" s="1"/>
  <c r="BF704" s="1"/>
  <c r="P707"/>
  <c r="V707" s="1"/>
  <c r="AB707" s="1"/>
  <c r="AH707" s="1"/>
  <c r="AN707" s="1"/>
  <c r="AT707" s="1"/>
  <c r="AZ707" s="1"/>
  <c r="BF707" s="1"/>
  <c r="J832"/>
  <c r="P832" s="1"/>
  <c r="V832" s="1"/>
  <c r="AB832" s="1"/>
  <c r="AH832" s="1"/>
  <c r="AN832" s="1"/>
  <c r="AT832" s="1"/>
  <c r="P833"/>
  <c r="V833" s="1"/>
  <c r="AB833" s="1"/>
  <c r="AH833" s="1"/>
  <c r="AN833" s="1"/>
  <c r="AT833" s="1"/>
  <c r="J467"/>
  <c r="P467" s="1"/>
  <c r="V467" s="1"/>
  <c r="AB467" s="1"/>
  <c r="AH467" s="1"/>
  <c r="AN467" s="1"/>
  <c r="AT467" s="1"/>
  <c r="AZ467" s="1"/>
  <c r="BF467" s="1"/>
  <c r="P468"/>
  <c r="V468" s="1"/>
  <c r="AB468" s="1"/>
  <c r="AH468" s="1"/>
  <c r="AN468" s="1"/>
  <c r="AT468" s="1"/>
  <c r="AZ468" s="1"/>
  <c r="BF468" s="1"/>
  <c r="H554"/>
  <c r="N555"/>
  <c r="T555" s="1"/>
  <c r="Z555" s="1"/>
  <c r="AF555" s="1"/>
  <c r="AL555" s="1"/>
  <c r="AR555" s="1"/>
  <c r="AX555" s="1"/>
  <c r="BD555" s="1"/>
  <c r="J569"/>
  <c r="P569" s="1"/>
  <c r="V569" s="1"/>
  <c r="AB569" s="1"/>
  <c r="AH569" s="1"/>
  <c r="AN569" s="1"/>
  <c r="AT569" s="1"/>
  <c r="AZ569" s="1"/>
  <c r="BF569" s="1"/>
  <c r="P570"/>
  <c r="V570" s="1"/>
  <c r="AB570" s="1"/>
  <c r="AH570" s="1"/>
  <c r="AN570" s="1"/>
  <c r="AT570" s="1"/>
  <c r="AZ570" s="1"/>
  <c r="BF570" s="1"/>
  <c r="I561"/>
  <c r="O561" s="1"/>
  <c r="U561" s="1"/>
  <c r="AA561" s="1"/>
  <c r="AG561" s="1"/>
  <c r="AM561" s="1"/>
  <c r="AS561" s="1"/>
  <c r="AY561" s="1"/>
  <c r="BE561" s="1"/>
  <c r="O562"/>
  <c r="U562" s="1"/>
  <c r="AA562" s="1"/>
  <c r="AG562" s="1"/>
  <c r="AM562" s="1"/>
  <c r="AS562" s="1"/>
  <c r="AY562" s="1"/>
  <c r="BE562" s="1"/>
  <c r="H596"/>
  <c r="N596" s="1"/>
  <c r="T596" s="1"/>
  <c r="Z596" s="1"/>
  <c r="AF596" s="1"/>
  <c r="AL596" s="1"/>
  <c r="AR596" s="1"/>
  <c r="AX596" s="1"/>
  <c r="BD596" s="1"/>
  <c r="N597"/>
  <c r="T597" s="1"/>
  <c r="Z597" s="1"/>
  <c r="AF597" s="1"/>
  <c r="AL597" s="1"/>
  <c r="AR597" s="1"/>
  <c r="AX597" s="1"/>
  <c r="BD597" s="1"/>
  <c r="J610"/>
  <c r="P611"/>
  <c r="V611" s="1"/>
  <c r="AB611" s="1"/>
  <c r="AH611" s="1"/>
  <c r="AN611" s="1"/>
  <c r="AT611" s="1"/>
  <c r="AZ611" s="1"/>
  <c r="BF611" s="1"/>
  <c r="H832"/>
  <c r="N832" s="1"/>
  <c r="T832" s="1"/>
  <c r="Z832" s="1"/>
  <c r="AF832" s="1"/>
  <c r="AL832" s="1"/>
  <c r="AR832" s="1"/>
  <c r="N833"/>
  <c r="T833" s="1"/>
  <c r="Z833" s="1"/>
  <c r="AF833" s="1"/>
  <c r="AL833" s="1"/>
  <c r="AR833" s="1"/>
  <c r="I837"/>
  <c r="O837" s="1"/>
  <c r="U837" s="1"/>
  <c r="AA837" s="1"/>
  <c r="AG837" s="1"/>
  <c r="AM837" s="1"/>
  <c r="AS837" s="1"/>
  <c r="O838"/>
  <c r="U838" s="1"/>
  <c r="AA838" s="1"/>
  <c r="AG838" s="1"/>
  <c r="AM838" s="1"/>
  <c r="AS838" s="1"/>
  <c r="J842"/>
  <c r="P842" s="1"/>
  <c r="V842" s="1"/>
  <c r="AB842" s="1"/>
  <c r="AH842" s="1"/>
  <c r="AN842" s="1"/>
  <c r="AT842" s="1"/>
  <c r="P843"/>
  <c r="V843" s="1"/>
  <c r="AB843" s="1"/>
  <c r="AH843" s="1"/>
  <c r="AN843" s="1"/>
  <c r="AT843" s="1"/>
  <c r="J550"/>
  <c r="P550" s="1"/>
  <c r="V550" s="1"/>
  <c r="AB550" s="1"/>
  <c r="AH550" s="1"/>
  <c r="AN550" s="1"/>
  <c r="AT550" s="1"/>
  <c r="AZ550" s="1"/>
  <c r="BF550" s="1"/>
  <c r="P551"/>
  <c r="V551" s="1"/>
  <c r="AB551" s="1"/>
  <c r="AH551" s="1"/>
  <c r="AN551" s="1"/>
  <c r="AT551" s="1"/>
  <c r="AZ551" s="1"/>
  <c r="BF551" s="1"/>
  <c r="J577"/>
  <c r="P578"/>
  <c r="V578" s="1"/>
  <c r="AB578" s="1"/>
  <c r="AH578" s="1"/>
  <c r="AN578" s="1"/>
  <c r="AT578" s="1"/>
  <c r="AZ578" s="1"/>
  <c r="BF578" s="1"/>
  <c r="H467"/>
  <c r="N467" s="1"/>
  <c r="T467" s="1"/>
  <c r="Z467" s="1"/>
  <c r="AF467" s="1"/>
  <c r="AL467" s="1"/>
  <c r="AR467" s="1"/>
  <c r="AX467" s="1"/>
  <c r="BD467" s="1"/>
  <c r="N468"/>
  <c r="T468" s="1"/>
  <c r="Z468" s="1"/>
  <c r="AF468" s="1"/>
  <c r="AL468" s="1"/>
  <c r="AR468" s="1"/>
  <c r="AX468" s="1"/>
  <c r="BD468" s="1"/>
  <c r="I545"/>
  <c r="O545" s="1"/>
  <c r="U545" s="1"/>
  <c r="AA545" s="1"/>
  <c r="AG545" s="1"/>
  <c r="AM545" s="1"/>
  <c r="AS545" s="1"/>
  <c r="AY545" s="1"/>
  <c r="BE545" s="1"/>
  <c r="O546"/>
  <c r="U546" s="1"/>
  <c r="AA546" s="1"/>
  <c r="AG546" s="1"/>
  <c r="AM546" s="1"/>
  <c r="AS546" s="1"/>
  <c r="AY546" s="1"/>
  <c r="BE546" s="1"/>
  <c r="I467"/>
  <c r="O467" s="1"/>
  <c r="U467" s="1"/>
  <c r="AA467" s="1"/>
  <c r="AG467" s="1"/>
  <c r="AM467" s="1"/>
  <c r="AS467" s="1"/>
  <c r="AY467" s="1"/>
  <c r="BE467" s="1"/>
  <c r="O468"/>
  <c r="U468" s="1"/>
  <c r="AA468" s="1"/>
  <c r="AG468" s="1"/>
  <c r="AM468" s="1"/>
  <c r="AS468" s="1"/>
  <c r="AY468" s="1"/>
  <c r="BE468" s="1"/>
  <c r="H493"/>
  <c r="N493" s="1"/>
  <c r="T493" s="1"/>
  <c r="Z493" s="1"/>
  <c r="AF493" s="1"/>
  <c r="AL493" s="1"/>
  <c r="AR493" s="1"/>
  <c r="AX493" s="1"/>
  <c r="BD493" s="1"/>
  <c r="N494"/>
  <c r="T494" s="1"/>
  <c r="Z494" s="1"/>
  <c r="AF494" s="1"/>
  <c r="AL494" s="1"/>
  <c r="AR494" s="1"/>
  <c r="AX494" s="1"/>
  <c r="BD494" s="1"/>
  <c r="H550"/>
  <c r="N550" s="1"/>
  <c r="T550" s="1"/>
  <c r="Z550" s="1"/>
  <c r="AF550" s="1"/>
  <c r="AL550" s="1"/>
  <c r="AR550" s="1"/>
  <c r="AX550" s="1"/>
  <c r="BD550" s="1"/>
  <c r="N551"/>
  <c r="T551" s="1"/>
  <c r="Z551" s="1"/>
  <c r="AF551" s="1"/>
  <c r="AL551" s="1"/>
  <c r="AR551" s="1"/>
  <c r="AX551" s="1"/>
  <c r="BD551" s="1"/>
  <c r="I554"/>
  <c r="O555"/>
  <c r="U555" s="1"/>
  <c r="AA555" s="1"/>
  <c r="AG555" s="1"/>
  <c r="AM555" s="1"/>
  <c r="AS555" s="1"/>
  <c r="AY555" s="1"/>
  <c r="BE555" s="1"/>
  <c r="I569"/>
  <c r="O569" s="1"/>
  <c r="U569" s="1"/>
  <c r="AA569" s="1"/>
  <c r="AG569" s="1"/>
  <c r="AM569" s="1"/>
  <c r="AS569" s="1"/>
  <c r="AY569" s="1"/>
  <c r="BE569" s="1"/>
  <c r="O570"/>
  <c r="U570" s="1"/>
  <c r="AA570" s="1"/>
  <c r="AG570" s="1"/>
  <c r="AM570" s="1"/>
  <c r="AS570" s="1"/>
  <c r="AY570" s="1"/>
  <c r="BE570" s="1"/>
  <c r="H577"/>
  <c r="N578"/>
  <c r="T578" s="1"/>
  <c r="Z578" s="1"/>
  <c r="AF578" s="1"/>
  <c r="AL578" s="1"/>
  <c r="AR578" s="1"/>
  <c r="AX578" s="1"/>
  <c r="BD578" s="1"/>
  <c r="J596"/>
  <c r="P596" s="1"/>
  <c r="V596" s="1"/>
  <c r="AB596" s="1"/>
  <c r="AH596" s="1"/>
  <c r="AN596" s="1"/>
  <c r="AT596" s="1"/>
  <c r="AZ596" s="1"/>
  <c r="BF596" s="1"/>
  <c r="P597"/>
  <c r="V597" s="1"/>
  <c r="AB597" s="1"/>
  <c r="AH597" s="1"/>
  <c r="AN597" s="1"/>
  <c r="AT597" s="1"/>
  <c r="AZ597" s="1"/>
  <c r="BF597" s="1"/>
  <c r="I610"/>
  <c r="O611"/>
  <c r="U611" s="1"/>
  <c r="AA611" s="1"/>
  <c r="AG611" s="1"/>
  <c r="AM611" s="1"/>
  <c r="AS611" s="1"/>
  <c r="AY611" s="1"/>
  <c r="BE611" s="1"/>
  <c r="I832"/>
  <c r="O832" s="1"/>
  <c r="U832" s="1"/>
  <c r="AA832" s="1"/>
  <c r="AG832" s="1"/>
  <c r="AM832" s="1"/>
  <c r="AS832" s="1"/>
  <c r="O833"/>
  <c r="U833" s="1"/>
  <c r="AA833" s="1"/>
  <c r="AG833" s="1"/>
  <c r="AM833" s="1"/>
  <c r="AS833" s="1"/>
  <c r="J837"/>
  <c r="P837" s="1"/>
  <c r="V837" s="1"/>
  <c r="AB837" s="1"/>
  <c r="AH837" s="1"/>
  <c r="AN837" s="1"/>
  <c r="AT837" s="1"/>
  <c r="P838"/>
  <c r="V838" s="1"/>
  <c r="AB838" s="1"/>
  <c r="AH838" s="1"/>
  <c r="AN838" s="1"/>
  <c r="AT838" s="1"/>
  <c r="K15"/>
  <c r="L15"/>
  <c r="M15"/>
  <c r="I704"/>
  <c r="O704" s="1"/>
  <c r="U704" s="1"/>
  <c r="AA704" s="1"/>
  <c r="AG704" s="1"/>
  <c r="AM704" s="1"/>
  <c r="AS704" s="1"/>
  <c r="AY704" s="1"/>
  <c r="BE704" s="1"/>
  <c r="H777"/>
  <c r="N777" s="1"/>
  <c r="T777" s="1"/>
  <c r="Z777" s="1"/>
  <c r="AF777" s="1"/>
  <c r="AL777" s="1"/>
  <c r="AR777" s="1"/>
  <c r="AX777" s="1"/>
  <c r="BD777" s="1"/>
  <c r="J777"/>
  <c r="P777" s="1"/>
  <c r="V777" s="1"/>
  <c r="AB777" s="1"/>
  <c r="AH777" s="1"/>
  <c r="AN777" s="1"/>
  <c r="AT777" s="1"/>
  <c r="AZ777" s="1"/>
  <c r="BF777" s="1"/>
  <c r="I777"/>
  <c r="O777" s="1"/>
  <c r="U777" s="1"/>
  <c r="AA777" s="1"/>
  <c r="AG777" s="1"/>
  <c r="AM777" s="1"/>
  <c r="AS777" s="1"/>
  <c r="AY777" s="1"/>
  <c r="BE777" s="1"/>
  <c r="I530"/>
  <c r="O530" s="1"/>
  <c r="U530" s="1"/>
  <c r="AA530" s="1"/>
  <c r="AG530" s="1"/>
  <c r="AM530" s="1"/>
  <c r="AS530" s="1"/>
  <c r="AY530" s="1"/>
  <c r="BE530" s="1"/>
  <c r="H704"/>
  <c r="N704" s="1"/>
  <c r="T704" s="1"/>
  <c r="Z704" s="1"/>
  <c r="AF704" s="1"/>
  <c r="AL704" s="1"/>
  <c r="AR704" s="1"/>
  <c r="AX704" s="1"/>
  <c r="BD704" s="1"/>
  <c r="H530"/>
  <c r="N530" s="1"/>
  <c r="T530" s="1"/>
  <c r="Z530" s="1"/>
  <c r="AF530" s="1"/>
  <c r="AL530" s="1"/>
  <c r="AR530" s="1"/>
  <c r="AX530" s="1"/>
  <c r="BD530" s="1"/>
  <c r="J530"/>
  <c r="P530" s="1"/>
  <c r="V530" s="1"/>
  <c r="AB530" s="1"/>
  <c r="AH530" s="1"/>
  <c r="AN530" s="1"/>
  <c r="AT530" s="1"/>
  <c r="AZ530" s="1"/>
  <c r="BF530" s="1"/>
  <c r="I462"/>
  <c r="J462"/>
  <c r="H462"/>
  <c r="I459"/>
  <c r="J459"/>
  <c r="H459"/>
  <c r="I454"/>
  <c r="J454"/>
  <c r="H454"/>
  <c r="I446"/>
  <c r="O446" s="1"/>
  <c r="U446" s="1"/>
  <c r="AA446" s="1"/>
  <c r="AG446" s="1"/>
  <c r="AM446" s="1"/>
  <c r="AS446" s="1"/>
  <c r="AY446" s="1"/>
  <c r="BE446" s="1"/>
  <c r="J446"/>
  <c r="P446" s="1"/>
  <c r="V446" s="1"/>
  <c r="AB446" s="1"/>
  <c r="AH446" s="1"/>
  <c r="AN446" s="1"/>
  <c r="AT446" s="1"/>
  <c r="AZ446" s="1"/>
  <c r="BF446" s="1"/>
  <c r="H446"/>
  <c r="N446" s="1"/>
  <c r="T446" s="1"/>
  <c r="Z446" s="1"/>
  <c r="AF446" s="1"/>
  <c r="AL446" s="1"/>
  <c r="AR446" s="1"/>
  <c r="AX446" s="1"/>
  <c r="BD446" s="1"/>
  <c r="I441"/>
  <c r="J441"/>
  <c r="H441"/>
  <c r="I375"/>
  <c r="J375"/>
  <c r="H375"/>
  <c r="I326"/>
  <c r="O326" s="1"/>
  <c r="U326" s="1"/>
  <c r="AA326" s="1"/>
  <c r="AG326" s="1"/>
  <c r="AM326" s="1"/>
  <c r="AS326" s="1"/>
  <c r="AY326" s="1"/>
  <c r="BE326" s="1"/>
  <c r="J326"/>
  <c r="P326" s="1"/>
  <c r="V326" s="1"/>
  <c r="AB326" s="1"/>
  <c r="AH326" s="1"/>
  <c r="AN326" s="1"/>
  <c r="AT326" s="1"/>
  <c r="AZ326" s="1"/>
  <c r="BF326" s="1"/>
  <c r="H326"/>
  <c r="N326" s="1"/>
  <c r="T326" s="1"/>
  <c r="Z326" s="1"/>
  <c r="AF326" s="1"/>
  <c r="AL326" s="1"/>
  <c r="AR326" s="1"/>
  <c r="AX326" s="1"/>
  <c r="BD326" s="1"/>
  <c r="I336"/>
  <c r="O336" s="1"/>
  <c r="U336" s="1"/>
  <c r="AA336" s="1"/>
  <c r="AG336" s="1"/>
  <c r="AM336" s="1"/>
  <c r="AS336" s="1"/>
  <c r="AY336" s="1"/>
  <c r="BE336" s="1"/>
  <c r="J336"/>
  <c r="P336" s="1"/>
  <c r="V336" s="1"/>
  <c r="AB336" s="1"/>
  <c r="AH336" s="1"/>
  <c r="AN336" s="1"/>
  <c r="AT336" s="1"/>
  <c r="AZ336" s="1"/>
  <c r="BF336" s="1"/>
  <c r="H336"/>
  <c r="N336" s="1"/>
  <c r="T336" s="1"/>
  <c r="Z336" s="1"/>
  <c r="AF336" s="1"/>
  <c r="AL336" s="1"/>
  <c r="AR336" s="1"/>
  <c r="AX336" s="1"/>
  <c r="BD336" s="1"/>
  <c r="J335"/>
  <c r="P335" s="1"/>
  <c r="V335" s="1"/>
  <c r="AB335" s="1"/>
  <c r="AH335" s="1"/>
  <c r="AN335" s="1"/>
  <c r="AT335" s="1"/>
  <c r="AZ335" s="1"/>
  <c r="BF335" s="1"/>
  <c r="I335"/>
  <c r="O335" s="1"/>
  <c r="U335" s="1"/>
  <c r="AA335" s="1"/>
  <c r="AG335" s="1"/>
  <c r="AM335" s="1"/>
  <c r="AS335" s="1"/>
  <c r="AY335" s="1"/>
  <c r="BE335" s="1"/>
  <c r="H335"/>
  <c r="N335" s="1"/>
  <c r="T335" s="1"/>
  <c r="Z335" s="1"/>
  <c r="AF335" s="1"/>
  <c r="AL335" s="1"/>
  <c r="AR335" s="1"/>
  <c r="AX335" s="1"/>
  <c r="BD335" s="1"/>
  <c r="J333"/>
  <c r="P333" s="1"/>
  <c r="V333" s="1"/>
  <c r="AB333" s="1"/>
  <c r="AH333" s="1"/>
  <c r="AN333" s="1"/>
  <c r="AT333" s="1"/>
  <c r="AZ333" s="1"/>
  <c r="BF333" s="1"/>
  <c r="I333"/>
  <c r="O333" s="1"/>
  <c r="U333" s="1"/>
  <c r="AA333" s="1"/>
  <c r="AG333" s="1"/>
  <c r="AM333" s="1"/>
  <c r="AS333" s="1"/>
  <c r="AY333" s="1"/>
  <c r="BE333" s="1"/>
  <c r="H333"/>
  <c r="N333" s="1"/>
  <c r="T333" s="1"/>
  <c r="Z333" s="1"/>
  <c r="AF333" s="1"/>
  <c r="AL333" s="1"/>
  <c r="AR333" s="1"/>
  <c r="AX333" s="1"/>
  <c r="BD333" s="1"/>
  <c r="J304"/>
  <c r="P304" s="1"/>
  <c r="V304" s="1"/>
  <c r="AB304" s="1"/>
  <c r="AH304" s="1"/>
  <c r="AN304" s="1"/>
  <c r="AT304" s="1"/>
  <c r="AZ304" s="1"/>
  <c r="BF304" s="1"/>
  <c r="I304"/>
  <c r="O304" s="1"/>
  <c r="U304" s="1"/>
  <c r="AA304" s="1"/>
  <c r="AG304" s="1"/>
  <c r="AM304" s="1"/>
  <c r="AS304" s="1"/>
  <c r="AY304" s="1"/>
  <c r="BE304" s="1"/>
  <c r="H304"/>
  <c r="N304" s="1"/>
  <c r="T304" s="1"/>
  <c r="Z304" s="1"/>
  <c r="AF304" s="1"/>
  <c r="AL304" s="1"/>
  <c r="AR304" s="1"/>
  <c r="AX304" s="1"/>
  <c r="BD304" s="1"/>
  <c r="J278"/>
  <c r="P278" s="1"/>
  <c r="V278" s="1"/>
  <c r="AB278" s="1"/>
  <c r="AH278" s="1"/>
  <c r="AN278" s="1"/>
  <c r="AT278" s="1"/>
  <c r="AZ278" s="1"/>
  <c r="BF278" s="1"/>
  <c r="I278"/>
  <c r="O278" s="1"/>
  <c r="U278" s="1"/>
  <c r="AA278" s="1"/>
  <c r="AG278" s="1"/>
  <c r="AM278" s="1"/>
  <c r="AS278" s="1"/>
  <c r="AY278" s="1"/>
  <c r="BE278" s="1"/>
  <c r="H278"/>
  <c r="N278" s="1"/>
  <c r="T278" s="1"/>
  <c r="Z278" s="1"/>
  <c r="AF278" s="1"/>
  <c r="AL278" s="1"/>
  <c r="AR278" s="1"/>
  <c r="AX278" s="1"/>
  <c r="BD278" s="1"/>
  <c r="J268"/>
  <c r="P268" s="1"/>
  <c r="V268" s="1"/>
  <c r="AB268" s="1"/>
  <c r="AH268" s="1"/>
  <c r="AN268" s="1"/>
  <c r="AT268" s="1"/>
  <c r="AZ268" s="1"/>
  <c r="BF268" s="1"/>
  <c r="I268"/>
  <c r="O268" s="1"/>
  <c r="U268" s="1"/>
  <c r="AA268" s="1"/>
  <c r="AG268" s="1"/>
  <c r="AM268" s="1"/>
  <c r="AS268" s="1"/>
  <c r="AY268" s="1"/>
  <c r="BE268" s="1"/>
  <c r="H268"/>
  <c r="N268" s="1"/>
  <c r="T268" s="1"/>
  <c r="Z268" s="1"/>
  <c r="AF268" s="1"/>
  <c r="AL268" s="1"/>
  <c r="AR268" s="1"/>
  <c r="AX268" s="1"/>
  <c r="BD268" s="1"/>
  <c r="I258"/>
  <c r="O258" s="1"/>
  <c r="U258" s="1"/>
  <c r="AA258" s="1"/>
  <c r="AG258" s="1"/>
  <c r="AM258" s="1"/>
  <c r="AS258" s="1"/>
  <c r="AY258" s="1"/>
  <c r="BE258" s="1"/>
  <c r="H258"/>
  <c r="N258" s="1"/>
  <c r="T258" s="1"/>
  <c r="Z258" s="1"/>
  <c r="AF258" s="1"/>
  <c r="AL258" s="1"/>
  <c r="AR258" s="1"/>
  <c r="AX258" s="1"/>
  <c r="BD258" s="1"/>
  <c r="J234"/>
  <c r="P234" s="1"/>
  <c r="V234" s="1"/>
  <c r="AB234" s="1"/>
  <c r="AH234" s="1"/>
  <c r="AN234" s="1"/>
  <c r="AT234" s="1"/>
  <c r="AZ234" s="1"/>
  <c r="BF234" s="1"/>
  <c r="I234"/>
  <c r="O234" s="1"/>
  <c r="U234" s="1"/>
  <c r="AA234" s="1"/>
  <c r="AG234" s="1"/>
  <c r="AM234" s="1"/>
  <c r="AS234" s="1"/>
  <c r="AY234" s="1"/>
  <c r="BE234" s="1"/>
  <c r="H234"/>
  <c r="N234" s="1"/>
  <c r="T234" s="1"/>
  <c r="Z234" s="1"/>
  <c r="AF234" s="1"/>
  <c r="AL234" s="1"/>
  <c r="AR234" s="1"/>
  <c r="AX234" s="1"/>
  <c r="BD234" s="1"/>
  <c r="I227"/>
  <c r="J227"/>
  <c r="H227"/>
  <c r="I182"/>
  <c r="J182"/>
  <c r="H183"/>
  <c r="O610" l="1"/>
  <c r="U610" s="1"/>
  <c r="AA610" s="1"/>
  <c r="AG610" s="1"/>
  <c r="AM610" s="1"/>
  <c r="AS610" s="1"/>
  <c r="AY610" s="1"/>
  <c r="BE610" s="1"/>
  <c r="I606"/>
  <c r="P610"/>
  <c r="V610" s="1"/>
  <c r="AB610" s="1"/>
  <c r="AH610" s="1"/>
  <c r="AN610" s="1"/>
  <c r="AT610" s="1"/>
  <c r="AZ610" s="1"/>
  <c r="BF610" s="1"/>
  <c r="J606"/>
  <c r="N610"/>
  <c r="T610" s="1"/>
  <c r="Z610" s="1"/>
  <c r="AF610" s="1"/>
  <c r="AL610" s="1"/>
  <c r="AR610" s="1"/>
  <c r="AX610" s="1"/>
  <c r="BD610" s="1"/>
  <c r="H606"/>
  <c r="J440"/>
  <c r="P440" s="1"/>
  <c r="V440" s="1"/>
  <c r="AB440" s="1"/>
  <c r="AH440" s="1"/>
  <c r="AN440" s="1"/>
  <c r="AT440" s="1"/>
  <c r="AZ440" s="1"/>
  <c r="BF440" s="1"/>
  <c r="P441"/>
  <c r="V441" s="1"/>
  <c r="AB441" s="1"/>
  <c r="AH441" s="1"/>
  <c r="AN441" s="1"/>
  <c r="AT441" s="1"/>
  <c r="AZ441" s="1"/>
  <c r="BF441" s="1"/>
  <c r="H458"/>
  <c r="N458" s="1"/>
  <c r="T458" s="1"/>
  <c r="Z458" s="1"/>
  <c r="AF458" s="1"/>
  <c r="AL458" s="1"/>
  <c r="AR458" s="1"/>
  <c r="AX458" s="1"/>
  <c r="BD458" s="1"/>
  <c r="N459"/>
  <c r="T459" s="1"/>
  <c r="Z459" s="1"/>
  <c r="AF459" s="1"/>
  <c r="AL459" s="1"/>
  <c r="AR459" s="1"/>
  <c r="AX459" s="1"/>
  <c r="BD459" s="1"/>
  <c r="I440"/>
  <c r="O440" s="1"/>
  <c r="U440" s="1"/>
  <c r="AA440" s="1"/>
  <c r="AG440" s="1"/>
  <c r="AM440" s="1"/>
  <c r="AS440" s="1"/>
  <c r="AY440" s="1"/>
  <c r="BE440" s="1"/>
  <c r="O441"/>
  <c r="U441" s="1"/>
  <c r="AA441" s="1"/>
  <c r="AG441" s="1"/>
  <c r="AM441" s="1"/>
  <c r="AS441" s="1"/>
  <c r="AY441" s="1"/>
  <c r="BE441" s="1"/>
  <c r="H453"/>
  <c r="N453" s="1"/>
  <c r="T453" s="1"/>
  <c r="Z453" s="1"/>
  <c r="AF453" s="1"/>
  <c r="AL453" s="1"/>
  <c r="AR453" s="1"/>
  <c r="AX453" s="1"/>
  <c r="BD453" s="1"/>
  <c r="N454"/>
  <c r="T454" s="1"/>
  <c r="Z454" s="1"/>
  <c r="AF454" s="1"/>
  <c r="AL454" s="1"/>
  <c r="AR454" s="1"/>
  <c r="AX454" s="1"/>
  <c r="BD454" s="1"/>
  <c r="J458"/>
  <c r="P458" s="1"/>
  <c r="V458" s="1"/>
  <c r="AB458" s="1"/>
  <c r="AH458" s="1"/>
  <c r="AN458" s="1"/>
  <c r="AT458" s="1"/>
  <c r="AZ458" s="1"/>
  <c r="BF458" s="1"/>
  <c r="P459"/>
  <c r="V459" s="1"/>
  <c r="AB459" s="1"/>
  <c r="AH459" s="1"/>
  <c r="AN459" s="1"/>
  <c r="AT459" s="1"/>
  <c r="AZ459" s="1"/>
  <c r="BF459" s="1"/>
  <c r="I461"/>
  <c r="O461" s="1"/>
  <c r="U461" s="1"/>
  <c r="AA461" s="1"/>
  <c r="AG461" s="1"/>
  <c r="AM461" s="1"/>
  <c r="AS461" s="1"/>
  <c r="AY461" s="1"/>
  <c r="BE461" s="1"/>
  <c r="O462"/>
  <c r="U462" s="1"/>
  <c r="AA462" s="1"/>
  <c r="AG462" s="1"/>
  <c r="AM462" s="1"/>
  <c r="AS462" s="1"/>
  <c r="AY462" s="1"/>
  <c r="BE462" s="1"/>
  <c r="H576"/>
  <c r="N576" s="1"/>
  <c r="T576" s="1"/>
  <c r="Z576" s="1"/>
  <c r="AF576" s="1"/>
  <c r="AL576" s="1"/>
  <c r="AR576" s="1"/>
  <c r="AX576" s="1"/>
  <c r="BD576" s="1"/>
  <c r="N577"/>
  <c r="T577" s="1"/>
  <c r="Z577" s="1"/>
  <c r="AF577" s="1"/>
  <c r="AL577" s="1"/>
  <c r="AR577" s="1"/>
  <c r="AX577" s="1"/>
  <c r="BD577" s="1"/>
  <c r="I553"/>
  <c r="O553" s="1"/>
  <c r="U553" s="1"/>
  <c r="AA553" s="1"/>
  <c r="AG553" s="1"/>
  <c r="AM553" s="1"/>
  <c r="AS553" s="1"/>
  <c r="AY553" s="1"/>
  <c r="BE553" s="1"/>
  <c r="O554"/>
  <c r="U554" s="1"/>
  <c r="AA554" s="1"/>
  <c r="AG554" s="1"/>
  <c r="AM554" s="1"/>
  <c r="AS554" s="1"/>
  <c r="AY554" s="1"/>
  <c r="BE554" s="1"/>
  <c r="J576"/>
  <c r="P576" s="1"/>
  <c r="V576" s="1"/>
  <c r="AB576" s="1"/>
  <c r="AH576" s="1"/>
  <c r="AN576" s="1"/>
  <c r="AT576" s="1"/>
  <c r="AZ576" s="1"/>
  <c r="BF576" s="1"/>
  <c r="P577"/>
  <c r="V577" s="1"/>
  <c r="AB577" s="1"/>
  <c r="AH577" s="1"/>
  <c r="AN577" s="1"/>
  <c r="AT577" s="1"/>
  <c r="AZ577" s="1"/>
  <c r="BF577" s="1"/>
  <c r="H553"/>
  <c r="N553" s="1"/>
  <c r="T553" s="1"/>
  <c r="Z553" s="1"/>
  <c r="AF553" s="1"/>
  <c r="AL553" s="1"/>
  <c r="AR553" s="1"/>
  <c r="AX553" s="1"/>
  <c r="BD553" s="1"/>
  <c r="N554"/>
  <c r="T554" s="1"/>
  <c r="Z554" s="1"/>
  <c r="AF554" s="1"/>
  <c r="AL554" s="1"/>
  <c r="AR554" s="1"/>
  <c r="AX554" s="1"/>
  <c r="BD554" s="1"/>
  <c r="H182"/>
  <c r="N183"/>
  <c r="T183" s="1"/>
  <c r="Z183" s="1"/>
  <c r="AF183" s="1"/>
  <c r="AL183" s="1"/>
  <c r="AR183" s="1"/>
  <c r="AX183" s="1"/>
  <c r="BD183" s="1"/>
  <c r="J461"/>
  <c r="P461" s="1"/>
  <c r="V461" s="1"/>
  <c r="AB461" s="1"/>
  <c r="AH461" s="1"/>
  <c r="AN461" s="1"/>
  <c r="AT461" s="1"/>
  <c r="AZ461" s="1"/>
  <c r="BF461" s="1"/>
  <c r="P462"/>
  <c r="V462" s="1"/>
  <c r="AB462" s="1"/>
  <c r="AH462" s="1"/>
  <c r="AN462" s="1"/>
  <c r="AT462" s="1"/>
  <c r="AZ462" s="1"/>
  <c r="BF462" s="1"/>
  <c r="I226"/>
  <c r="O226" s="1"/>
  <c r="U226" s="1"/>
  <c r="AA226" s="1"/>
  <c r="AG226" s="1"/>
  <c r="AM226" s="1"/>
  <c r="AS226" s="1"/>
  <c r="AY226" s="1"/>
  <c r="BE226" s="1"/>
  <c r="O227"/>
  <c r="U227" s="1"/>
  <c r="AA227" s="1"/>
  <c r="AG227" s="1"/>
  <c r="AM227" s="1"/>
  <c r="AS227" s="1"/>
  <c r="AY227" s="1"/>
  <c r="BE227" s="1"/>
  <c r="I374"/>
  <c r="O374" s="1"/>
  <c r="U374" s="1"/>
  <c r="AA374" s="1"/>
  <c r="AG374" s="1"/>
  <c r="AM374" s="1"/>
  <c r="AS374" s="1"/>
  <c r="AY374" s="1"/>
  <c r="BE374" s="1"/>
  <c r="O375"/>
  <c r="U375" s="1"/>
  <c r="AA375" s="1"/>
  <c r="AG375" s="1"/>
  <c r="AM375" s="1"/>
  <c r="AS375" s="1"/>
  <c r="AY375" s="1"/>
  <c r="BE375" s="1"/>
  <c r="J453"/>
  <c r="P453" s="1"/>
  <c r="V453" s="1"/>
  <c r="AB453" s="1"/>
  <c r="AH453" s="1"/>
  <c r="AN453" s="1"/>
  <c r="AT453" s="1"/>
  <c r="AZ453" s="1"/>
  <c r="BF453" s="1"/>
  <c r="P454"/>
  <c r="V454" s="1"/>
  <c r="AB454" s="1"/>
  <c r="AH454" s="1"/>
  <c r="AN454" s="1"/>
  <c r="AT454" s="1"/>
  <c r="AZ454" s="1"/>
  <c r="BF454" s="1"/>
  <c r="I458"/>
  <c r="O458" s="1"/>
  <c r="U458" s="1"/>
  <c r="AA458" s="1"/>
  <c r="AG458" s="1"/>
  <c r="AM458" s="1"/>
  <c r="AS458" s="1"/>
  <c r="AY458" s="1"/>
  <c r="BE458" s="1"/>
  <c r="O459"/>
  <c r="U459" s="1"/>
  <c r="AA459" s="1"/>
  <c r="AG459" s="1"/>
  <c r="AM459" s="1"/>
  <c r="AS459" s="1"/>
  <c r="AY459" s="1"/>
  <c r="BE459" s="1"/>
  <c r="I576"/>
  <c r="O576" s="1"/>
  <c r="U576" s="1"/>
  <c r="AA576" s="1"/>
  <c r="AG576" s="1"/>
  <c r="AM576" s="1"/>
  <c r="AS576" s="1"/>
  <c r="AY576" s="1"/>
  <c r="BE576" s="1"/>
  <c r="O577"/>
  <c r="U577" s="1"/>
  <c r="AA577" s="1"/>
  <c r="AG577" s="1"/>
  <c r="AM577" s="1"/>
  <c r="AS577" s="1"/>
  <c r="AY577" s="1"/>
  <c r="BE577" s="1"/>
  <c r="J226"/>
  <c r="P226" s="1"/>
  <c r="V226" s="1"/>
  <c r="AB226" s="1"/>
  <c r="AH226" s="1"/>
  <c r="AN226" s="1"/>
  <c r="AT226" s="1"/>
  <c r="AZ226" s="1"/>
  <c r="BF226" s="1"/>
  <c r="P227"/>
  <c r="V227" s="1"/>
  <c r="AB227" s="1"/>
  <c r="AH227" s="1"/>
  <c r="AN227" s="1"/>
  <c r="AT227" s="1"/>
  <c r="AZ227" s="1"/>
  <c r="BF227" s="1"/>
  <c r="H374"/>
  <c r="N374" s="1"/>
  <c r="T374" s="1"/>
  <c r="Z374" s="1"/>
  <c r="AF374" s="1"/>
  <c r="AL374" s="1"/>
  <c r="AR374" s="1"/>
  <c r="AX374" s="1"/>
  <c r="BD374" s="1"/>
  <c r="N375"/>
  <c r="T375" s="1"/>
  <c r="Z375" s="1"/>
  <c r="AF375" s="1"/>
  <c r="AL375" s="1"/>
  <c r="AR375" s="1"/>
  <c r="AX375" s="1"/>
  <c r="BD375" s="1"/>
  <c r="J181"/>
  <c r="P181" s="1"/>
  <c r="V181" s="1"/>
  <c r="AB181" s="1"/>
  <c r="AH181" s="1"/>
  <c r="AN181" s="1"/>
  <c r="AT181" s="1"/>
  <c r="AZ181" s="1"/>
  <c r="BF181" s="1"/>
  <c r="P182"/>
  <c r="V182" s="1"/>
  <c r="AB182" s="1"/>
  <c r="AH182" s="1"/>
  <c r="AN182" s="1"/>
  <c r="AT182" s="1"/>
  <c r="AZ182" s="1"/>
  <c r="BF182" s="1"/>
  <c r="J374"/>
  <c r="P374" s="1"/>
  <c r="V374" s="1"/>
  <c r="AB374" s="1"/>
  <c r="AH374" s="1"/>
  <c r="AN374" s="1"/>
  <c r="AT374" s="1"/>
  <c r="AZ374" s="1"/>
  <c r="BF374" s="1"/>
  <c r="P375"/>
  <c r="V375" s="1"/>
  <c r="AB375" s="1"/>
  <c r="AH375" s="1"/>
  <c r="AN375" s="1"/>
  <c r="AT375" s="1"/>
  <c r="AZ375" s="1"/>
  <c r="BF375" s="1"/>
  <c r="I181"/>
  <c r="O181" s="1"/>
  <c r="U181" s="1"/>
  <c r="AA181" s="1"/>
  <c r="AG181" s="1"/>
  <c r="AM181" s="1"/>
  <c r="AS181" s="1"/>
  <c r="AY181" s="1"/>
  <c r="BE181" s="1"/>
  <c r="O182"/>
  <c r="U182" s="1"/>
  <c r="AA182" s="1"/>
  <c r="AG182" s="1"/>
  <c r="AM182" s="1"/>
  <c r="AS182" s="1"/>
  <c r="AY182" s="1"/>
  <c r="BE182" s="1"/>
  <c r="H226"/>
  <c r="N226" s="1"/>
  <c r="T226" s="1"/>
  <c r="Z226" s="1"/>
  <c r="AF226" s="1"/>
  <c r="AL226" s="1"/>
  <c r="AR226" s="1"/>
  <c r="AX226" s="1"/>
  <c r="BD226" s="1"/>
  <c r="N227"/>
  <c r="T227" s="1"/>
  <c r="Z227" s="1"/>
  <c r="AF227" s="1"/>
  <c r="AL227" s="1"/>
  <c r="AR227" s="1"/>
  <c r="AX227" s="1"/>
  <c r="BD227" s="1"/>
  <c r="H440"/>
  <c r="N440" s="1"/>
  <c r="T440" s="1"/>
  <c r="Z440" s="1"/>
  <c r="AF440" s="1"/>
  <c r="AL440" s="1"/>
  <c r="AR440" s="1"/>
  <c r="AX440" s="1"/>
  <c r="BD440" s="1"/>
  <c r="N441"/>
  <c r="T441" s="1"/>
  <c r="Z441" s="1"/>
  <c r="AF441" s="1"/>
  <c r="AL441" s="1"/>
  <c r="AR441" s="1"/>
  <c r="AX441" s="1"/>
  <c r="BD441" s="1"/>
  <c r="I453"/>
  <c r="O453" s="1"/>
  <c r="U453" s="1"/>
  <c r="AA453" s="1"/>
  <c r="AG453" s="1"/>
  <c r="AM453" s="1"/>
  <c r="AS453" s="1"/>
  <c r="AY453" s="1"/>
  <c r="BE453" s="1"/>
  <c r="O454"/>
  <c r="U454" s="1"/>
  <c r="AA454" s="1"/>
  <c r="AG454" s="1"/>
  <c r="AM454" s="1"/>
  <c r="AS454" s="1"/>
  <c r="AY454" s="1"/>
  <c r="BE454" s="1"/>
  <c r="H461"/>
  <c r="N461" s="1"/>
  <c r="T461" s="1"/>
  <c r="Z461" s="1"/>
  <c r="AF461" s="1"/>
  <c r="AL461" s="1"/>
  <c r="AR461" s="1"/>
  <c r="AX461" s="1"/>
  <c r="BD461" s="1"/>
  <c r="N462"/>
  <c r="T462" s="1"/>
  <c r="Z462" s="1"/>
  <c r="AF462" s="1"/>
  <c r="AL462" s="1"/>
  <c r="AR462" s="1"/>
  <c r="AX462" s="1"/>
  <c r="BD462" s="1"/>
  <c r="J553"/>
  <c r="P553" s="1"/>
  <c r="V553" s="1"/>
  <c r="AB553" s="1"/>
  <c r="AH553" s="1"/>
  <c r="AN553" s="1"/>
  <c r="AT553" s="1"/>
  <c r="AZ553" s="1"/>
  <c r="BF553" s="1"/>
  <c r="P554"/>
  <c r="V554" s="1"/>
  <c r="AB554" s="1"/>
  <c r="AH554" s="1"/>
  <c r="AN554" s="1"/>
  <c r="AT554" s="1"/>
  <c r="AZ554" s="1"/>
  <c r="BF554" s="1"/>
  <c r="M847"/>
  <c r="L847"/>
  <c r="K847"/>
  <c r="J189"/>
  <c r="P189" s="1"/>
  <c r="V189" s="1"/>
  <c r="AB189" s="1"/>
  <c r="AH189" s="1"/>
  <c r="AN189" s="1"/>
  <c r="AT189" s="1"/>
  <c r="AZ189" s="1"/>
  <c r="BF189" s="1"/>
  <c r="I189"/>
  <c r="O189" s="1"/>
  <c r="U189" s="1"/>
  <c r="AA189" s="1"/>
  <c r="AG189" s="1"/>
  <c r="AM189" s="1"/>
  <c r="AS189" s="1"/>
  <c r="AY189" s="1"/>
  <c r="BE189" s="1"/>
  <c r="H189"/>
  <c r="N189" s="1"/>
  <c r="T189" s="1"/>
  <c r="Z189" s="1"/>
  <c r="AF189" s="1"/>
  <c r="AL189" s="1"/>
  <c r="AR189" s="1"/>
  <c r="AX189" s="1"/>
  <c r="BD189" s="1"/>
  <c r="J101"/>
  <c r="P101" s="1"/>
  <c r="V101" s="1"/>
  <c r="AB101" s="1"/>
  <c r="AH101" s="1"/>
  <c r="AN101" s="1"/>
  <c r="AT101" s="1"/>
  <c r="AZ101" s="1"/>
  <c r="BF101" s="1"/>
  <c r="I101"/>
  <c r="O101" s="1"/>
  <c r="U101" s="1"/>
  <c r="AA101" s="1"/>
  <c r="AG101" s="1"/>
  <c r="AM101" s="1"/>
  <c r="AS101" s="1"/>
  <c r="AY101" s="1"/>
  <c r="BE101" s="1"/>
  <c r="H101"/>
  <c r="N101" s="1"/>
  <c r="T101" s="1"/>
  <c r="Z101" s="1"/>
  <c r="AF101" s="1"/>
  <c r="AL101" s="1"/>
  <c r="AR101" s="1"/>
  <c r="AX101" s="1"/>
  <c r="BD101" s="1"/>
  <c r="H94"/>
  <c r="J84"/>
  <c r="P84" s="1"/>
  <c r="V84" s="1"/>
  <c r="AB84" s="1"/>
  <c r="AH84" s="1"/>
  <c r="AN84" s="1"/>
  <c r="AT84" s="1"/>
  <c r="AZ84" s="1"/>
  <c r="BF84" s="1"/>
  <c r="I84"/>
  <c r="O84" s="1"/>
  <c r="U84" s="1"/>
  <c r="AA84" s="1"/>
  <c r="AG84" s="1"/>
  <c r="AM84" s="1"/>
  <c r="AS84" s="1"/>
  <c r="AY84" s="1"/>
  <c r="BE84" s="1"/>
  <c r="H84"/>
  <c r="N84" s="1"/>
  <c r="T84" s="1"/>
  <c r="Z84" s="1"/>
  <c r="AF84" s="1"/>
  <c r="AL84" s="1"/>
  <c r="AR84" s="1"/>
  <c r="AX84" s="1"/>
  <c r="BD84" s="1"/>
  <c r="J81"/>
  <c r="P81" s="1"/>
  <c r="V81" s="1"/>
  <c r="AB81" s="1"/>
  <c r="AH81" s="1"/>
  <c r="AN81" s="1"/>
  <c r="AT81" s="1"/>
  <c r="AZ81" s="1"/>
  <c r="BF81" s="1"/>
  <c r="I81"/>
  <c r="O81" s="1"/>
  <c r="U81" s="1"/>
  <c r="AA81" s="1"/>
  <c r="AG81" s="1"/>
  <c r="AM81" s="1"/>
  <c r="AS81" s="1"/>
  <c r="AY81" s="1"/>
  <c r="BE81" s="1"/>
  <c r="H81"/>
  <c r="N81" s="1"/>
  <c r="T81" s="1"/>
  <c r="Z81" s="1"/>
  <c r="AF81" s="1"/>
  <c r="AL81" s="1"/>
  <c r="AR81" s="1"/>
  <c r="AX81" s="1"/>
  <c r="BD81" s="1"/>
  <c r="J45"/>
  <c r="P45" s="1"/>
  <c r="V45" s="1"/>
  <c r="AB45" s="1"/>
  <c r="AH45" s="1"/>
  <c r="AN45" s="1"/>
  <c r="AT45" s="1"/>
  <c r="AZ45" s="1"/>
  <c r="BF45" s="1"/>
  <c r="I45"/>
  <c r="O45" s="1"/>
  <c r="U45" s="1"/>
  <c r="AA45" s="1"/>
  <c r="AG45" s="1"/>
  <c r="AM45" s="1"/>
  <c r="AS45" s="1"/>
  <c r="AY45" s="1"/>
  <c r="BE45" s="1"/>
  <c r="H45"/>
  <c r="N45" s="1"/>
  <c r="T45" s="1"/>
  <c r="Z45" s="1"/>
  <c r="AF45" s="1"/>
  <c r="AL45" s="1"/>
  <c r="AR45" s="1"/>
  <c r="AX45" s="1"/>
  <c r="BD45" s="1"/>
  <c r="J20"/>
  <c r="P20" s="1"/>
  <c r="V20" s="1"/>
  <c r="AB20" s="1"/>
  <c r="AH20" s="1"/>
  <c r="AN20" s="1"/>
  <c r="AT20" s="1"/>
  <c r="AZ20" s="1"/>
  <c r="BF20" s="1"/>
  <c r="I20"/>
  <c r="O20" s="1"/>
  <c r="U20" s="1"/>
  <c r="AA20" s="1"/>
  <c r="AG20" s="1"/>
  <c r="AM20" s="1"/>
  <c r="AS20" s="1"/>
  <c r="AY20" s="1"/>
  <c r="BE20" s="1"/>
  <c r="H20"/>
  <c r="N20" s="1"/>
  <c r="T20" s="1"/>
  <c r="Z20" s="1"/>
  <c r="AF20" s="1"/>
  <c r="AL20" s="1"/>
  <c r="AR20" s="1"/>
  <c r="AX20" s="1"/>
  <c r="BD20" s="1"/>
  <c r="N94" l="1"/>
  <c r="T94" s="1"/>
  <c r="Z94" s="1"/>
  <c r="AF94" s="1"/>
  <c r="AL94" s="1"/>
  <c r="AR94" s="1"/>
  <c r="AX94" s="1"/>
  <c r="BD94" s="1"/>
  <c r="H93"/>
  <c r="H181"/>
  <c r="N181" s="1"/>
  <c r="T181" s="1"/>
  <c r="Z181" s="1"/>
  <c r="AF181" s="1"/>
  <c r="AL181" s="1"/>
  <c r="AR181" s="1"/>
  <c r="AX181" s="1"/>
  <c r="BD181" s="1"/>
  <c r="N182"/>
  <c r="T182" s="1"/>
  <c r="Z182" s="1"/>
  <c r="AF182" s="1"/>
  <c r="AL182" s="1"/>
  <c r="AR182" s="1"/>
  <c r="AX182" s="1"/>
  <c r="BD182" s="1"/>
  <c r="O606"/>
  <c r="U606" s="1"/>
  <c r="AA606" s="1"/>
  <c r="AG606" s="1"/>
  <c r="AM606" s="1"/>
  <c r="AS606" s="1"/>
  <c r="AY606" s="1"/>
  <c r="BE606" s="1"/>
  <c r="P606"/>
  <c r="V606" s="1"/>
  <c r="AB606" s="1"/>
  <c r="AH606" s="1"/>
  <c r="AN606" s="1"/>
  <c r="AT606" s="1"/>
  <c r="AZ606" s="1"/>
  <c r="BF606" s="1"/>
  <c r="N606"/>
  <c r="T606" s="1"/>
  <c r="Z606" s="1"/>
  <c r="AF606" s="1"/>
  <c r="AL606" s="1"/>
  <c r="AR606" s="1"/>
  <c r="AX606" s="1"/>
  <c r="BD606" s="1"/>
  <c r="I544"/>
  <c r="O544" s="1"/>
  <c r="U544" s="1"/>
  <c r="AA544" s="1"/>
  <c r="AG544" s="1"/>
  <c r="AM544" s="1"/>
  <c r="AS544" s="1"/>
  <c r="AY544" s="1"/>
  <c r="BE544" s="1"/>
  <c r="J544"/>
  <c r="P544" s="1"/>
  <c r="V544" s="1"/>
  <c r="AB544" s="1"/>
  <c r="AH544" s="1"/>
  <c r="AN544" s="1"/>
  <c r="AT544" s="1"/>
  <c r="AZ544" s="1"/>
  <c r="BF544" s="1"/>
  <c r="H544"/>
  <c r="N544" s="1"/>
  <c r="T544" s="1"/>
  <c r="Z544" s="1"/>
  <c r="AF544" s="1"/>
  <c r="AL544" s="1"/>
  <c r="AR544" s="1"/>
  <c r="AX544" s="1"/>
  <c r="BD544" s="1"/>
  <c r="I508"/>
  <c r="J508"/>
  <c r="P508" s="1"/>
  <c r="V508" s="1"/>
  <c r="AB508" s="1"/>
  <c r="AH508" s="1"/>
  <c r="AN508" s="1"/>
  <c r="AT508" s="1"/>
  <c r="AZ508" s="1"/>
  <c r="BF508" s="1"/>
  <c r="H508"/>
  <c r="N508" s="1"/>
  <c r="T508" s="1"/>
  <c r="Z508" s="1"/>
  <c r="AF508" s="1"/>
  <c r="AL508" s="1"/>
  <c r="AR508" s="1"/>
  <c r="AX508" s="1"/>
  <c r="BD508" s="1"/>
  <c r="N93" l="1"/>
  <c r="T93" s="1"/>
  <c r="Z93" s="1"/>
  <c r="AF93" s="1"/>
  <c r="AL93" s="1"/>
  <c r="AR93" s="1"/>
  <c r="AX93" s="1"/>
  <c r="BD93" s="1"/>
  <c r="I507"/>
  <c r="O508"/>
  <c r="U508" s="1"/>
  <c r="AA508" s="1"/>
  <c r="AG508" s="1"/>
  <c r="AM508" s="1"/>
  <c r="AS508" s="1"/>
  <c r="AY508" s="1"/>
  <c r="BE508" s="1"/>
  <c r="J507"/>
  <c r="H507"/>
  <c r="N507" s="1"/>
  <c r="T507" s="1"/>
  <c r="Z507" s="1"/>
  <c r="AF507" s="1"/>
  <c r="AL507" s="1"/>
  <c r="AR507" s="1"/>
  <c r="AX507" s="1"/>
  <c r="BD507" s="1"/>
  <c r="J506" l="1"/>
  <c r="P506" s="1"/>
  <c r="V506" s="1"/>
  <c r="AB506" s="1"/>
  <c r="AH506" s="1"/>
  <c r="AN506" s="1"/>
  <c r="AT506" s="1"/>
  <c r="AZ506" s="1"/>
  <c r="BF506" s="1"/>
  <c r="P507"/>
  <c r="V507" s="1"/>
  <c r="AB507" s="1"/>
  <c r="AH507" s="1"/>
  <c r="AN507" s="1"/>
  <c r="AT507" s="1"/>
  <c r="AZ507" s="1"/>
  <c r="BF507" s="1"/>
  <c r="I506"/>
  <c r="O506" s="1"/>
  <c r="U506" s="1"/>
  <c r="AA506" s="1"/>
  <c r="AG506" s="1"/>
  <c r="AM506" s="1"/>
  <c r="AS506" s="1"/>
  <c r="AY506" s="1"/>
  <c r="BE506" s="1"/>
  <c r="O507"/>
  <c r="U507" s="1"/>
  <c r="AA507" s="1"/>
  <c r="AG507" s="1"/>
  <c r="AM507" s="1"/>
  <c r="AS507" s="1"/>
  <c r="AY507" s="1"/>
  <c r="BE507" s="1"/>
  <c r="H506"/>
  <c r="N506" s="1"/>
  <c r="T506" s="1"/>
  <c r="Z506" s="1"/>
  <c r="AF506" s="1"/>
  <c r="AL506" s="1"/>
  <c r="AR506" s="1"/>
  <c r="AX506" s="1"/>
  <c r="BD506" s="1"/>
  <c r="I277" l="1"/>
  <c r="H277"/>
  <c r="J283"/>
  <c r="I283"/>
  <c r="H283"/>
  <c r="I282" l="1"/>
  <c r="O282" s="1"/>
  <c r="U282" s="1"/>
  <c r="AA282" s="1"/>
  <c r="AG282" s="1"/>
  <c r="AM282" s="1"/>
  <c r="AS282" s="1"/>
  <c r="AY282" s="1"/>
  <c r="BE282" s="1"/>
  <c r="O283"/>
  <c r="U283" s="1"/>
  <c r="AA283" s="1"/>
  <c r="AG283" s="1"/>
  <c r="AM283" s="1"/>
  <c r="AS283" s="1"/>
  <c r="AY283" s="1"/>
  <c r="BE283" s="1"/>
  <c r="J282"/>
  <c r="P283"/>
  <c r="V283" s="1"/>
  <c r="AB283" s="1"/>
  <c r="AH283" s="1"/>
  <c r="AN283" s="1"/>
  <c r="AT283" s="1"/>
  <c r="AZ283" s="1"/>
  <c r="BF283" s="1"/>
  <c r="H276"/>
  <c r="N276" s="1"/>
  <c r="T276" s="1"/>
  <c r="Z276" s="1"/>
  <c r="AF276" s="1"/>
  <c r="AL276" s="1"/>
  <c r="AR276" s="1"/>
  <c r="AX276" s="1"/>
  <c r="BD276" s="1"/>
  <c r="N277"/>
  <c r="T277" s="1"/>
  <c r="Z277" s="1"/>
  <c r="AF277" s="1"/>
  <c r="AL277" s="1"/>
  <c r="AR277" s="1"/>
  <c r="AX277" s="1"/>
  <c r="BD277" s="1"/>
  <c r="H282"/>
  <c r="N282" s="1"/>
  <c r="T282" s="1"/>
  <c r="Z282" s="1"/>
  <c r="AF282" s="1"/>
  <c r="AL282" s="1"/>
  <c r="AR282" s="1"/>
  <c r="AX282" s="1"/>
  <c r="BD282" s="1"/>
  <c r="N283"/>
  <c r="T283" s="1"/>
  <c r="Z283" s="1"/>
  <c r="AF283" s="1"/>
  <c r="AL283" s="1"/>
  <c r="AR283" s="1"/>
  <c r="AX283" s="1"/>
  <c r="BD283" s="1"/>
  <c r="I276"/>
  <c r="O276" s="1"/>
  <c r="U276" s="1"/>
  <c r="AA276" s="1"/>
  <c r="AG276" s="1"/>
  <c r="AM276" s="1"/>
  <c r="AS276" s="1"/>
  <c r="AY276" s="1"/>
  <c r="BE276" s="1"/>
  <c r="O277"/>
  <c r="U277" s="1"/>
  <c r="AA277" s="1"/>
  <c r="AG277" s="1"/>
  <c r="AM277" s="1"/>
  <c r="AS277" s="1"/>
  <c r="AY277" s="1"/>
  <c r="BE277" s="1"/>
  <c r="I451"/>
  <c r="J451"/>
  <c r="H451"/>
  <c r="I448"/>
  <c r="J448"/>
  <c r="H448"/>
  <c r="I275" l="1"/>
  <c r="O275" s="1"/>
  <c r="U275" s="1"/>
  <c r="AA275" s="1"/>
  <c r="AG275" s="1"/>
  <c r="AM275" s="1"/>
  <c r="AS275" s="1"/>
  <c r="AY275" s="1"/>
  <c r="BE275" s="1"/>
  <c r="H445"/>
  <c r="N445" s="1"/>
  <c r="T445" s="1"/>
  <c r="Z445" s="1"/>
  <c r="AF445" s="1"/>
  <c r="AL445" s="1"/>
  <c r="AR445" s="1"/>
  <c r="AX445" s="1"/>
  <c r="BD445" s="1"/>
  <c r="N448"/>
  <c r="T448" s="1"/>
  <c r="Z448" s="1"/>
  <c r="AF448" s="1"/>
  <c r="AL448" s="1"/>
  <c r="AR448" s="1"/>
  <c r="AX448" s="1"/>
  <c r="BD448" s="1"/>
  <c r="I445"/>
  <c r="O445" s="1"/>
  <c r="U445" s="1"/>
  <c r="AA445" s="1"/>
  <c r="AG445" s="1"/>
  <c r="AM445" s="1"/>
  <c r="AS445" s="1"/>
  <c r="AY445" s="1"/>
  <c r="BE445" s="1"/>
  <c r="O448"/>
  <c r="U448" s="1"/>
  <c r="AA448" s="1"/>
  <c r="AG448" s="1"/>
  <c r="AM448" s="1"/>
  <c r="AS448" s="1"/>
  <c r="AY448" s="1"/>
  <c r="BE448" s="1"/>
  <c r="H450"/>
  <c r="N450" s="1"/>
  <c r="T450" s="1"/>
  <c r="Z450" s="1"/>
  <c r="AF450" s="1"/>
  <c r="AL450" s="1"/>
  <c r="AR450" s="1"/>
  <c r="AX450" s="1"/>
  <c r="BD450" s="1"/>
  <c r="N451"/>
  <c r="T451" s="1"/>
  <c r="Z451" s="1"/>
  <c r="AF451" s="1"/>
  <c r="AL451" s="1"/>
  <c r="AR451" s="1"/>
  <c r="AX451" s="1"/>
  <c r="BD451" s="1"/>
  <c r="H275"/>
  <c r="N275" s="1"/>
  <c r="T275" s="1"/>
  <c r="Z275" s="1"/>
  <c r="AF275" s="1"/>
  <c r="AL275" s="1"/>
  <c r="AR275" s="1"/>
  <c r="AX275" s="1"/>
  <c r="BD275" s="1"/>
  <c r="J277"/>
  <c r="P282"/>
  <c r="V282" s="1"/>
  <c r="AB282" s="1"/>
  <c r="AH282" s="1"/>
  <c r="AN282" s="1"/>
  <c r="AT282" s="1"/>
  <c r="AZ282" s="1"/>
  <c r="BF282" s="1"/>
  <c r="J450"/>
  <c r="P450" s="1"/>
  <c r="V450" s="1"/>
  <c r="AB450" s="1"/>
  <c r="AH450" s="1"/>
  <c r="AN450" s="1"/>
  <c r="AT450" s="1"/>
  <c r="AZ450" s="1"/>
  <c r="BF450" s="1"/>
  <c r="P451"/>
  <c r="V451" s="1"/>
  <c r="AB451" s="1"/>
  <c r="AH451" s="1"/>
  <c r="AN451" s="1"/>
  <c r="AT451" s="1"/>
  <c r="AZ451" s="1"/>
  <c r="BF451" s="1"/>
  <c r="J445"/>
  <c r="P445" s="1"/>
  <c r="V445" s="1"/>
  <c r="AB445" s="1"/>
  <c r="AH445" s="1"/>
  <c r="AN445" s="1"/>
  <c r="AT445" s="1"/>
  <c r="AZ445" s="1"/>
  <c r="BF445" s="1"/>
  <c r="P448"/>
  <c r="V448" s="1"/>
  <c r="AB448" s="1"/>
  <c r="AH448" s="1"/>
  <c r="AN448" s="1"/>
  <c r="AT448" s="1"/>
  <c r="AZ448" s="1"/>
  <c r="BF448" s="1"/>
  <c r="I450"/>
  <c r="O450" s="1"/>
  <c r="U450" s="1"/>
  <c r="AA450" s="1"/>
  <c r="AG450" s="1"/>
  <c r="AM450" s="1"/>
  <c r="AS450" s="1"/>
  <c r="AY450" s="1"/>
  <c r="BE450" s="1"/>
  <c r="O451"/>
  <c r="U451" s="1"/>
  <c r="AA451" s="1"/>
  <c r="AG451" s="1"/>
  <c r="AM451" s="1"/>
  <c r="AS451" s="1"/>
  <c r="AY451" s="1"/>
  <c r="BE451" s="1"/>
  <c r="J473"/>
  <c r="I473"/>
  <c r="H473"/>
  <c r="J844"/>
  <c r="I844"/>
  <c r="J839"/>
  <c r="I839"/>
  <c r="J834"/>
  <c r="I834"/>
  <c r="J829"/>
  <c r="I829"/>
  <c r="J826"/>
  <c r="P826" s="1"/>
  <c r="V826" s="1"/>
  <c r="AB826" s="1"/>
  <c r="AH826" s="1"/>
  <c r="AN826" s="1"/>
  <c r="AT826" s="1"/>
  <c r="I826"/>
  <c r="O826" s="1"/>
  <c r="U826" s="1"/>
  <c r="AA826" s="1"/>
  <c r="AG826" s="1"/>
  <c r="AM826" s="1"/>
  <c r="AS826" s="1"/>
  <c r="J824"/>
  <c r="P824" s="1"/>
  <c r="V824" s="1"/>
  <c r="AB824" s="1"/>
  <c r="AH824" s="1"/>
  <c r="AN824" s="1"/>
  <c r="AT824" s="1"/>
  <c r="I824"/>
  <c r="O824" s="1"/>
  <c r="U824" s="1"/>
  <c r="AA824" s="1"/>
  <c r="AG824" s="1"/>
  <c r="AM824" s="1"/>
  <c r="AS824" s="1"/>
  <c r="J821"/>
  <c r="I821"/>
  <c r="J803"/>
  <c r="I803"/>
  <c r="J800"/>
  <c r="P800" s="1"/>
  <c r="V800" s="1"/>
  <c r="AB800" s="1"/>
  <c r="AH800" s="1"/>
  <c r="AN800" s="1"/>
  <c r="AT800" s="1"/>
  <c r="I800"/>
  <c r="O800" s="1"/>
  <c r="U800" s="1"/>
  <c r="AA800" s="1"/>
  <c r="AG800" s="1"/>
  <c r="AM800" s="1"/>
  <c r="AS800" s="1"/>
  <c r="J798"/>
  <c r="P798" s="1"/>
  <c r="V798" s="1"/>
  <c r="AB798" s="1"/>
  <c r="AH798" s="1"/>
  <c r="AN798" s="1"/>
  <c r="AT798" s="1"/>
  <c r="I798"/>
  <c r="O798" s="1"/>
  <c r="U798" s="1"/>
  <c r="AA798" s="1"/>
  <c r="AG798" s="1"/>
  <c r="AM798" s="1"/>
  <c r="AS798" s="1"/>
  <c r="J786"/>
  <c r="I786"/>
  <c r="J783"/>
  <c r="I783"/>
  <c r="J775"/>
  <c r="I775"/>
  <c r="J770"/>
  <c r="J769" s="1"/>
  <c r="I770"/>
  <c r="I769" s="1"/>
  <c r="J762"/>
  <c r="I762"/>
  <c r="J755"/>
  <c r="I755"/>
  <c r="J749"/>
  <c r="I749"/>
  <c r="J744"/>
  <c r="I744"/>
  <c r="J741"/>
  <c r="I741"/>
  <c r="J738"/>
  <c r="I738"/>
  <c r="J722"/>
  <c r="I722"/>
  <c r="J719"/>
  <c r="P719" s="1"/>
  <c r="V719" s="1"/>
  <c r="AB719" s="1"/>
  <c r="AH719" s="1"/>
  <c r="AN719" s="1"/>
  <c r="AT719" s="1"/>
  <c r="AZ719" s="1"/>
  <c r="BF719" s="1"/>
  <c r="I719"/>
  <c r="O719" s="1"/>
  <c r="U719" s="1"/>
  <c r="AA719" s="1"/>
  <c r="AG719" s="1"/>
  <c r="AM719" s="1"/>
  <c r="AS719" s="1"/>
  <c r="AY719" s="1"/>
  <c r="BE719" s="1"/>
  <c r="J717"/>
  <c r="P717" s="1"/>
  <c r="V717" s="1"/>
  <c r="AB717" s="1"/>
  <c r="AH717" s="1"/>
  <c r="AN717" s="1"/>
  <c r="AT717" s="1"/>
  <c r="AZ717" s="1"/>
  <c r="BF717" s="1"/>
  <c r="I717"/>
  <c r="O717" s="1"/>
  <c r="U717" s="1"/>
  <c r="AA717" s="1"/>
  <c r="AG717" s="1"/>
  <c r="AM717" s="1"/>
  <c r="AS717" s="1"/>
  <c r="AY717" s="1"/>
  <c r="BE717" s="1"/>
  <c r="J715"/>
  <c r="P715" s="1"/>
  <c r="V715" s="1"/>
  <c r="AB715" s="1"/>
  <c r="AH715" s="1"/>
  <c r="AN715" s="1"/>
  <c r="AT715" s="1"/>
  <c r="AZ715" s="1"/>
  <c r="BF715" s="1"/>
  <c r="I715"/>
  <c r="O715" s="1"/>
  <c r="U715" s="1"/>
  <c r="AA715" s="1"/>
  <c r="AG715" s="1"/>
  <c r="AM715" s="1"/>
  <c r="AS715" s="1"/>
  <c r="AY715" s="1"/>
  <c r="BE715" s="1"/>
  <c r="J712"/>
  <c r="I712"/>
  <c r="J730"/>
  <c r="P730" s="1"/>
  <c r="V730" s="1"/>
  <c r="AB730" s="1"/>
  <c r="AH730" s="1"/>
  <c r="AN730" s="1"/>
  <c r="AT730" s="1"/>
  <c r="AZ730" s="1"/>
  <c r="BF730" s="1"/>
  <c r="I730"/>
  <c r="O730" s="1"/>
  <c r="U730" s="1"/>
  <c r="AA730" s="1"/>
  <c r="AG730" s="1"/>
  <c r="AM730" s="1"/>
  <c r="AS730" s="1"/>
  <c r="AY730" s="1"/>
  <c r="BE730" s="1"/>
  <c r="J728"/>
  <c r="P728" s="1"/>
  <c r="V728" s="1"/>
  <c r="AB728" s="1"/>
  <c r="AH728" s="1"/>
  <c r="AN728" s="1"/>
  <c r="AT728" s="1"/>
  <c r="AZ728" s="1"/>
  <c r="BF728" s="1"/>
  <c r="I728"/>
  <c r="O728" s="1"/>
  <c r="U728" s="1"/>
  <c r="AA728" s="1"/>
  <c r="AG728" s="1"/>
  <c r="AM728" s="1"/>
  <c r="AS728" s="1"/>
  <c r="AY728" s="1"/>
  <c r="BE728" s="1"/>
  <c r="J693"/>
  <c r="P693" s="1"/>
  <c r="V693" s="1"/>
  <c r="AB693" s="1"/>
  <c r="AH693" s="1"/>
  <c r="AN693" s="1"/>
  <c r="AT693" s="1"/>
  <c r="AZ693" s="1"/>
  <c r="BF693" s="1"/>
  <c r="I693"/>
  <c r="O693" s="1"/>
  <c r="U693" s="1"/>
  <c r="AA693" s="1"/>
  <c r="AG693" s="1"/>
  <c r="AM693" s="1"/>
  <c r="AS693" s="1"/>
  <c r="AY693" s="1"/>
  <c r="BE693" s="1"/>
  <c r="J691"/>
  <c r="P691" s="1"/>
  <c r="V691" s="1"/>
  <c r="AB691" s="1"/>
  <c r="AH691" s="1"/>
  <c r="AN691" s="1"/>
  <c r="AT691" s="1"/>
  <c r="AZ691" s="1"/>
  <c r="BF691" s="1"/>
  <c r="I691"/>
  <c r="O691" s="1"/>
  <c r="U691" s="1"/>
  <c r="AA691" s="1"/>
  <c r="AG691" s="1"/>
  <c r="AM691" s="1"/>
  <c r="AS691" s="1"/>
  <c r="AY691" s="1"/>
  <c r="BE691" s="1"/>
  <c r="J689"/>
  <c r="P689" s="1"/>
  <c r="V689" s="1"/>
  <c r="AB689" s="1"/>
  <c r="AH689" s="1"/>
  <c r="AN689" s="1"/>
  <c r="AT689" s="1"/>
  <c r="AZ689" s="1"/>
  <c r="BF689" s="1"/>
  <c r="I689"/>
  <c r="O689" s="1"/>
  <c r="U689" s="1"/>
  <c r="AA689" s="1"/>
  <c r="AG689" s="1"/>
  <c r="AM689" s="1"/>
  <c r="AS689" s="1"/>
  <c r="AY689" s="1"/>
  <c r="BE689" s="1"/>
  <c r="J686"/>
  <c r="I686"/>
  <c r="J683"/>
  <c r="I683"/>
  <c r="J594"/>
  <c r="I594"/>
  <c r="J591"/>
  <c r="I591"/>
  <c r="J600"/>
  <c r="I600"/>
  <c r="J586"/>
  <c r="I586"/>
  <c r="J567"/>
  <c r="I567"/>
  <c r="J559"/>
  <c r="I559"/>
  <c r="J529"/>
  <c r="P529" s="1"/>
  <c r="V529" s="1"/>
  <c r="AB529" s="1"/>
  <c r="AH529" s="1"/>
  <c r="AN529" s="1"/>
  <c r="AT529" s="1"/>
  <c r="AZ529" s="1"/>
  <c r="BF529" s="1"/>
  <c r="I529"/>
  <c r="O529" s="1"/>
  <c r="U529" s="1"/>
  <c r="AA529" s="1"/>
  <c r="AG529" s="1"/>
  <c r="AM529" s="1"/>
  <c r="AS529" s="1"/>
  <c r="AY529" s="1"/>
  <c r="BE529" s="1"/>
  <c r="J516"/>
  <c r="I516"/>
  <c r="J503"/>
  <c r="I503"/>
  <c r="J498"/>
  <c r="I498"/>
  <c r="J483"/>
  <c r="P483" s="1"/>
  <c r="V483" s="1"/>
  <c r="AB483" s="1"/>
  <c r="AH483" s="1"/>
  <c r="AN483" s="1"/>
  <c r="AT483" s="1"/>
  <c r="AZ483" s="1"/>
  <c r="BF483" s="1"/>
  <c r="I483"/>
  <c r="O483" s="1"/>
  <c r="U483" s="1"/>
  <c r="AA483" s="1"/>
  <c r="AG483" s="1"/>
  <c r="AM483" s="1"/>
  <c r="AS483" s="1"/>
  <c r="AY483" s="1"/>
  <c r="BE483" s="1"/>
  <c r="J481"/>
  <c r="P481" s="1"/>
  <c r="V481" s="1"/>
  <c r="AB481" s="1"/>
  <c r="AH481" s="1"/>
  <c r="AN481" s="1"/>
  <c r="AT481" s="1"/>
  <c r="AZ481" s="1"/>
  <c r="BF481" s="1"/>
  <c r="I481"/>
  <c r="O481" s="1"/>
  <c r="U481" s="1"/>
  <c r="AA481" s="1"/>
  <c r="AG481" s="1"/>
  <c r="AM481" s="1"/>
  <c r="AS481" s="1"/>
  <c r="AY481" s="1"/>
  <c r="BE481" s="1"/>
  <c r="J438"/>
  <c r="I438"/>
  <c r="J418"/>
  <c r="P418" s="1"/>
  <c r="V418" s="1"/>
  <c r="AB418" s="1"/>
  <c r="AH418" s="1"/>
  <c r="AN418" s="1"/>
  <c r="AT418" s="1"/>
  <c r="AZ418" s="1"/>
  <c r="BF418" s="1"/>
  <c r="I418"/>
  <c r="O418" s="1"/>
  <c r="U418" s="1"/>
  <c r="AA418" s="1"/>
  <c r="AG418" s="1"/>
  <c r="AM418" s="1"/>
  <c r="AS418" s="1"/>
  <c r="AY418" s="1"/>
  <c r="BE418" s="1"/>
  <c r="J416"/>
  <c r="P416" s="1"/>
  <c r="V416" s="1"/>
  <c r="AB416" s="1"/>
  <c r="AH416" s="1"/>
  <c r="AN416" s="1"/>
  <c r="AT416" s="1"/>
  <c r="AZ416" s="1"/>
  <c r="BF416" s="1"/>
  <c r="I416"/>
  <c r="O416" s="1"/>
  <c r="U416" s="1"/>
  <c r="AA416" s="1"/>
  <c r="AG416" s="1"/>
  <c r="AM416" s="1"/>
  <c r="AS416" s="1"/>
  <c r="AY416" s="1"/>
  <c r="BE416" s="1"/>
  <c r="J411"/>
  <c r="P411" s="1"/>
  <c r="V411" s="1"/>
  <c r="AB411" s="1"/>
  <c r="AH411" s="1"/>
  <c r="AN411" s="1"/>
  <c r="AT411" s="1"/>
  <c r="AZ411" s="1"/>
  <c r="BF411" s="1"/>
  <c r="I411"/>
  <c r="O411" s="1"/>
  <c r="U411" s="1"/>
  <c r="AA411" s="1"/>
  <c r="AG411" s="1"/>
  <c r="AM411" s="1"/>
  <c r="AS411" s="1"/>
  <c r="AY411" s="1"/>
  <c r="BE411" s="1"/>
  <c r="J409"/>
  <c r="P409" s="1"/>
  <c r="V409" s="1"/>
  <c r="AB409" s="1"/>
  <c r="AH409" s="1"/>
  <c r="AN409" s="1"/>
  <c r="AT409" s="1"/>
  <c r="AZ409" s="1"/>
  <c r="BF409" s="1"/>
  <c r="I409"/>
  <c r="O409" s="1"/>
  <c r="U409" s="1"/>
  <c r="AA409" s="1"/>
  <c r="AG409" s="1"/>
  <c r="AM409" s="1"/>
  <c r="AS409" s="1"/>
  <c r="AY409" s="1"/>
  <c r="BE409" s="1"/>
  <c r="J398"/>
  <c r="I398"/>
  <c r="J387"/>
  <c r="P387" s="1"/>
  <c r="V387" s="1"/>
  <c r="AB387" s="1"/>
  <c r="AH387" s="1"/>
  <c r="AN387" s="1"/>
  <c r="AT387" s="1"/>
  <c r="AZ387" s="1"/>
  <c r="BF387" s="1"/>
  <c r="I387"/>
  <c r="O387" s="1"/>
  <c r="U387" s="1"/>
  <c r="AA387" s="1"/>
  <c r="AG387" s="1"/>
  <c r="AM387" s="1"/>
  <c r="AS387" s="1"/>
  <c r="AY387" s="1"/>
  <c r="BE387" s="1"/>
  <c r="J385"/>
  <c r="P385" s="1"/>
  <c r="V385" s="1"/>
  <c r="AB385" s="1"/>
  <c r="AH385" s="1"/>
  <c r="AN385" s="1"/>
  <c r="AT385" s="1"/>
  <c r="AZ385" s="1"/>
  <c r="BF385" s="1"/>
  <c r="I385"/>
  <c r="O385" s="1"/>
  <c r="U385" s="1"/>
  <c r="AA385" s="1"/>
  <c r="AG385" s="1"/>
  <c r="AM385" s="1"/>
  <c r="AS385" s="1"/>
  <c r="AY385" s="1"/>
  <c r="BE385" s="1"/>
  <c r="J382"/>
  <c r="P382" s="1"/>
  <c r="V382" s="1"/>
  <c r="AB382" s="1"/>
  <c r="AH382" s="1"/>
  <c r="AN382" s="1"/>
  <c r="AT382" s="1"/>
  <c r="AZ382" s="1"/>
  <c r="BF382" s="1"/>
  <c r="I382"/>
  <c r="O382" s="1"/>
  <c r="U382" s="1"/>
  <c r="AA382" s="1"/>
  <c r="AG382" s="1"/>
  <c r="AM382" s="1"/>
  <c r="AS382" s="1"/>
  <c r="AY382" s="1"/>
  <c r="BE382" s="1"/>
  <c r="J380"/>
  <c r="P380" s="1"/>
  <c r="V380" s="1"/>
  <c r="AB380" s="1"/>
  <c r="AH380" s="1"/>
  <c r="AN380" s="1"/>
  <c r="AT380" s="1"/>
  <c r="AZ380" s="1"/>
  <c r="BF380" s="1"/>
  <c r="I380"/>
  <c r="O380" s="1"/>
  <c r="U380" s="1"/>
  <c r="AA380" s="1"/>
  <c r="AG380" s="1"/>
  <c r="AM380" s="1"/>
  <c r="AS380" s="1"/>
  <c r="AY380" s="1"/>
  <c r="BE380" s="1"/>
  <c r="J369"/>
  <c r="I369"/>
  <c r="J366"/>
  <c r="I366"/>
  <c r="J357"/>
  <c r="I357"/>
  <c r="J324"/>
  <c r="P324" s="1"/>
  <c r="V324" s="1"/>
  <c r="AB324" s="1"/>
  <c r="AH324" s="1"/>
  <c r="AN324" s="1"/>
  <c r="AT324" s="1"/>
  <c r="AZ324" s="1"/>
  <c r="BF324" s="1"/>
  <c r="I324"/>
  <c r="O324" s="1"/>
  <c r="U324" s="1"/>
  <c r="AA324" s="1"/>
  <c r="AG324" s="1"/>
  <c r="AM324" s="1"/>
  <c r="AS324" s="1"/>
  <c r="AY324" s="1"/>
  <c r="BE324" s="1"/>
  <c r="J322"/>
  <c r="P322" s="1"/>
  <c r="V322" s="1"/>
  <c r="AB322" s="1"/>
  <c r="AH322" s="1"/>
  <c r="AN322" s="1"/>
  <c r="AT322" s="1"/>
  <c r="AZ322" s="1"/>
  <c r="BF322" s="1"/>
  <c r="I322"/>
  <c r="O322" s="1"/>
  <c r="U322" s="1"/>
  <c r="AA322" s="1"/>
  <c r="AG322" s="1"/>
  <c r="AM322" s="1"/>
  <c r="AS322" s="1"/>
  <c r="AY322" s="1"/>
  <c r="BE322" s="1"/>
  <c r="J334"/>
  <c r="P334" s="1"/>
  <c r="V334" s="1"/>
  <c r="AB334" s="1"/>
  <c r="AH334" s="1"/>
  <c r="AN334" s="1"/>
  <c r="AT334" s="1"/>
  <c r="AZ334" s="1"/>
  <c r="BF334" s="1"/>
  <c r="I334"/>
  <c r="O334" s="1"/>
  <c r="U334" s="1"/>
  <c r="AA334" s="1"/>
  <c r="AG334" s="1"/>
  <c r="AM334" s="1"/>
  <c r="AS334" s="1"/>
  <c r="AY334" s="1"/>
  <c r="BE334" s="1"/>
  <c r="J332"/>
  <c r="P332" s="1"/>
  <c r="V332" s="1"/>
  <c r="AB332" s="1"/>
  <c r="AH332" s="1"/>
  <c r="AN332" s="1"/>
  <c r="AT332" s="1"/>
  <c r="AZ332" s="1"/>
  <c r="BF332" s="1"/>
  <c r="I332"/>
  <c r="O332" s="1"/>
  <c r="U332" s="1"/>
  <c r="AA332" s="1"/>
  <c r="AG332" s="1"/>
  <c r="AM332" s="1"/>
  <c r="AS332" s="1"/>
  <c r="AY332" s="1"/>
  <c r="BE332" s="1"/>
  <c r="J343"/>
  <c r="I343"/>
  <c r="J329"/>
  <c r="I329"/>
  <c r="J314"/>
  <c r="I314"/>
  <c r="J309"/>
  <c r="I309"/>
  <c r="J306"/>
  <c r="I306"/>
  <c r="J303"/>
  <c r="I303"/>
  <c r="J300"/>
  <c r="I300"/>
  <c r="J297"/>
  <c r="I297"/>
  <c r="J294"/>
  <c r="I294"/>
  <c r="J291"/>
  <c r="I291"/>
  <c r="J273"/>
  <c r="I273"/>
  <c r="J267"/>
  <c r="I267"/>
  <c r="J264"/>
  <c r="I264"/>
  <c r="J261"/>
  <c r="I261"/>
  <c r="J257"/>
  <c r="I257"/>
  <c r="J236"/>
  <c r="I236"/>
  <c r="J254"/>
  <c r="I254"/>
  <c r="J233"/>
  <c r="I233"/>
  <c r="J230"/>
  <c r="I230"/>
  <c r="J194"/>
  <c r="I194"/>
  <c r="J208"/>
  <c r="I208"/>
  <c r="J191"/>
  <c r="I191"/>
  <c r="J188"/>
  <c r="I188"/>
  <c r="J185"/>
  <c r="I185"/>
  <c r="J168"/>
  <c r="I168"/>
  <c r="J162"/>
  <c r="I162"/>
  <c r="J159"/>
  <c r="I159"/>
  <c r="J156"/>
  <c r="I156"/>
  <c r="J153"/>
  <c r="I153"/>
  <c r="J150"/>
  <c r="I150"/>
  <c r="J140"/>
  <c r="P140" s="1"/>
  <c r="V140" s="1"/>
  <c r="AB140" s="1"/>
  <c r="AH140" s="1"/>
  <c r="AN140" s="1"/>
  <c r="AT140" s="1"/>
  <c r="AZ140" s="1"/>
  <c r="BF140" s="1"/>
  <c r="I140"/>
  <c r="O140" s="1"/>
  <c r="U140" s="1"/>
  <c r="AA140" s="1"/>
  <c r="AG140" s="1"/>
  <c r="AM140" s="1"/>
  <c r="AS140" s="1"/>
  <c r="AY140" s="1"/>
  <c r="BE140" s="1"/>
  <c r="J137"/>
  <c r="P137" s="1"/>
  <c r="V137" s="1"/>
  <c r="AB137" s="1"/>
  <c r="AH137" s="1"/>
  <c r="AN137" s="1"/>
  <c r="AT137" s="1"/>
  <c r="AZ137" s="1"/>
  <c r="BF137" s="1"/>
  <c r="I137"/>
  <c r="O137" s="1"/>
  <c r="U137" s="1"/>
  <c r="AA137" s="1"/>
  <c r="AG137" s="1"/>
  <c r="AM137" s="1"/>
  <c r="AS137" s="1"/>
  <c r="AY137" s="1"/>
  <c r="BE137" s="1"/>
  <c r="J135"/>
  <c r="P135" s="1"/>
  <c r="V135" s="1"/>
  <c r="AB135" s="1"/>
  <c r="AH135" s="1"/>
  <c r="AN135" s="1"/>
  <c r="AT135" s="1"/>
  <c r="AZ135" s="1"/>
  <c r="BF135" s="1"/>
  <c r="I135"/>
  <c r="O135" s="1"/>
  <c r="U135" s="1"/>
  <c r="AA135" s="1"/>
  <c r="AG135" s="1"/>
  <c r="AM135" s="1"/>
  <c r="AS135" s="1"/>
  <c r="AY135" s="1"/>
  <c r="BE135" s="1"/>
  <c r="J124"/>
  <c r="P124" s="1"/>
  <c r="V124" s="1"/>
  <c r="AB124" s="1"/>
  <c r="AH124" s="1"/>
  <c r="AN124" s="1"/>
  <c r="AT124" s="1"/>
  <c r="AZ124" s="1"/>
  <c r="BF124" s="1"/>
  <c r="I124"/>
  <c r="O124" s="1"/>
  <c r="U124" s="1"/>
  <c r="AA124" s="1"/>
  <c r="AG124" s="1"/>
  <c r="AM124" s="1"/>
  <c r="AS124" s="1"/>
  <c r="AY124" s="1"/>
  <c r="BE124" s="1"/>
  <c r="J121"/>
  <c r="P121" s="1"/>
  <c r="V121" s="1"/>
  <c r="AB121" s="1"/>
  <c r="AH121" s="1"/>
  <c r="AN121" s="1"/>
  <c r="AT121" s="1"/>
  <c r="AZ121" s="1"/>
  <c r="BF121" s="1"/>
  <c r="I121"/>
  <c r="O121" s="1"/>
  <c r="U121" s="1"/>
  <c r="AA121" s="1"/>
  <c r="AG121" s="1"/>
  <c r="AM121" s="1"/>
  <c r="AS121" s="1"/>
  <c r="AY121" s="1"/>
  <c r="BE121" s="1"/>
  <c r="J119"/>
  <c r="P119" s="1"/>
  <c r="V119" s="1"/>
  <c r="AB119" s="1"/>
  <c r="AH119" s="1"/>
  <c r="AN119" s="1"/>
  <c r="AT119" s="1"/>
  <c r="AZ119" s="1"/>
  <c r="BF119" s="1"/>
  <c r="I119"/>
  <c r="O119" s="1"/>
  <c r="U119" s="1"/>
  <c r="AA119" s="1"/>
  <c r="AG119" s="1"/>
  <c r="AM119" s="1"/>
  <c r="AS119" s="1"/>
  <c r="AY119" s="1"/>
  <c r="BE119" s="1"/>
  <c r="J115"/>
  <c r="I115"/>
  <c r="J112"/>
  <c r="I112"/>
  <c r="J109"/>
  <c r="I109"/>
  <c r="J100"/>
  <c r="I100"/>
  <c r="J97"/>
  <c r="I97"/>
  <c r="J83"/>
  <c r="I83"/>
  <c r="J80"/>
  <c r="I80"/>
  <c r="J74"/>
  <c r="I74"/>
  <c r="J71"/>
  <c r="I71"/>
  <c r="J68"/>
  <c r="I68"/>
  <c r="J56"/>
  <c r="I56"/>
  <c r="J50"/>
  <c r="I50"/>
  <c r="J47"/>
  <c r="I47"/>
  <c r="J44"/>
  <c r="I44"/>
  <c r="J40"/>
  <c r="I40"/>
  <c r="J37"/>
  <c r="I37"/>
  <c r="J34"/>
  <c r="I34"/>
  <c r="J31"/>
  <c r="I31"/>
  <c r="J22"/>
  <c r="I22"/>
  <c r="J19"/>
  <c r="I19"/>
  <c r="P97" l="1"/>
  <c r="V97" s="1"/>
  <c r="AB97" s="1"/>
  <c r="AH97" s="1"/>
  <c r="AN97" s="1"/>
  <c r="AT97" s="1"/>
  <c r="AZ97" s="1"/>
  <c r="BF97" s="1"/>
  <c r="J92"/>
  <c r="P92" s="1"/>
  <c r="V92" s="1"/>
  <c r="AB92" s="1"/>
  <c r="AH92" s="1"/>
  <c r="AN92" s="1"/>
  <c r="AT92" s="1"/>
  <c r="AZ92" s="1"/>
  <c r="BF92" s="1"/>
  <c r="O97"/>
  <c r="U97" s="1"/>
  <c r="AA97" s="1"/>
  <c r="AG97" s="1"/>
  <c r="AM97" s="1"/>
  <c r="AS97" s="1"/>
  <c r="AY97" s="1"/>
  <c r="BE97" s="1"/>
  <c r="I92"/>
  <c r="H444"/>
  <c r="N444" s="1"/>
  <c r="T444" s="1"/>
  <c r="Z444" s="1"/>
  <c r="AF444" s="1"/>
  <c r="AL444" s="1"/>
  <c r="AR444" s="1"/>
  <c r="AX444" s="1"/>
  <c r="BD444" s="1"/>
  <c r="J444"/>
  <c r="P444" s="1"/>
  <c r="V444" s="1"/>
  <c r="AB444" s="1"/>
  <c r="AH444" s="1"/>
  <c r="AN444" s="1"/>
  <c r="AT444" s="1"/>
  <c r="AZ444" s="1"/>
  <c r="BF444" s="1"/>
  <c r="J266"/>
  <c r="P266" s="1"/>
  <c r="V266" s="1"/>
  <c r="AB266" s="1"/>
  <c r="AH266" s="1"/>
  <c r="AN266" s="1"/>
  <c r="AT266" s="1"/>
  <c r="AZ266" s="1"/>
  <c r="BF266" s="1"/>
  <c r="P267"/>
  <c r="V267" s="1"/>
  <c r="AB267" s="1"/>
  <c r="AH267" s="1"/>
  <c r="AN267" s="1"/>
  <c r="AT267" s="1"/>
  <c r="AZ267" s="1"/>
  <c r="BF267" s="1"/>
  <c r="J515"/>
  <c r="P516"/>
  <c r="V516" s="1"/>
  <c r="AB516" s="1"/>
  <c r="AH516" s="1"/>
  <c r="AN516" s="1"/>
  <c r="AT516" s="1"/>
  <c r="AZ516" s="1"/>
  <c r="BF516" s="1"/>
  <c r="J682"/>
  <c r="P683"/>
  <c r="V683" s="1"/>
  <c r="AB683" s="1"/>
  <c r="AH683" s="1"/>
  <c r="AN683" s="1"/>
  <c r="AT683" s="1"/>
  <c r="AZ683" s="1"/>
  <c r="BF683" s="1"/>
  <c r="J743"/>
  <c r="P743" s="1"/>
  <c r="V743" s="1"/>
  <c r="AB743" s="1"/>
  <c r="AH743" s="1"/>
  <c r="AN743" s="1"/>
  <c r="AT743" s="1"/>
  <c r="AZ743" s="1"/>
  <c r="BF743" s="1"/>
  <c r="P744"/>
  <c r="V744" s="1"/>
  <c r="AB744" s="1"/>
  <c r="AH744" s="1"/>
  <c r="AN744" s="1"/>
  <c r="AT744" s="1"/>
  <c r="AZ744" s="1"/>
  <c r="BF744" s="1"/>
  <c r="P769"/>
  <c r="V769" s="1"/>
  <c r="AB769" s="1"/>
  <c r="AH769" s="1"/>
  <c r="AN769" s="1"/>
  <c r="AT769" s="1"/>
  <c r="AZ769" s="1"/>
  <c r="BF769" s="1"/>
  <c r="P770"/>
  <c r="V770" s="1"/>
  <c r="AB770" s="1"/>
  <c r="AH770" s="1"/>
  <c r="AN770" s="1"/>
  <c r="AT770" s="1"/>
  <c r="AZ770" s="1"/>
  <c r="BF770" s="1"/>
  <c r="J802"/>
  <c r="P802" s="1"/>
  <c r="V802" s="1"/>
  <c r="AB802" s="1"/>
  <c r="AH802" s="1"/>
  <c r="AN802" s="1"/>
  <c r="AT802" s="1"/>
  <c r="P803"/>
  <c r="V803" s="1"/>
  <c r="AB803" s="1"/>
  <c r="AH803" s="1"/>
  <c r="AN803" s="1"/>
  <c r="AT803" s="1"/>
  <c r="J828"/>
  <c r="P828" s="1"/>
  <c r="V828" s="1"/>
  <c r="AB828" s="1"/>
  <c r="AH828" s="1"/>
  <c r="AN828" s="1"/>
  <c r="AT828" s="1"/>
  <c r="P829"/>
  <c r="V829" s="1"/>
  <c r="AB829" s="1"/>
  <c r="AH829" s="1"/>
  <c r="AN829" s="1"/>
  <c r="AT829" s="1"/>
  <c r="I472"/>
  <c r="O473"/>
  <c r="U473" s="1"/>
  <c r="AA473" s="1"/>
  <c r="AG473" s="1"/>
  <c r="AM473" s="1"/>
  <c r="AS473" s="1"/>
  <c r="AY473" s="1"/>
  <c r="BE473" s="1"/>
  <c r="I229"/>
  <c r="O230"/>
  <c r="U230" s="1"/>
  <c r="AA230" s="1"/>
  <c r="AG230" s="1"/>
  <c r="AM230" s="1"/>
  <c r="AS230" s="1"/>
  <c r="AY230" s="1"/>
  <c r="BE230" s="1"/>
  <c r="I256"/>
  <c r="O256" s="1"/>
  <c r="U256" s="1"/>
  <c r="AA256" s="1"/>
  <c r="AG256" s="1"/>
  <c r="AM256" s="1"/>
  <c r="AS256" s="1"/>
  <c r="AY256" s="1"/>
  <c r="BE256" s="1"/>
  <c r="O257"/>
  <c r="U257" s="1"/>
  <c r="AA257" s="1"/>
  <c r="AG257" s="1"/>
  <c r="AM257" s="1"/>
  <c r="AS257" s="1"/>
  <c r="AY257" s="1"/>
  <c r="BE257" s="1"/>
  <c r="I293"/>
  <c r="O293" s="1"/>
  <c r="U293" s="1"/>
  <c r="AA293" s="1"/>
  <c r="AG293" s="1"/>
  <c r="AM293" s="1"/>
  <c r="AS293" s="1"/>
  <c r="AY293" s="1"/>
  <c r="BE293" s="1"/>
  <c r="O294"/>
  <c r="U294" s="1"/>
  <c r="AA294" s="1"/>
  <c r="AG294" s="1"/>
  <c r="AM294" s="1"/>
  <c r="AS294" s="1"/>
  <c r="AY294" s="1"/>
  <c r="BE294" s="1"/>
  <c r="I299"/>
  <c r="O299" s="1"/>
  <c r="U299" s="1"/>
  <c r="AA299" s="1"/>
  <c r="AG299" s="1"/>
  <c r="AM299" s="1"/>
  <c r="AS299" s="1"/>
  <c r="AY299" s="1"/>
  <c r="BE299" s="1"/>
  <c r="O300"/>
  <c r="U300" s="1"/>
  <c r="AA300" s="1"/>
  <c r="AG300" s="1"/>
  <c r="AM300" s="1"/>
  <c r="AS300" s="1"/>
  <c r="AY300" s="1"/>
  <c r="BE300" s="1"/>
  <c r="I305"/>
  <c r="O305" s="1"/>
  <c r="U305" s="1"/>
  <c r="AA305" s="1"/>
  <c r="AG305" s="1"/>
  <c r="AM305" s="1"/>
  <c r="AS305" s="1"/>
  <c r="AY305" s="1"/>
  <c r="BE305" s="1"/>
  <c r="O306"/>
  <c r="U306" s="1"/>
  <c r="AA306" s="1"/>
  <c r="AG306" s="1"/>
  <c r="AM306" s="1"/>
  <c r="AS306" s="1"/>
  <c r="AY306" s="1"/>
  <c r="BE306" s="1"/>
  <c r="I313"/>
  <c r="O314"/>
  <c r="U314" s="1"/>
  <c r="AA314" s="1"/>
  <c r="AG314" s="1"/>
  <c r="AM314" s="1"/>
  <c r="AS314" s="1"/>
  <c r="AY314" s="1"/>
  <c r="BE314" s="1"/>
  <c r="I342"/>
  <c r="O342" s="1"/>
  <c r="U342" s="1"/>
  <c r="AA342" s="1"/>
  <c r="AG342" s="1"/>
  <c r="AM342" s="1"/>
  <c r="AS342" s="1"/>
  <c r="AY342" s="1"/>
  <c r="BE342" s="1"/>
  <c r="O343"/>
  <c r="U343" s="1"/>
  <c r="AA343" s="1"/>
  <c r="AG343" s="1"/>
  <c r="AM343" s="1"/>
  <c r="AS343" s="1"/>
  <c r="AY343" s="1"/>
  <c r="BE343" s="1"/>
  <c r="I365"/>
  <c r="O365" s="1"/>
  <c r="U365" s="1"/>
  <c r="AA365" s="1"/>
  <c r="AG365" s="1"/>
  <c r="AM365" s="1"/>
  <c r="AS365" s="1"/>
  <c r="AY365" s="1"/>
  <c r="BE365" s="1"/>
  <c r="O366"/>
  <c r="U366" s="1"/>
  <c r="AA366" s="1"/>
  <c r="AG366" s="1"/>
  <c r="AM366" s="1"/>
  <c r="AS366" s="1"/>
  <c r="AY366" s="1"/>
  <c r="BE366" s="1"/>
  <c r="I397"/>
  <c r="O397" s="1"/>
  <c r="U397" s="1"/>
  <c r="AA397" s="1"/>
  <c r="AG397" s="1"/>
  <c r="AM397" s="1"/>
  <c r="AS397" s="1"/>
  <c r="AY397" s="1"/>
  <c r="BE397" s="1"/>
  <c r="O398"/>
  <c r="U398" s="1"/>
  <c r="AA398" s="1"/>
  <c r="AG398" s="1"/>
  <c r="AM398" s="1"/>
  <c r="AS398" s="1"/>
  <c r="AY398" s="1"/>
  <c r="BE398" s="1"/>
  <c r="I437"/>
  <c r="O438"/>
  <c r="U438" s="1"/>
  <c r="AA438" s="1"/>
  <c r="AG438" s="1"/>
  <c r="AM438" s="1"/>
  <c r="AS438" s="1"/>
  <c r="AY438" s="1"/>
  <c r="BE438" s="1"/>
  <c r="I502"/>
  <c r="O503"/>
  <c r="U503" s="1"/>
  <c r="AA503" s="1"/>
  <c r="AG503" s="1"/>
  <c r="AM503" s="1"/>
  <c r="AS503" s="1"/>
  <c r="AY503" s="1"/>
  <c r="BE503" s="1"/>
  <c r="I564"/>
  <c r="O564" s="1"/>
  <c r="U564" s="1"/>
  <c r="AA564" s="1"/>
  <c r="AG564" s="1"/>
  <c r="AM564" s="1"/>
  <c r="AS564" s="1"/>
  <c r="AY564" s="1"/>
  <c r="BE564" s="1"/>
  <c r="O567"/>
  <c r="U567" s="1"/>
  <c r="AA567" s="1"/>
  <c r="AG567" s="1"/>
  <c r="AM567" s="1"/>
  <c r="AS567" s="1"/>
  <c r="AY567" s="1"/>
  <c r="BE567" s="1"/>
  <c r="I599"/>
  <c r="O599" s="1"/>
  <c r="U599" s="1"/>
  <c r="AA599" s="1"/>
  <c r="AG599" s="1"/>
  <c r="AM599" s="1"/>
  <c r="AS599" s="1"/>
  <c r="AY599" s="1"/>
  <c r="BE599" s="1"/>
  <c r="O600"/>
  <c r="U600" s="1"/>
  <c r="AA600" s="1"/>
  <c r="AG600" s="1"/>
  <c r="AM600" s="1"/>
  <c r="AS600" s="1"/>
  <c r="AY600" s="1"/>
  <c r="BE600" s="1"/>
  <c r="I593"/>
  <c r="O593" s="1"/>
  <c r="U593" s="1"/>
  <c r="AA593" s="1"/>
  <c r="AG593" s="1"/>
  <c r="AM593" s="1"/>
  <c r="AS593" s="1"/>
  <c r="AY593" s="1"/>
  <c r="BE593" s="1"/>
  <c r="O594"/>
  <c r="U594" s="1"/>
  <c r="AA594" s="1"/>
  <c r="AG594" s="1"/>
  <c r="AM594" s="1"/>
  <c r="AS594" s="1"/>
  <c r="AY594" s="1"/>
  <c r="BE594" s="1"/>
  <c r="I685"/>
  <c r="O685" s="1"/>
  <c r="U685" s="1"/>
  <c r="AA685" s="1"/>
  <c r="AG685" s="1"/>
  <c r="AM685" s="1"/>
  <c r="AS685" s="1"/>
  <c r="AY685" s="1"/>
  <c r="BE685" s="1"/>
  <c r="O686"/>
  <c r="U686" s="1"/>
  <c r="AA686" s="1"/>
  <c r="AG686" s="1"/>
  <c r="AM686" s="1"/>
  <c r="AS686" s="1"/>
  <c r="AY686" s="1"/>
  <c r="BE686" s="1"/>
  <c r="I711"/>
  <c r="O711" s="1"/>
  <c r="U711" s="1"/>
  <c r="AA711" s="1"/>
  <c r="AG711" s="1"/>
  <c r="AM711" s="1"/>
  <c r="AS711" s="1"/>
  <c r="AY711" s="1"/>
  <c r="BE711" s="1"/>
  <c r="O712"/>
  <c r="U712" s="1"/>
  <c r="AA712" s="1"/>
  <c r="AG712" s="1"/>
  <c r="AM712" s="1"/>
  <c r="AS712" s="1"/>
  <c r="AY712" s="1"/>
  <c r="BE712" s="1"/>
  <c r="I721"/>
  <c r="O721" s="1"/>
  <c r="U721" s="1"/>
  <c r="AA721" s="1"/>
  <c r="AG721" s="1"/>
  <c r="AM721" s="1"/>
  <c r="AS721" s="1"/>
  <c r="AY721" s="1"/>
  <c r="BE721" s="1"/>
  <c r="O722"/>
  <c r="U722" s="1"/>
  <c r="AA722" s="1"/>
  <c r="AG722" s="1"/>
  <c r="AM722" s="1"/>
  <c r="AS722" s="1"/>
  <c r="AY722" s="1"/>
  <c r="BE722" s="1"/>
  <c r="I740"/>
  <c r="O740" s="1"/>
  <c r="U740" s="1"/>
  <c r="AA740" s="1"/>
  <c r="AG740" s="1"/>
  <c r="AM740" s="1"/>
  <c r="AS740" s="1"/>
  <c r="AY740" s="1"/>
  <c r="BE740" s="1"/>
  <c r="O741"/>
  <c r="U741" s="1"/>
  <c r="AA741" s="1"/>
  <c r="AG741" s="1"/>
  <c r="AM741" s="1"/>
  <c r="AS741" s="1"/>
  <c r="AY741" s="1"/>
  <c r="BE741" s="1"/>
  <c r="I746"/>
  <c r="O746" s="1"/>
  <c r="U746" s="1"/>
  <c r="AA746" s="1"/>
  <c r="AG746" s="1"/>
  <c r="AM746" s="1"/>
  <c r="AS746" s="1"/>
  <c r="AY746" s="1"/>
  <c r="BE746" s="1"/>
  <c r="O749"/>
  <c r="U749" s="1"/>
  <c r="AA749" s="1"/>
  <c r="AG749" s="1"/>
  <c r="AM749" s="1"/>
  <c r="AS749" s="1"/>
  <c r="AY749" s="1"/>
  <c r="BE749" s="1"/>
  <c r="I757"/>
  <c r="O757" s="1"/>
  <c r="U757" s="1"/>
  <c r="AA757" s="1"/>
  <c r="AG757" s="1"/>
  <c r="AM757" s="1"/>
  <c r="AS757" s="1"/>
  <c r="AY757" s="1"/>
  <c r="BE757" s="1"/>
  <c r="O762"/>
  <c r="U762" s="1"/>
  <c r="AA762" s="1"/>
  <c r="AG762" s="1"/>
  <c r="AM762" s="1"/>
  <c r="AS762" s="1"/>
  <c r="AY762" s="1"/>
  <c r="BE762" s="1"/>
  <c r="I774"/>
  <c r="O774" s="1"/>
  <c r="U774" s="1"/>
  <c r="AA774" s="1"/>
  <c r="AG774" s="1"/>
  <c r="AM774" s="1"/>
  <c r="AS774" s="1"/>
  <c r="AY774" s="1"/>
  <c r="BE774" s="1"/>
  <c r="O775"/>
  <c r="U775" s="1"/>
  <c r="AA775" s="1"/>
  <c r="AG775" s="1"/>
  <c r="AM775" s="1"/>
  <c r="AS775" s="1"/>
  <c r="AY775" s="1"/>
  <c r="BE775" s="1"/>
  <c r="I785"/>
  <c r="O785" s="1"/>
  <c r="U785" s="1"/>
  <c r="AA785" s="1"/>
  <c r="AG785" s="1"/>
  <c r="AM785" s="1"/>
  <c r="AS785" s="1"/>
  <c r="O786"/>
  <c r="U786" s="1"/>
  <c r="AA786" s="1"/>
  <c r="AG786" s="1"/>
  <c r="AM786" s="1"/>
  <c r="AS786" s="1"/>
  <c r="I820"/>
  <c r="O820" s="1"/>
  <c r="U820" s="1"/>
  <c r="AA820" s="1"/>
  <c r="AG820" s="1"/>
  <c r="AM820" s="1"/>
  <c r="AS820" s="1"/>
  <c r="O821"/>
  <c r="U821" s="1"/>
  <c r="AA821" s="1"/>
  <c r="AG821" s="1"/>
  <c r="AM821" s="1"/>
  <c r="AS821" s="1"/>
  <c r="I831"/>
  <c r="O831" s="1"/>
  <c r="U831" s="1"/>
  <c r="AA831" s="1"/>
  <c r="AG831" s="1"/>
  <c r="AM831" s="1"/>
  <c r="AS831" s="1"/>
  <c r="O834"/>
  <c r="U834" s="1"/>
  <c r="AA834" s="1"/>
  <c r="AG834" s="1"/>
  <c r="AM834" s="1"/>
  <c r="AS834" s="1"/>
  <c r="I841"/>
  <c r="O841" s="1"/>
  <c r="U841" s="1"/>
  <c r="AA841" s="1"/>
  <c r="AG841" s="1"/>
  <c r="AM841" s="1"/>
  <c r="AS841" s="1"/>
  <c r="O844"/>
  <c r="U844" s="1"/>
  <c r="AA844" s="1"/>
  <c r="AG844" s="1"/>
  <c r="AM844" s="1"/>
  <c r="AS844" s="1"/>
  <c r="J472"/>
  <c r="P473"/>
  <c r="V473" s="1"/>
  <c r="AB473" s="1"/>
  <c r="AH473" s="1"/>
  <c r="AN473" s="1"/>
  <c r="AT473" s="1"/>
  <c r="AZ473" s="1"/>
  <c r="BF473" s="1"/>
  <c r="J235"/>
  <c r="P235" s="1"/>
  <c r="V235" s="1"/>
  <c r="AB235" s="1"/>
  <c r="AH235" s="1"/>
  <c r="AN235" s="1"/>
  <c r="AT235" s="1"/>
  <c r="AZ235" s="1"/>
  <c r="BF235" s="1"/>
  <c r="P236"/>
  <c r="V236" s="1"/>
  <c r="AB236" s="1"/>
  <c r="AH236" s="1"/>
  <c r="AN236" s="1"/>
  <c r="AT236" s="1"/>
  <c r="AZ236" s="1"/>
  <c r="BF236" s="1"/>
  <c r="J260"/>
  <c r="P260" s="1"/>
  <c r="V260" s="1"/>
  <c r="AB260" s="1"/>
  <c r="AH260" s="1"/>
  <c r="AN260" s="1"/>
  <c r="AT260" s="1"/>
  <c r="AZ260" s="1"/>
  <c r="BF260" s="1"/>
  <c r="P261"/>
  <c r="V261" s="1"/>
  <c r="AB261" s="1"/>
  <c r="AH261" s="1"/>
  <c r="AN261" s="1"/>
  <c r="AT261" s="1"/>
  <c r="AZ261" s="1"/>
  <c r="BF261" s="1"/>
  <c r="J302"/>
  <c r="P302" s="1"/>
  <c r="V302" s="1"/>
  <c r="AB302" s="1"/>
  <c r="AH302" s="1"/>
  <c r="AN302" s="1"/>
  <c r="AT302" s="1"/>
  <c r="AZ302" s="1"/>
  <c r="BF302" s="1"/>
  <c r="P303"/>
  <c r="V303" s="1"/>
  <c r="AB303" s="1"/>
  <c r="AH303" s="1"/>
  <c r="AN303" s="1"/>
  <c r="AT303" s="1"/>
  <c r="AZ303" s="1"/>
  <c r="BF303" s="1"/>
  <c r="J328"/>
  <c r="P329"/>
  <c r="V329" s="1"/>
  <c r="AB329" s="1"/>
  <c r="AH329" s="1"/>
  <c r="AN329" s="1"/>
  <c r="AT329" s="1"/>
  <c r="AZ329" s="1"/>
  <c r="BF329" s="1"/>
  <c r="J356"/>
  <c r="P356" s="1"/>
  <c r="V356" s="1"/>
  <c r="AB356" s="1"/>
  <c r="AH356" s="1"/>
  <c r="AN356" s="1"/>
  <c r="AT356" s="1"/>
  <c r="AZ356" s="1"/>
  <c r="BF356" s="1"/>
  <c r="P357"/>
  <c r="V357" s="1"/>
  <c r="AB357" s="1"/>
  <c r="AH357" s="1"/>
  <c r="AN357" s="1"/>
  <c r="AT357" s="1"/>
  <c r="AZ357" s="1"/>
  <c r="BF357" s="1"/>
  <c r="J368"/>
  <c r="P368" s="1"/>
  <c r="V368" s="1"/>
  <c r="AB368" s="1"/>
  <c r="AH368" s="1"/>
  <c r="AN368" s="1"/>
  <c r="AT368" s="1"/>
  <c r="AZ368" s="1"/>
  <c r="BF368" s="1"/>
  <c r="P369"/>
  <c r="V369" s="1"/>
  <c r="AB369" s="1"/>
  <c r="AH369" s="1"/>
  <c r="AN369" s="1"/>
  <c r="AT369" s="1"/>
  <c r="AZ369" s="1"/>
  <c r="BF369" s="1"/>
  <c r="J497"/>
  <c r="P498"/>
  <c r="V498" s="1"/>
  <c r="AB498" s="1"/>
  <c r="AH498" s="1"/>
  <c r="AN498" s="1"/>
  <c r="AT498" s="1"/>
  <c r="AZ498" s="1"/>
  <c r="BF498" s="1"/>
  <c r="J590"/>
  <c r="P590" s="1"/>
  <c r="V590" s="1"/>
  <c r="AB590" s="1"/>
  <c r="AH590" s="1"/>
  <c r="AN590" s="1"/>
  <c r="AT590" s="1"/>
  <c r="AZ590" s="1"/>
  <c r="BF590" s="1"/>
  <c r="P591"/>
  <c r="V591" s="1"/>
  <c r="AB591" s="1"/>
  <c r="AH591" s="1"/>
  <c r="AN591" s="1"/>
  <c r="AT591" s="1"/>
  <c r="AZ591" s="1"/>
  <c r="BF591" s="1"/>
  <c r="J754"/>
  <c r="P754" s="1"/>
  <c r="V754" s="1"/>
  <c r="AB754" s="1"/>
  <c r="AH754" s="1"/>
  <c r="AN754" s="1"/>
  <c r="AT754" s="1"/>
  <c r="AZ754" s="1"/>
  <c r="BF754" s="1"/>
  <c r="P755"/>
  <c r="V755" s="1"/>
  <c r="AB755" s="1"/>
  <c r="AH755" s="1"/>
  <c r="AN755" s="1"/>
  <c r="AT755" s="1"/>
  <c r="AZ755" s="1"/>
  <c r="BF755" s="1"/>
  <c r="J782"/>
  <c r="P782" s="1"/>
  <c r="V782" s="1"/>
  <c r="AB782" s="1"/>
  <c r="AH782" s="1"/>
  <c r="AN782" s="1"/>
  <c r="AT782" s="1"/>
  <c r="P783"/>
  <c r="V783" s="1"/>
  <c r="AB783" s="1"/>
  <c r="AH783" s="1"/>
  <c r="AN783" s="1"/>
  <c r="AT783" s="1"/>
  <c r="J836"/>
  <c r="P836" s="1"/>
  <c r="V836" s="1"/>
  <c r="AB836" s="1"/>
  <c r="AH836" s="1"/>
  <c r="AN836" s="1"/>
  <c r="AT836" s="1"/>
  <c r="P839"/>
  <c r="V839" s="1"/>
  <c r="AB839" s="1"/>
  <c r="AH839" s="1"/>
  <c r="AN839" s="1"/>
  <c r="AT839" s="1"/>
  <c r="I253"/>
  <c r="O253" s="1"/>
  <c r="U253" s="1"/>
  <c r="AA253" s="1"/>
  <c r="AG253" s="1"/>
  <c r="AM253" s="1"/>
  <c r="AS253" s="1"/>
  <c r="AY253" s="1"/>
  <c r="BE253" s="1"/>
  <c r="O254"/>
  <c r="U254" s="1"/>
  <c r="AA254" s="1"/>
  <c r="AG254" s="1"/>
  <c r="AM254" s="1"/>
  <c r="AS254" s="1"/>
  <c r="AY254" s="1"/>
  <c r="BE254" s="1"/>
  <c r="I272"/>
  <c r="O272" s="1"/>
  <c r="U272" s="1"/>
  <c r="AA272" s="1"/>
  <c r="AG272" s="1"/>
  <c r="AM272" s="1"/>
  <c r="AS272" s="1"/>
  <c r="AY272" s="1"/>
  <c r="BE272" s="1"/>
  <c r="O273"/>
  <c r="U273" s="1"/>
  <c r="AA273" s="1"/>
  <c r="AG273" s="1"/>
  <c r="AM273" s="1"/>
  <c r="AS273" s="1"/>
  <c r="AY273" s="1"/>
  <c r="BE273" s="1"/>
  <c r="J229"/>
  <c r="P230"/>
  <c r="V230" s="1"/>
  <c r="AB230" s="1"/>
  <c r="AH230" s="1"/>
  <c r="AN230" s="1"/>
  <c r="AT230" s="1"/>
  <c r="AZ230" s="1"/>
  <c r="BF230" s="1"/>
  <c r="J253"/>
  <c r="P253" s="1"/>
  <c r="V253" s="1"/>
  <c r="AB253" s="1"/>
  <c r="AH253" s="1"/>
  <c r="AN253" s="1"/>
  <c r="AT253" s="1"/>
  <c r="AZ253" s="1"/>
  <c r="BF253" s="1"/>
  <c r="P254"/>
  <c r="V254" s="1"/>
  <c r="AB254" s="1"/>
  <c r="AH254" s="1"/>
  <c r="AN254" s="1"/>
  <c r="AT254" s="1"/>
  <c r="AZ254" s="1"/>
  <c r="BF254" s="1"/>
  <c r="J256"/>
  <c r="P256" s="1"/>
  <c r="V256" s="1"/>
  <c r="AB256" s="1"/>
  <c r="AH256" s="1"/>
  <c r="AN256" s="1"/>
  <c r="AT256" s="1"/>
  <c r="AZ256" s="1"/>
  <c r="BF256" s="1"/>
  <c r="P257"/>
  <c r="V257" s="1"/>
  <c r="AB257" s="1"/>
  <c r="AH257" s="1"/>
  <c r="AN257" s="1"/>
  <c r="AT257" s="1"/>
  <c r="AZ257" s="1"/>
  <c r="BF257" s="1"/>
  <c r="J263"/>
  <c r="P263" s="1"/>
  <c r="V263" s="1"/>
  <c r="AB263" s="1"/>
  <c r="AH263" s="1"/>
  <c r="AN263" s="1"/>
  <c r="AT263" s="1"/>
  <c r="AZ263" s="1"/>
  <c r="BF263" s="1"/>
  <c r="P264"/>
  <c r="V264" s="1"/>
  <c r="AB264" s="1"/>
  <c r="AH264" s="1"/>
  <c r="AN264" s="1"/>
  <c r="AT264" s="1"/>
  <c r="AZ264" s="1"/>
  <c r="BF264" s="1"/>
  <c r="J272"/>
  <c r="P272" s="1"/>
  <c r="V272" s="1"/>
  <c r="AB272" s="1"/>
  <c r="AH272" s="1"/>
  <c r="AN272" s="1"/>
  <c r="AT272" s="1"/>
  <c r="AZ272" s="1"/>
  <c r="BF272" s="1"/>
  <c r="P273"/>
  <c r="V273" s="1"/>
  <c r="AB273" s="1"/>
  <c r="AH273" s="1"/>
  <c r="AN273" s="1"/>
  <c r="AT273" s="1"/>
  <c r="AZ273" s="1"/>
  <c r="BF273" s="1"/>
  <c r="J293"/>
  <c r="P293" s="1"/>
  <c r="V293" s="1"/>
  <c r="AB293" s="1"/>
  <c r="AH293" s="1"/>
  <c r="AN293" s="1"/>
  <c r="AT293" s="1"/>
  <c r="AZ293" s="1"/>
  <c r="BF293" s="1"/>
  <c r="P294"/>
  <c r="V294" s="1"/>
  <c r="AB294" s="1"/>
  <c r="AH294" s="1"/>
  <c r="AN294" s="1"/>
  <c r="AT294" s="1"/>
  <c r="AZ294" s="1"/>
  <c r="BF294" s="1"/>
  <c r="J299"/>
  <c r="P299" s="1"/>
  <c r="V299" s="1"/>
  <c r="AB299" s="1"/>
  <c r="AH299" s="1"/>
  <c r="AN299" s="1"/>
  <c r="AT299" s="1"/>
  <c r="AZ299" s="1"/>
  <c r="BF299" s="1"/>
  <c r="P300"/>
  <c r="V300" s="1"/>
  <c r="AB300" s="1"/>
  <c r="AH300" s="1"/>
  <c r="AN300" s="1"/>
  <c r="AT300" s="1"/>
  <c r="AZ300" s="1"/>
  <c r="BF300" s="1"/>
  <c r="J305"/>
  <c r="P305" s="1"/>
  <c r="V305" s="1"/>
  <c r="AB305" s="1"/>
  <c r="AH305" s="1"/>
  <c r="AN305" s="1"/>
  <c r="AT305" s="1"/>
  <c r="AZ305" s="1"/>
  <c r="BF305" s="1"/>
  <c r="P306"/>
  <c r="V306" s="1"/>
  <c r="AB306" s="1"/>
  <c r="AH306" s="1"/>
  <c r="AN306" s="1"/>
  <c r="AT306" s="1"/>
  <c r="AZ306" s="1"/>
  <c r="BF306" s="1"/>
  <c r="J313"/>
  <c r="P314"/>
  <c r="V314" s="1"/>
  <c r="AB314" s="1"/>
  <c r="AH314" s="1"/>
  <c r="AN314" s="1"/>
  <c r="AT314" s="1"/>
  <c r="AZ314" s="1"/>
  <c r="BF314" s="1"/>
  <c r="J342"/>
  <c r="P342" s="1"/>
  <c r="V342" s="1"/>
  <c r="AB342" s="1"/>
  <c r="AH342" s="1"/>
  <c r="AN342" s="1"/>
  <c r="AT342" s="1"/>
  <c r="AZ342" s="1"/>
  <c r="BF342" s="1"/>
  <c r="P343"/>
  <c r="V343" s="1"/>
  <c r="AB343" s="1"/>
  <c r="AH343" s="1"/>
  <c r="AN343" s="1"/>
  <c r="AT343" s="1"/>
  <c r="AZ343" s="1"/>
  <c r="BF343" s="1"/>
  <c r="J365"/>
  <c r="P365" s="1"/>
  <c r="V365" s="1"/>
  <c r="AB365" s="1"/>
  <c r="AH365" s="1"/>
  <c r="AN365" s="1"/>
  <c r="AT365" s="1"/>
  <c r="AZ365" s="1"/>
  <c r="BF365" s="1"/>
  <c r="P366"/>
  <c r="V366" s="1"/>
  <c r="AB366" s="1"/>
  <c r="AH366" s="1"/>
  <c r="AN366" s="1"/>
  <c r="AT366" s="1"/>
  <c r="AZ366" s="1"/>
  <c r="BF366" s="1"/>
  <c r="J397"/>
  <c r="P397" s="1"/>
  <c r="V397" s="1"/>
  <c r="AB397" s="1"/>
  <c r="AH397" s="1"/>
  <c r="AN397" s="1"/>
  <c r="AT397" s="1"/>
  <c r="AZ397" s="1"/>
  <c r="BF397" s="1"/>
  <c r="P398"/>
  <c r="V398" s="1"/>
  <c r="AB398" s="1"/>
  <c r="AH398" s="1"/>
  <c r="AN398" s="1"/>
  <c r="AT398" s="1"/>
  <c r="AZ398" s="1"/>
  <c r="BF398" s="1"/>
  <c r="J437"/>
  <c r="P438"/>
  <c r="V438" s="1"/>
  <c r="AB438" s="1"/>
  <c r="AH438" s="1"/>
  <c r="AN438" s="1"/>
  <c r="AT438" s="1"/>
  <c r="AZ438" s="1"/>
  <c r="BF438" s="1"/>
  <c r="J502"/>
  <c r="P503"/>
  <c r="V503" s="1"/>
  <c r="AB503" s="1"/>
  <c r="AH503" s="1"/>
  <c r="AN503" s="1"/>
  <c r="AT503" s="1"/>
  <c r="AZ503" s="1"/>
  <c r="BF503" s="1"/>
  <c r="J564"/>
  <c r="P564" s="1"/>
  <c r="V564" s="1"/>
  <c r="AB564" s="1"/>
  <c r="AH564" s="1"/>
  <c r="AN564" s="1"/>
  <c r="AT564" s="1"/>
  <c r="AZ564" s="1"/>
  <c r="BF564" s="1"/>
  <c r="P567"/>
  <c r="V567" s="1"/>
  <c r="AB567" s="1"/>
  <c r="AH567" s="1"/>
  <c r="AN567" s="1"/>
  <c r="AT567" s="1"/>
  <c r="AZ567" s="1"/>
  <c r="BF567" s="1"/>
  <c r="J599"/>
  <c r="P599" s="1"/>
  <c r="V599" s="1"/>
  <c r="AB599" s="1"/>
  <c r="AH599" s="1"/>
  <c r="AN599" s="1"/>
  <c r="AT599" s="1"/>
  <c r="AZ599" s="1"/>
  <c r="BF599" s="1"/>
  <c r="P600"/>
  <c r="V600" s="1"/>
  <c r="AB600" s="1"/>
  <c r="AH600" s="1"/>
  <c r="AN600" s="1"/>
  <c r="AT600" s="1"/>
  <c r="AZ600" s="1"/>
  <c r="BF600" s="1"/>
  <c r="J593"/>
  <c r="P593" s="1"/>
  <c r="V593" s="1"/>
  <c r="AB593" s="1"/>
  <c r="AH593" s="1"/>
  <c r="AN593" s="1"/>
  <c r="AT593" s="1"/>
  <c r="AZ593" s="1"/>
  <c r="BF593" s="1"/>
  <c r="P594"/>
  <c r="V594" s="1"/>
  <c r="AB594" s="1"/>
  <c r="AH594" s="1"/>
  <c r="AN594" s="1"/>
  <c r="AT594" s="1"/>
  <c r="AZ594" s="1"/>
  <c r="BF594" s="1"/>
  <c r="J685"/>
  <c r="P685" s="1"/>
  <c r="V685" s="1"/>
  <c r="AB685" s="1"/>
  <c r="AH685" s="1"/>
  <c r="AN685" s="1"/>
  <c r="AT685" s="1"/>
  <c r="AZ685" s="1"/>
  <c r="BF685" s="1"/>
  <c r="P686"/>
  <c r="V686" s="1"/>
  <c r="AB686" s="1"/>
  <c r="AH686" s="1"/>
  <c r="AN686" s="1"/>
  <c r="AT686" s="1"/>
  <c r="AZ686" s="1"/>
  <c r="BF686" s="1"/>
  <c r="J711"/>
  <c r="P711" s="1"/>
  <c r="V711" s="1"/>
  <c r="AB711" s="1"/>
  <c r="AH711" s="1"/>
  <c r="AN711" s="1"/>
  <c r="AT711" s="1"/>
  <c r="AZ711" s="1"/>
  <c r="BF711" s="1"/>
  <c r="P712"/>
  <c r="V712" s="1"/>
  <c r="AB712" s="1"/>
  <c r="AH712" s="1"/>
  <c r="AN712" s="1"/>
  <c r="AT712" s="1"/>
  <c r="AZ712" s="1"/>
  <c r="BF712" s="1"/>
  <c r="J721"/>
  <c r="P721" s="1"/>
  <c r="V721" s="1"/>
  <c r="AB721" s="1"/>
  <c r="AH721" s="1"/>
  <c r="AN721" s="1"/>
  <c r="AT721" s="1"/>
  <c r="AZ721" s="1"/>
  <c r="BF721" s="1"/>
  <c r="P722"/>
  <c r="V722" s="1"/>
  <c r="AB722" s="1"/>
  <c r="AH722" s="1"/>
  <c r="AN722" s="1"/>
  <c r="AT722" s="1"/>
  <c r="AZ722" s="1"/>
  <c r="BF722" s="1"/>
  <c r="J740"/>
  <c r="P740" s="1"/>
  <c r="V740" s="1"/>
  <c r="AB740" s="1"/>
  <c r="AH740" s="1"/>
  <c r="AN740" s="1"/>
  <c r="AT740" s="1"/>
  <c r="AZ740" s="1"/>
  <c r="BF740" s="1"/>
  <c r="P741"/>
  <c r="V741" s="1"/>
  <c r="AB741" s="1"/>
  <c r="AH741" s="1"/>
  <c r="AN741" s="1"/>
  <c r="AT741" s="1"/>
  <c r="AZ741" s="1"/>
  <c r="BF741" s="1"/>
  <c r="J746"/>
  <c r="P746" s="1"/>
  <c r="V746" s="1"/>
  <c r="AB746" s="1"/>
  <c r="AH746" s="1"/>
  <c r="AN746" s="1"/>
  <c r="AT746" s="1"/>
  <c r="AZ746" s="1"/>
  <c r="BF746" s="1"/>
  <c r="P749"/>
  <c r="V749" s="1"/>
  <c r="AB749" s="1"/>
  <c r="AH749" s="1"/>
  <c r="AN749" s="1"/>
  <c r="AT749" s="1"/>
  <c r="AZ749" s="1"/>
  <c r="BF749" s="1"/>
  <c r="J757"/>
  <c r="P757" s="1"/>
  <c r="V757" s="1"/>
  <c r="AB757" s="1"/>
  <c r="AH757" s="1"/>
  <c r="AN757" s="1"/>
  <c r="AT757" s="1"/>
  <c r="AZ757" s="1"/>
  <c r="BF757" s="1"/>
  <c r="P762"/>
  <c r="V762" s="1"/>
  <c r="AB762" s="1"/>
  <c r="AH762" s="1"/>
  <c r="AN762" s="1"/>
  <c r="AT762" s="1"/>
  <c r="AZ762" s="1"/>
  <c r="BF762" s="1"/>
  <c r="J774"/>
  <c r="P774" s="1"/>
  <c r="V774" s="1"/>
  <c r="AB774" s="1"/>
  <c r="AH774" s="1"/>
  <c r="AN774" s="1"/>
  <c r="AT774" s="1"/>
  <c r="AZ774" s="1"/>
  <c r="BF774" s="1"/>
  <c r="P775"/>
  <c r="V775" s="1"/>
  <c r="AB775" s="1"/>
  <c r="AH775" s="1"/>
  <c r="AN775" s="1"/>
  <c r="AT775" s="1"/>
  <c r="AZ775" s="1"/>
  <c r="BF775" s="1"/>
  <c r="J785"/>
  <c r="P785" s="1"/>
  <c r="V785" s="1"/>
  <c r="AB785" s="1"/>
  <c r="AH785" s="1"/>
  <c r="AN785" s="1"/>
  <c r="AT785" s="1"/>
  <c r="P786"/>
  <c r="V786" s="1"/>
  <c r="AB786" s="1"/>
  <c r="AH786" s="1"/>
  <c r="AN786" s="1"/>
  <c r="AT786" s="1"/>
  <c r="J820"/>
  <c r="P820" s="1"/>
  <c r="V820" s="1"/>
  <c r="AB820" s="1"/>
  <c r="AH820" s="1"/>
  <c r="AN820" s="1"/>
  <c r="AT820" s="1"/>
  <c r="P821"/>
  <c r="V821" s="1"/>
  <c r="AB821" s="1"/>
  <c r="AH821" s="1"/>
  <c r="AN821" s="1"/>
  <c r="AT821" s="1"/>
  <c r="J831"/>
  <c r="P831" s="1"/>
  <c r="V831" s="1"/>
  <c r="AB831" s="1"/>
  <c r="AH831" s="1"/>
  <c r="AN831" s="1"/>
  <c r="AT831" s="1"/>
  <c r="P834"/>
  <c r="V834" s="1"/>
  <c r="AB834" s="1"/>
  <c r="AH834" s="1"/>
  <c r="AN834" s="1"/>
  <c r="AT834" s="1"/>
  <c r="J841"/>
  <c r="P841" s="1"/>
  <c r="V841" s="1"/>
  <c r="AB841" s="1"/>
  <c r="AH841" s="1"/>
  <c r="AN841" s="1"/>
  <c r="AT841" s="1"/>
  <c r="P844"/>
  <c r="V844" s="1"/>
  <c r="AB844" s="1"/>
  <c r="AH844" s="1"/>
  <c r="AN844" s="1"/>
  <c r="AT844" s="1"/>
  <c r="I444"/>
  <c r="O444" s="1"/>
  <c r="U444" s="1"/>
  <c r="AA444" s="1"/>
  <c r="AG444" s="1"/>
  <c r="AM444" s="1"/>
  <c r="AS444" s="1"/>
  <c r="AY444" s="1"/>
  <c r="BE444" s="1"/>
  <c r="J232"/>
  <c r="P232" s="1"/>
  <c r="V232" s="1"/>
  <c r="AB232" s="1"/>
  <c r="AH232" s="1"/>
  <c r="AN232" s="1"/>
  <c r="AT232" s="1"/>
  <c r="AZ232" s="1"/>
  <c r="BF232" s="1"/>
  <c r="P233"/>
  <c r="V233" s="1"/>
  <c r="AB233" s="1"/>
  <c r="AH233" s="1"/>
  <c r="AN233" s="1"/>
  <c r="AT233" s="1"/>
  <c r="AZ233" s="1"/>
  <c r="BF233" s="1"/>
  <c r="J290"/>
  <c r="P290" s="1"/>
  <c r="V290" s="1"/>
  <c r="AB290" s="1"/>
  <c r="AH290" s="1"/>
  <c r="AN290" s="1"/>
  <c r="AT290" s="1"/>
  <c r="AZ290" s="1"/>
  <c r="BF290" s="1"/>
  <c r="P291"/>
  <c r="V291" s="1"/>
  <c r="AB291" s="1"/>
  <c r="AH291" s="1"/>
  <c r="AN291" s="1"/>
  <c r="AT291" s="1"/>
  <c r="AZ291" s="1"/>
  <c r="BF291" s="1"/>
  <c r="J296"/>
  <c r="P296" s="1"/>
  <c r="V296" s="1"/>
  <c r="AB296" s="1"/>
  <c r="AH296" s="1"/>
  <c r="AN296" s="1"/>
  <c r="AT296" s="1"/>
  <c r="AZ296" s="1"/>
  <c r="BF296" s="1"/>
  <c r="P297"/>
  <c r="V297" s="1"/>
  <c r="AB297" s="1"/>
  <c r="AH297" s="1"/>
  <c r="AN297" s="1"/>
  <c r="AT297" s="1"/>
  <c r="AZ297" s="1"/>
  <c r="BF297" s="1"/>
  <c r="J308"/>
  <c r="P308" s="1"/>
  <c r="V308" s="1"/>
  <c r="AB308" s="1"/>
  <c r="AH308" s="1"/>
  <c r="AN308" s="1"/>
  <c r="AT308" s="1"/>
  <c r="AZ308" s="1"/>
  <c r="BF308" s="1"/>
  <c r="P309"/>
  <c r="V309" s="1"/>
  <c r="AB309" s="1"/>
  <c r="AH309" s="1"/>
  <c r="AN309" s="1"/>
  <c r="AT309" s="1"/>
  <c r="AZ309" s="1"/>
  <c r="BF309" s="1"/>
  <c r="J558"/>
  <c r="P558" s="1"/>
  <c r="V558" s="1"/>
  <c r="AB558" s="1"/>
  <c r="AH558" s="1"/>
  <c r="AN558" s="1"/>
  <c r="AT558" s="1"/>
  <c r="AZ558" s="1"/>
  <c r="BF558" s="1"/>
  <c r="P559"/>
  <c r="V559" s="1"/>
  <c r="AB559" s="1"/>
  <c r="AH559" s="1"/>
  <c r="AN559" s="1"/>
  <c r="AT559" s="1"/>
  <c r="AZ559" s="1"/>
  <c r="BF559" s="1"/>
  <c r="J585"/>
  <c r="P586"/>
  <c r="V586" s="1"/>
  <c r="AB586" s="1"/>
  <c r="AH586" s="1"/>
  <c r="AN586" s="1"/>
  <c r="AT586" s="1"/>
  <c r="AZ586" s="1"/>
  <c r="BF586" s="1"/>
  <c r="J737"/>
  <c r="P737" s="1"/>
  <c r="V737" s="1"/>
  <c r="AB737" s="1"/>
  <c r="AH737" s="1"/>
  <c r="AN737" s="1"/>
  <c r="AT737" s="1"/>
  <c r="AZ737" s="1"/>
  <c r="BF737" s="1"/>
  <c r="P738"/>
  <c r="V738" s="1"/>
  <c r="AB738" s="1"/>
  <c r="AH738" s="1"/>
  <c r="AN738" s="1"/>
  <c r="AT738" s="1"/>
  <c r="AZ738" s="1"/>
  <c r="BF738" s="1"/>
  <c r="J276"/>
  <c r="P277"/>
  <c r="V277" s="1"/>
  <c r="AB277" s="1"/>
  <c r="AH277" s="1"/>
  <c r="AN277" s="1"/>
  <c r="AT277" s="1"/>
  <c r="AZ277" s="1"/>
  <c r="BF277" s="1"/>
  <c r="I263"/>
  <c r="O263" s="1"/>
  <c r="U263" s="1"/>
  <c r="AA263" s="1"/>
  <c r="AG263" s="1"/>
  <c r="AM263" s="1"/>
  <c r="AS263" s="1"/>
  <c r="AY263" s="1"/>
  <c r="BE263" s="1"/>
  <c r="O264"/>
  <c r="U264" s="1"/>
  <c r="AA264" s="1"/>
  <c r="AG264" s="1"/>
  <c r="AM264" s="1"/>
  <c r="AS264" s="1"/>
  <c r="AY264" s="1"/>
  <c r="BE264" s="1"/>
  <c r="I232"/>
  <c r="O232" s="1"/>
  <c r="U232" s="1"/>
  <c r="AA232" s="1"/>
  <c r="AG232" s="1"/>
  <c r="AM232" s="1"/>
  <c r="AS232" s="1"/>
  <c r="AY232" s="1"/>
  <c r="BE232" s="1"/>
  <c r="O233"/>
  <c r="U233" s="1"/>
  <c r="AA233" s="1"/>
  <c r="AG233" s="1"/>
  <c r="AM233" s="1"/>
  <c r="AS233" s="1"/>
  <c r="AY233" s="1"/>
  <c r="BE233" s="1"/>
  <c r="I235"/>
  <c r="O235" s="1"/>
  <c r="U235" s="1"/>
  <c r="AA235" s="1"/>
  <c r="AG235" s="1"/>
  <c r="AM235" s="1"/>
  <c r="AS235" s="1"/>
  <c r="AY235" s="1"/>
  <c r="BE235" s="1"/>
  <c r="O236"/>
  <c r="U236" s="1"/>
  <c r="AA236" s="1"/>
  <c r="AG236" s="1"/>
  <c r="AM236" s="1"/>
  <c r="AS236" s="1"/>
  <c r="AY236" s="1"/>
  <c r="BE236" s="1"/>
  <c r="I260"/>
  <c r="O260" s="1"/>
  <c r="U260" s="1"/>
  <c r="AA260" s="1"/>
  <c r="AG260" s="1"/>
  <c r="AM260" s="1"/>
  <c r="AS260" s="1"/>
  <c r="AY260" s="1"/>
  <c r="BE260" s="1"/>
  <c r="O261"/>
  <c r="U261" s="1"/>
  <c r="AA261" s="1"/>
  <c r="AG261" s="1"/>
  <c r="AM261" s="1"/>
  <c r="AS261" s="1"/>
  <c r="AY261" s="1"/>
  <c r="BE261" s="1"/>
  <c r="I266"/>
  <c r="O266" s="1"/>
  <c r="U266" s="1"/>
  <c r="AA266" s="1"/>
  <c r="AG266" s="1"/>
  <c r="AM266" s="1"/>
  <c r="AS266" s="1"/>
  <c r="AY266" s="1"/>
  <c r="BE266" s="1"/>
  <c r="O267"/>
  <c r="U267" s="1"/>
  <c r="AA267" s="1"/>
  <c r="AG267" s="1"/>
  <c r="AM267" s="1"/>
  <c r="AS267" s="1"/>
  <c r="AY267" s="1"/>
  <c r="BE267" s="1"/>
  <c r="I290"/>
  <c r="O290" s="1"/>
  <c r="U290" s="1"/>
  <c r="AA290" s="1"/>
  <c r="AG290" s="1"/>
  <c r="AM290" s="1"/>
  <c r="AS290" s="1"/>
  <c r="AY290" s="1"/>
  <c r="BE290" s="1"/>
  <c r="O291"/>
  <c r="U291" s="1"/>
  <c r="AA291" s="1"/>
  <c r="AG291" s="1"/>
  <c r="AM291" s="1"/>
  <c r="AS291" s="1"/>
  <c r="AY291" s="1"/>
  <c r="BE291" s="1"/>
  <c r="I296"/>
  <c r="O296" s="1"/>
  <c r="U296" s="1"/>
  <c r="AA296" s="1"/>
  <c r="AG296" s="1"/>
  <c r="AM296" s="1"/>
  <c r="AS296" s="1"/>
  <c r="AY296" s="1"/>
  <c r="BE296" s="1"/>
  <c r="O297"/>
  <c r="U297" s="1"/>
  <c r="AA297" s="1"/>
  <c r="AG297" s="1"/>
  <c r="AM297" s="1"/>
  <c r="AS297" s="1"/>
  <c r="AY297" s="1"/>
  <c r="BE297" s="1"/>
  <c r="I302"/>
  <c r="O302" s="1"/>
  <c r="U302" s="1"/>
  <c r="AA302" s="1"/>
  <c r="AG302" s="1"/>
  <c r="AM302" s="1"/>
  <c r="AS302" s="1"/>
  <c r="AY302" s="1"/>
  <c r="BE302" s="1"/>
  <c r="O303"/>
  <c r="U303" s="1"/>
  <c r="AA303" s="1"/>
  <c r="AG303" s="1"/>
  <c r="AM303" s="1"/>
  <c r="AS303" s="1"/>
  <c r="AY303" s="1"/>
  <c r="BE303" s="1"/>
  <c r="I308"/>
  <c r="O308" s="1"/>
  <c r="U308" s="1"/>
  <c r="AA308" s="1"/>
  <c r="AG308" s="1"/>
  <c r="AM308" s="1"/>
  <c r="AS308" s="1"/>
  <c r="AY308" s="1"/>
  <c r="BE308" s="1"/>
  <c r="O309"/>
  <c r="U309" s="1"/>
  <c r="AA309" s="1"/>
  <c r="AG309" s="1"/>
  <c r="AM309" s="1"/>
  <c r="AS309" s="1"/>
  <c r="AY309" s="1"/>
  <c r="BE309" s="1"/>
  <c r="I328"/>
  <c r="O329"/>
  <c r="U329" s="1"/>
  <c r="AA329" s="1"/>
  <c r="AG329" s="1"/>
  <c r="AM329" s="1"/>
  <c r="AS329" s="1"/>
  <c r="AY329" s="1"/>
  <c r="BE329" s="1"/>
  <c r="I356"/>
  <c r="O356" s="1"/>
  <c r="U356" s="1"/>
  <c r="AA356" s="1"/>
  <c r="AG356" s="1"/>
  <c r="AM356" s="1"/>
  <c r="AS356" s="1"/>
  <c r="AY356" s="1"/>
  <c r="BE356" s="1"/>
  <c r="O357"/>
  <c r="U357" s="1"/>
  <c r="AA357" s="1"/>
  <c r="AG357" s="1"/>
  <c r="AM357" s="1"/>
  <c r="AS357" s="1"/>
  <c r="AY357" s="1"/>
  <c r="BE357" s="1"/>
  <c r="I368"/>
  <c r="O368" s="1"/>
  <c r="U368" s="1"/>
  <c r="AA368" s="1"/>
  <c r="AG368" s="1"/>
  <c r="AM368" s="1"/>
  <c r="AS368" s="1"/>
  <c r="AY368" s="1"/>
  <c r="BE368" s="1"/>
  <c r="O369"/>
  <c r="U369" s="1"/>
  <c r="AA369" s="1"/>
  <c r="AG369" s="1"/>
  <c r="AM369" s="1"/>
  <c r="AS369" s="1"/>
  <c r="AY369" s="1"/>
  <c r="BE369" s="1"/>
  <c r="I497"/>
  <c r="O498"/>
  <c r="U498" s="1"/>
  <c r="AA498" s="1"/>
  <c r="AG498" s="1"/>
  <c r="AM498" s="1"/>
  <c r="AS498" s="1"/>
  <c r="AY498" s="1"/>
  <c r="BE498" s="1"/>
  <c r="I515"/>
  <c r="O516"/>
  <c r="U516" s="1"/>
  <c r="AA516" s="1"/>
  <c r="AG516" s="1"/>
  <c r="AM516" s="1"/>
  <c r="AS516" s="1"/>
  <c r="AY516" s="1"/>
  <c r="BE516" s="1"/>
  <c r="I558"/>
  <c r="O558" s="1"/>
  <c r="U558" s="1"/>
  <c r="AA558" s="1"/>
  <c r="AG558" s="1"/>
  <c r="AM558" s="1"/>
  <c r="AS558" s="1"/>
  <c r="AY558" s="1"/>
  <c r="BE558" s="1"/>
  <c r="O559"/>
  <c r="U559" s="1"/>
  <c r="AA559" s="1"/>
  <c r="AG559" s="1"/>
  <c r="AM559" s="1"/>
  <c r="AS559" s="1"/>
  <c r="AY559" s="1"/>
  <c r="BE559" s="1"/>
  <c r="I585"/>
  <c r="O586"/>
  <c r="U586" s="1"/>
  <c r="AA586" s="1"/>
  <c r="AG586" s="1"/>
  <c r="AM586" s="1"/>
  <c r="AS586" s="1"/>
  <c r="AY586" s="1"/>
  <c r="BE586" s="1"/>
  <c r="I590"/>
  <c r="O590" s="1"/>
  <c r="U590" s="1"/>
  <c r="AA590" s="1"/>
  <c r="AG590" s="1"/>
  <c r="AM590" s="1"/>
  <c r="AS590" s="1"/>
  <c r="AY590" s="1"/>
  <c r="BE590" s="1"/>
  <c r="O591"/>
  <c r="U591" s="1"/>
  <c r="AA591" s="1"/>
  <c r="AG591" s="1"/>
  <c r="AM591" s="1"/>
  <c r="AS591" s="1"/>
  <c r="AY591" s="1"/>
  <c r="BE591" s="1"/>
  <c r="I682"/>
  <c r="O683"/>
  <c r="U683" s="1"/>
  <c r="AA683" s="1"/>
  <c r="AG683" s="1"/>
  <c r="AM683" s="1"/>
  <c r="AS683" s="1"/>
  <c r="AY683" s="1"/>
  <c r="BE683" s="1"/>
  <c r="I737"/>
  <c r="O737" s="1"/>
  <c r="U737" s="1"/>
  <c r="AA737" s="1"/>
  <c r="AG737" s="1"/>
  <c r="AM737" s="1"/>
  <c r="AS737" s="1"/>
  <c r="AY737" s="1"/>
  <c r="BE737" s="1"/>
  <c r="O738"/>
  <c r="U738" s="1"/>
  <c r="AA738" s="1"/>
  <c r="AG738" s="1"/>
  <c r="AM738" s="1"/>
  <c r="AS738" s="1"/>
  <c r="AY738" s="1"/>
  <c r="BE738" s="1"/>
  <c r="I743"/>
  <c r="O743" s="1"/>
  <c r="U743" s="1"/>
  <c r="AA743" s="1"/>
  <c r="AG743" s="1"/>
  <c r="AM743" s="1"/>
  <c r="AS743" s="1"/>
  <c r="AY743" s="1"/>
  <c r="BE743" s="1"/>
  <c r="O744"/>
  <c r="U744" s="1"/>
  <c r="AA744" s="1"/>
  <c r="AG744" s="1"/>
  <c r="AM744" s="1"/>
  <c r="AS744" s="1"/>
  <c r="AY744" s="1"/>
  <c r="BE744" s="1"/>
  <c r="I754"/>
  <c r="O754" s="1"/>
  <c r="U754" s="1"/>
  <c r="AA754" s="1"/>
  <c r="AG754" s="1"/>
  <c r="AM754" s="1"/>
  <c r="AS754" s="1"/>
  <c r="AY754" s="1"/>
  <c r="BE754" s="1"/>
  <c r="O755"/>
  <c r="U755" s="1"/>
  <c r="AA755" s="1"/>
  <c r="AG755" s="1"/>
  <c r="AM755" s="1"/>
  <c r="AS755" s="1"/>
  <c r="AY755" s="1"/>
  <c r="BE755" s="1"/>
  <c r="O769"/>
  <c r="U769" s="1"/>
  <c r="AA769" s="1"/>
  <c r="AG769" s="1"/>
  <c r="AM769" s="1"/>
  <c r="AS769" s="1"/>
  <c r="AY769" s="1"/>
  <c r="BE769" s="1"/>
  <c r="O770"/>
  <c r="U770" s="1"/>
  <c r="AA770" s="1"/>
  <c r="AG770" s="1"/>
  <c r="AM770" s="1"/>
  <c r="AS770" s="1"/>
  <c r="AY770" s="1"/>
  <c r="BE770" s="1"/>
  <c r="I782"/>
  <c r="O782" s="1"/>
  <c r="U782" s="1"/>
  <c r="AA782" s="1"/>
  <c r="AG782" s="1"/>
  <c r="AM782" s="1"/>
  <c r="AS782" s="1"/>
  <c r="O783"/>
  <c r="U783" s="1"/>
  <c r="AA783" s="1"/>
  <c r="AG783" s="1"/>
  <c r="AM783" s="1"/>
  <c r="AS783" s="1"/>
  <c r="I802"/>
  <c r="O802" s="1"/>
  <c r="U802" s="1"/>
  <c r="AA802" s="1"/>
  <c r="AG802" s="1"/>
  <c r="AM802" s="1"/>
  <c r="AS802" s="1"/>
  <c r="O803"/>
  <c r="U803" s="1"/>
  <c r="AA803" s="1"/>
  <c r="AG803" s="1"/>
  <c r="AM803" s="1"/>
  <c r="AS803" s="1"/>
  <c r="I828"/>
  <c r="O828" s="1"/>
  <c r="U828" s="1"/>
  <c r="AA828" s="1"/>
  <c r="AG828" s="1"/>
  <c r="AM828" s="1"/>
  <c r="AS828" s="1"/>
  <c r="O829"/>
  <c r="U829" s="1"/>
  <c r="AA829" s="1"/>
  <c r="AG829" s="1"/>
  <c r="AM829" s="1"/>
  <c r="AS829" s="1"/>
  <c r="I836"/>
  <c r="O836" s="1"/>
  <c r="U836" s="1"/>
  <c r="AA836" s="1"/>
  <c r="AG836" s="1"/>
  <c r="AM836" s="1"/>
  <c r="AS836" s="1"/>
  <c r="O839"/>
  <c r="U839" s="1"/>
  <c r="AA839" s="1"/>
  <c r="AG839" s="1"/>
  <c r="AM839" s="1"/>
  <c r="AS839" s="1"/>
  <c r="H472"/>
  <c r="N472" s="1"/>
  <c r="T472" s="1"/>
  <c r="Z472" s="1"/>
  <c r="AF472" s="1"/>
  <c r="AL472" s="1"/>
  <c r="AR472" s="1"/>
  <c r="AX472" s="1"/>
  <c r="BD472" s="1"/>
  <c r="N473"/>
  <c r="T473" s="1"/>
  <c r="Z473" s="1"/>
  <c r="AF473" s="1"/>
  <c r="AL473" s="1"/>
  <c r="AR473" s="1"/>
  <c r="AX473" s="1"/>
  <c r="BD473" s="1"/>
  <c r="I67"/>
  <c r="O67" s="1"/>
  <c r="U67" s="1"/>
  <c r="AA67" s="1"/>
  <c r="AG67" s="1"/>
  <c r="AM67" s="1"/>
  <c r="AS67" s="1"/>
  <c r="AY67" s="1"/>
  <c r="BE67" s="1"/>
  <c r="O68"/>
  <c r="U68" s="1"/>
  <c r="AA68" s="1"/>
  <c r="AG68" s="1"/>
  <c r="AM68" s="1"/>
  <c r="AS68" s="1"/>
  <c r="AY68" s="1"/>
  <c r="BE68" s="1"/>
  <c r="I73"/>
  <c r="O73" s="1"/>
  <c r="U73" s="1"/>
  <c r="AA73" s="1"/>
  <c r="AG73" s="1"/>
  <c r="AM73" s="1"/>
  <c r="AS73" s="1"/>
  <c r="AY73" s="1"/>
  <c r="BE73" s="1"/>
  <c r="O74"/>
  <c r="U74" s="1"/>
  <c r="AA74" s="1"/>
  <c r="AG74" s="1"/>
  <c r="AM74" s="1"/>
  <c r="AS74" s="1"/>
  <c r="AY74" s="1"/>
  <c r="BE74" s="1"/>
  <c r="I82"/>
  <c r="O82" s="1"/>
  <c r="U82" s="1"/>
  <c r="AA82" s="1"/>
  <c r="AG82" s="1"/>
  <c r="AM82" s="1"/>
  <c r="AS82" s="1"/>
  <c r="AY82" s="1"/>
  <c r="BE82" s="1"/>
  <c r="O83"/>
  <c r="U83" s="1"/>
  <c r="AA83" s="1"/>
  <c r="AG83" s="1"/>
  <c r="AM83" s="1"/>
  <c r="AS83" s="1"/>
  <c r="AY83" s="1"/>
  <c r="BE83" s="1"/>
  <c r="I108"/>
  <c r="O108" s="1"/>
  <c r="U108" s="1"/>
  <c r="AA108" s="1"/>
  <c r="AG108" s="1"/>
  <c r="AM108" s="1"/>
  <c r="AS108" s="1"/>
  <c r="AY108" s="1"/>
  <c r="BE108" s="1"/>
  <c r="O109"/>
  <c r="U109" s="1"/>
  <c r="AA109" s="1"/>
  <c r="AG109" s="1"/>
  <c r="AM109" s="1"/>
  <c r="AS109" s="1"/>
  <c r="AY109" s="1"/>
  <c r="BE109" s="1"/>
  <c r="I114"/>
  <c r="O114" s="1"/>
  <c r="U114" s="1"/>
  <c r="AA114" s="1"/>
  <c r="AG114" s="1"/>
  <c r="AM114" s="1"/>
  <c r="AS114" s="1"/>
  <c r="AY114" s="1"/>
  <c r="BE114" s="1"/>
  <c r="O115"/>
  <c r="U115" s="1"/>
  <c r="AA115" s="1"/>
  <c r="AG115" s="1"/>
  <c r="AM115" s="1"/>
  <c r="AS115" s="1"/>
  <c r="AY115" s="1"/>
  <c r="BE115" s="1"/>
  <c r="I152"/>
  <c r="O152" s="1"/>
  <c r="U152" s="1"/>
  <c r="AA152" s="1"/>
  <c r="AG152" s="1"/>
  <c r="AM152" s="1"/>
  <c r="AS152" s="1"/>
  <c r="AY152" s="1"/>
  <c r="BE152" s="1"/>
  <c r="O153"/>
  <c r="U153" s="1"/>
  <c r="AA153" s="1"/>
  <c r="AG153" s="1"/>
  <c r="AM153" s="1"/>
  <c r="AS153" s="1"/>
  <c r="AY153" s="1"/>
  <c r="BE153" s="1"/>
  <c r="I158"/>
  <c r="O158" s="1"/>
  <c r="U158" s="1"/>
  <c r="AA158" s="1"/>
  <c r="AG158" s="1"/>
  <c r="AM158" s="1"/>
  <c r="AS158" s="1"/>
  <c r="AY158" s="1"/>
  <c r="BE158" s="1"/>
  <c r="O159"/>
  <c r="U159" s="1"/>
  <c r="AA159" s="1"/>
  <c r="AG159" s="1"/>
  <c r="AM159" s="1"/>
  <c r="AS159" s="1"/>
  <c r="AY159" s="1"/>
  <c r="BE159" s="1"/>
  <c r="I167"/>
  <c r="O167" s="1"/>
  <c r="U167" s="1"/>
  <c r="AA167" s="1"/>
  <c r="AG167" s="1"/>
  <c r="AM167" s="1"/>
  <c r="AS167" s="1"/>
  <c r="AY167" s="1"/>
  <c r="BE167" s="1"/>
  <c r="O168"/>
  <c r="U168" s="1"/>
  <c r="AA168" s="1"/>
  <c r="AG168" s="1"/>
  <c r="AM168" s="1"/>
  <c r="AS168" s="1"/>
  <c r="AY168" s="1"/>
  <c r="BE168" s="1"/>
  <c r="I187"/>
  <c r="O187" s="1"/>
  <c r="U187" s="1"/>
  <c r="AA187" s="1"/>
  <c r="AG187" s="1"/>
  <c r="AM187" s="1"/>
  <c r="AS187" s="1"/>
  <c r="AY187" s="1"/>
  <c r="BE187" s="1"/>
  <c r="O188"/>
  <c r="U188" s="1"/>
  <c r="AA188" s="1"/>
  <c r="AG188" s="1"/>
  <c r="AM188" s="1"/>
  <c r="AS188" s="1"/>
  <c r="AY188" s="1"/>
  <c r="BE188" s="1"/>
  <c r="I207"/>
  <c r="O207" s="1"/>
  <c r="U207" s="1"/>
  <c r="AA207" s="1"/>
  <c r="AG207" s="1"/>
  <c r="AM207" s="1"/>
  <c r="AS207" s="1"/>
  <c r="AY207" s="1"/>
  <c r="BE207" s="1"/>
  <c r="O208"/>
  <c r="U208" s="1"/>
  <c r="AA208" s="1"/>
  <c r="AG208" s="1"/>
  <c r="AM208" s="1"/>
  <c r="AS208" s="1"/>
  <c r="AY208" s="1"/>
  <c r="BE208" s="1"/>
  <c r="J67"/>
  <c r="P67" s="1"/>
  <c r="V67" s="1"/>
  <c r="AB67" s="1"/>
  <c r="AH67" s="1"/>
  <c r="AN67" s="1"/>
  <c r="AT67" s="1"/>
  <c r="AZ67" s="1"/>
  <c r="BF67" s="1"/>
  <c r="P68"/>
  <c r="V68" s="1"/>
  <c r="AB68" s="1"/>
  <c r="AH68" s="1"/>
  <c r="AN68" s="1"/>
  <c r="AT68" s="1"/>
  <c r="AZ68" s="1"/>
  <c r="BF68" s="1"/>
  <c r="J73"/>
  <c r="P73" s="1"/>
  <c r="V73" s="1"/>
  <c r="AB73" s="1"/>
  <c r="AH73" s="1"/>
  <c r="AN73" s="1"/>
  <c r="AT73" s="1"/>
  <c r="AZ73" s="1"/>
  <c r="BF73" s="1"/>
  <c r="P74"/>
  <c r="V74" s="1"/>
  <c r="AB74" s="1"/>
  <c r="AH74" s="1"/>
  <c r="AN74" s="1"/>
  <c r="AT74" s="1"/>
  <c r="AZ74" s="1"/>
  <c r="BF74" s="1"/>
  <c r="J82"/>
  <c r="P82" s="1"/>
  <c r="V82" s="1"/>
  <c r="AB82" s="1"/>
  <c r="AH82" s="1"/>
  <c r="AN82" s="1"/>
  <c r="AT82" s="1"/>
  <c r="AZ82" s="1"/>
  <c r="BF82" s="1"/>
  <c r="P83"/>
  <c r="V83" s="1"/>
  <c r="AB83" s="1"/>
  <c r="AH83" s="1"/>
  <c r="AN83" s="1"/>
  <c r="AT83" s="1"/>
  <c r="AZ83" s="1"/>
  <c r="BF83" s="1"/>
  <c r="J108"/>
  <c r="P108" s="1"/>
  <c r="V108" s="1"/>
  <c r="AB108" s="1"/>
  <c r="AH108" s="1"/>
  <c r="AN108" s="1"/>
  <c r="AT108" s="1"/>
  <c r="AZ108" s="1"/>
  <c r="BF108" s="1"/>
  <c r="P109"/>
  <c r="V109" s="1"/>
  <c r="AB109" s="1"/>
  <c r="AH109" s="1"/>
  <c r="AN109" s="1"/>
  <c r="AT109" s="1"/>
  <c r="AZ109" s="1"/>
  <c r="BF109" s="1"/>
  <c r="J114"/>
  <c r="P114" s="1"/>
  <c r="V114" s="1"/>
  <c r="AB114" s="1"/>
  <c r="AH114" s="1"/>
  <c r="AN114" s="1"/>
  <c r="AT114" s="1"/>
  <c r="AZ114" s="1"/>
  <c r="BF114" s="1"/>
  <c r="P115"/>
  <c r="V115" s="1"/>
  <c r="AB115" s="1"/>
  <c r="AH115" s="1"/>
  <c r="AN115" s="1"/>
  <c r="AT115" s="1"/>
  <c r="AZ115" s="1"/>
  <c r="BF115" s="1"/>
  <c r="J152"/>
  <c r="P152" s="1"/>
  <c r="V152" s="1"/>
  <c r="AB152" s="1"/>
  <c r="AH152" s="1"/>
  <c r="AN152" s="1"/>
  <c r="AT152" s="1"/>
  <c r="AZ152" s="1"/>
  <c r="BF152" s="1"/>
  <c r="P153"/>
  <c r="V153" s="1"/>
  <c r="AB153" s="1"/>
  <c r="AH153" s="1"/>
  <c r="AN153" s="1"/>
  <c r="AT153" s="1"/>
  <c r="AZ153" s="1"/>
  <c r="BF153" s="1"/>
  <c r="J158"/>
  <c r="P158" s="1"/>
  <c r="V158" s="1"/>
  <c r="AB158" s="1"/>
  <c r="AH158" s="1"/>
  <c r="AN158" s="1"/>
  <c r="AT158" s="1"/>
  <c r="AZ158" s="1"/>
  <c r="BF158" s="1"/>
  <c r="P159"/>
  <c r="V159" s="1"/>
  <c r="AB159" s="1"/>
  <c r="AH159" s="1"/>
  <c r="AN159" s="1"/>
  <c r="AT159" s="1"/>
  <c r="AZ159" s="1"/>
  <c r="BF159" s="1"/>
  <c r="J167"/>
  <c r="P167" s="1"/>
  <c r="V167" s="1"/>
  <c r="AB167" s="1"/>
  <c r="AH167" s="1"/>
  <c r="AN167" s="1"/>
  <c r="AT167" s="1"/>
  <c r="AZ167" s="1"/>
  <c r="BF167" s="1"/>
  <c r="P168"/>
  <c r="V168" s="1"/>
  <c r="AB168" s="1"/>
  <c r="AH168" s="1"/>
  <c r="AN168" s="1"/>
  <c r="AT168" s="1"/>
  <c r="AZ168" s="1"/>
  <c r="BF168" s="1"/>
  <c r="J187"/>
  <c r="P187" s="1"/>
  <c r="V187" s="1"/>
  <c r="AB187" s="1"/>
  <c r="AH187" s="1"/>
  <c r="AN187" s="1"/>
  <c r="AT187" s="1"/>
  <c r="AZ187" s="1"/>
  <c r="BF187" s="1"/>
  <c r="P188"/>
  <c r="V188" s="1"/>
  <c r="AB188" s="1"/>
  <c r="AH188" s="1"/>
  <c r="AN188" s="1"/>
  <c r="AT188" s="1"/>
  <c r="AZ188" s="1"/>
  <c r="BF188" s="1"/>
  <c r="J207"/>
  <c r="P207" s="1"/>
  <c r="V207" s="1"/>
  <c r="AB207" s="1"/>
  <c r="AH207" s="1"/>
  <c r="AN207" s="1"/>
  <c r="AT207" s="1"/>
  <c r="AZ207" s="1"/>
  <c r="BF207" s="1"/>
  <c r="P208"/>
  <c r="V208" s="1"/>
  <c r="AB208" s="1"/>
  <c r="AH208" s="1"/>
  <c r="AN208" s="1"/>
  <c r="AT208" s="1"/>
  <c r="AZ208" s="1"/>
  <c r="BF208" s="1"/>
  <c r="I70"/>
  <c r="O70" s="1"/>
  <c r="U70" s="1"/>
  <c r="AA70" s="1"/>
  <c r="AG70" s="1"/>
  <c r="AM70" s="1"/>
  <c r="AS70" s="1"/>
  <c r="AY70" s="1"/>
  <c r="BE70" s="1"/>
  <c r="O71"/>
  <c r="U71" s="1"/>
  <c r="AA71" s="1"/>
  <c r="AG71" s="1"/>
  <c r="AM71" s="1"/>
  <c r="AS71" s="1"/>
  <c r="AY71" s="1"/>
  <c r="BE71" s="1"/>
  <c r="I79"/>
  <c r="O79" s="1"/>
  <c r="U79" s="1"/>
  <c r="AA79" s="1"/>
  <c r="AG79" s="1"/>
  <c r="AM79" s="1"/>
  <c r="AS79" s="1"/>
  <c r="AY79" s="1"/>
  <c r="BE79" s="1"/>
  <c r="O80"/>
  <c r="U80" s="1"/>
  <c r="AA80" s="1"/>
  <c r="AG80" s="1"/>
  <c r="AM80" s="1"/>
  <c r="AS80" s="1"/>
  <c r="AY80" s="1"/>
  <c r="BE80" s="1"/>
  <c r="I99"/>
  <c r="O99" s="1"/>
  <c r="U99" s="1"/>
  <c r="AA99" s="1"/>
  <c r="AG99" s="1"/>
  <c r="AM99" s="1"/>
  <c r="AS99" s="1"/>
  <c r="AY99" s="1"/>
  <c r="BE99" s="1"/>
  <c r="O100"/>
  <c r="U100" s="1"/>
  <c r="AA100" s="1"/>
  <c r="AG100" s="1"/>
  <c r="AM100" s="1"/>
  <c r="AS100" s="1"/>
  <c r="AY100" s="1"/>
  <c r="BE100" s="1"/>
  <c r="I111"/>
  <c r="O111" s="1"/>
  <c r="U111" s="1"/>
  <c r="AA111" s="1"/>
  <c r="AG111" s="1"/>
  <c r="AM111" s="1"/>
  <c r="AS111" s="1"/>
  <c r="AY111" s="1"/>
  <c r="BE111" s="1"/>
  <c r="O112"/>
  <c r="U112" s="1"/>
  <c r="AA112" s="1"/>
  <c r="AG112" s="1"/>
  <c r="AM112" s="1"/>
  <c r="AS112" s="1"/>
  <c r="AY112" s="1"/>
  <c r="BE112" s="1"/>
  <c r="I149"/>
  <c r="O149" s="1"/>
  <c r="U149" s="1"/>
  <c r="AA149" s="1"/>
  <c r="AG149" s="1"/>
  <c r="AM149" s="1"/>
  <c r="AS149" s="1"/>
  <c r="AY149" s="1"/>
  <c r="BE149" s="1"/>
  <c r="O150"/>
  <c r="U150" s="1"/>
  <c r="AA150" s="1"/>
  <c r="AG150" s="1"/>
  <c r="AM150" s="1"/>
  <c r="AS150" s="1"/>
  <c r="AY150" s="1"/>
  <c r="BE150" s="1"/>
  <c r="I155"/>
  <c r="O155" s="1"/>
  <c r="U155" s="1"/>
  <c r="AA155" s="1"/>
  <c r="AG155" s="1"/>
  <c r="AM155" s="1"/>
  <c r="AS155" s="1"/>
  <c r="AY155" s="1"/>
  <c r="BE155" s="1"/>
  <c r="O156"/>
  <c r="U156" s="1"/>
  <c r="AA156" s="1"/>
  <c r="AG156" s="1"/>
  <c r="AM156" s="1"/>
  <c r="AS156" s="1"/>
  <c r="AY156" s="1"/>
  <c r="BE156" s="1"/>
  <c r="I161"/>
  <c r="O161" s="1"/>
  <c r="U161" s="1"/>
  <c r="AA161" s="1"/>
  <c r="AG161" s="1"/>
  <c r="AM161" s="1"/>
  <c r="AS161" s="1"/>
  <c r="AY161" s="1"/>
  <c r="BE161" s="1"/>
  <c r="O162"/>
  <c r="U162" s="1"/>
  <c r="AA162" s="1"/>
  <c r="AG162" s="1"/>
  <c r="AM162" s="1"/>
  <c r="AS162" s="1"/>
  <c r="AY162" s="1"/>
  <c r="BE162" s="1"/>
  <c r="I184"/>
  <c r="O185"/>
  <c r="U185" s="1"/>
  <c r="AA185" s="1"/>
  <c r="AG185" s="1"/>
  <c r="AM185" s="1"/>
  <c r="AS185" s="1"/>
  <c r="AY185" s="1"/>
  <c r="BE185" s="1"/>
  <c r="I190"/>
  <c r="O190" s="1"/>
  <c r="U190" s="1"/>
  <c r="AA190" s="1"/>
  <c r="AG190" s="1"/>
  <c r="AM190" s="1"/>
  <c r="AS190" s="1"/>
  <c r="AY190" s="1"/>
  <c r="BE190" s="1"/>
  <c r="O191"/>
  <c r="U191" s="1"/>
  <c r="AA191" s="1"/>
  <c r="AG191" s="1"/>
  <c r="AM191" s="1"/>
  <c r="AS191" s="1"/>
  <c r="AY191" s="1"/>
  <c r="BE191" s="1"/>
  <c r="I193"/>
  <c r="O193" s="1"/>
  <c r="U193" s="1"/>
  <c r="AA193" s="1"/>
  <c r="AG193" s="1"/>
  <c r="AM193" s="1"/>
  <c r="AS193" s="1"/>
  <c r="AY193" s="1"/>
  <c r="BE193" s="1"/>
  <c r="O194"/>
  <c r="U194" s="1"/>
  <c r="AA194" s="1"/>
  <c r="AG194" s="1"/>
  <c r="AM194" s="1"/>
  <c r="AS194" s="1"/>
  <c r="AY194" s="1"/>
  <c r="BE194" s="1"/>
  <c r="J70"/>
  <c r="P70" s="1"/>
  <c r="V70" s="1"/>
  <c r="AB70" s="1"/>
  <c r="AH70" s="1"/>
  <c r="AN70" s="1"/>
  <c r="AT70" s="1"/>
  <c r="AZ70" s="1"/>
  <c r="BF70" s="1"/>
  <c r="P71"/>
  <c r="V71" s="1"/>
  <c r="AB71" s="1"/>
  <c r="AH71" s="1"/>
  <c r="AN71" s="1"/>
  <c r="AT71" s="1"/>
  <c r="AZ71" s="1"/>
  <c r="BF71" s="1"/>
  <c r="J79"/>
  <c r="P79" s="1"/>
  <c r="V79" s="1"/>
  <c r="AB79" s="1"/>
  <c r="AH79" s="1"/>
  <c r="AN79" s="1"/>
  <c r="AT79" s="1"/>
  <c r="AZ79" s="1"/>
  <c r="BF79" s="1"/>
  <c r="P80"/>
  <c r="V80" s="1"/>
  <c r="AB80" s="1"/>
  <c r="AH80" s="1"/>
  <c r="AN80" s="1"/>
  <c r="AT80" s="1"/>
  <c r="AZ80" s="1"/>
  <c r="BF80" s="1"/>
  <c r="J99"/>
  <c r="P100"/>
  <c r="V100" s="1"/>
  <c r="AB100" s="1"/>
  <c r="AH100" s="1"/>
  <c r="AN100" s="1"/>
  <c r="AT100" s="1"/>
  <c r="AZ100" s="1"/>
  <c r="BF100" s="1"/>
  <c r="J111"/>
  <c r="P111" s="1"/>
  <c r="V111" s="1"/>
  <c r="AB111" s="1"/>
  <c r="AH111" s="1"/>
  <c r="AN111" s="1"/>
  <c r="AT111" s="1"/>
  <c r="AZ111" s="1"/>
  <c r="BF111" s="1"/>
  <c r="P112"/>
  <c r="V112" s="1"/>
  <c r="AB112" s="1"/>
  <c r="AH112" s="1"/>
  <c r="AN112" s="1"/>
  <c r="AT112" s="1"/>
  <c r="AZ112" s="1"/>
  <c r="BF112" s="1"/>
  <c r="J149"/>
  <c r="P149" s="1"/>
  <c r="V149" s="1"/>
  <c r="AB149" s="1"/>
  <c r="AH149" s="1"/>
  <c r="AN149" s="1"/>
  <c r="AT149" s="1"/>
  <c r="AZ149" s="1"/>
  <c r="BF149" s="1"/>
  <c r="P150"/>
  <c r="V150" s="1"/>
  <c r="AB150" s="1"/>
  <c r="AH150" s="1"/>
  <c r="AN150" s="1"/>
  <c r="AT150" s="1"/>
  <c r="AZ150" s="1"/>
  <c r="BF150" s="1"/>
  <c r="J155"/>
  <c r="P155" s="1"/>
  <c r="V155" s="1"/>
  <c r="AB155" s="1"/>
  <c r="AH155" s="1"/>
  <c r="AN155" s="1"/>
  <c r="AT155" s="1"/>
  <c r="AZ155" s="1"/>
  <c r="BF155" s="1"/>
  <c r="P156"/>
  <c r="V156" s="1"/>
  <c r="AB156" s="1"/>
  <c r="AH156" s="1"/>
  <c r="AN156" s="1"/>
  <c r="AT156" s="1"/>
  <c r="AZ156" s="1"/>
  <c r="BF156" s="1"/>
  <c r="J161"/>
  <c r="P161" s="1"/>
  <c r="V161" s="1"/>
  <c r="AB161" s="1"/>
  <c r="AH161" s="1"/>
  <c r="AN161" s="1"/>
  <c r="AT161" s="1"/>
  <c r="AZ161" s="1"/>
  <c r="BF161" s="1"/>
  <c r="P162"/>
  <c r="V162" s="1"/>
  <c r="AB162" s="1"/>
  <c r="AH162" s="1"/>
  <c r="AN162" s="1"/>
  <c r="AT162" s="1"/>
  <c r="AZ162" s="1"/>
  <c r="BF162" s="1"/>
  <c r="J184"/>
  <c r="P185"/>
  <c r="V185" s="1"/>
  <c r="AB185" s="1"/>
  <c r="AH185" s="1"/>
  <c r="AN185" s="1"/>
  <c r="AT185" s="1"/>
  <c r="AZ185" s="1"/>
  <c r="BF185" s="1"/>
  <c r="J190"/>
  <c r="P190" s="1"/>
  <c r="V190" s="1"/>
  <c r="AB190" s="1"/>
  <c r="AH190" s="1"/>
  <c r="AN190" s="1"/>
  <c r="AT190" s="1"/>
  <c r="AZ190" s="1"/>
  <c r="BF190" s="1"/>
  <c r="P191"/>
  <c r="V191" s="1"/>
  <c r="AB191" s="1"/>
  <c r="AH191" s="1"/>
  <c r="AN191" s="1"/>
  <c r="AT191" s="1"/>
  <c r="AZ191" s="1"/>
  <c r="BF191" s="1"/>
  <c r="J193"/>
  <c r="P193" s="1"/>
  <c r="V193" s="1"/>
  <c r="AB193" s="1"/>
  <c r="AH193" s="1"/>
  <c r="AN193" s="1"/>
  <c r="AT193" s="1"/>
  <c r="AZ193" s="1"/>
  <c r="BF193" s="1"/>
  <c r="P194"/>
  <c r="V194" s="1"/>
  <c r="AB194" s="1"/>
  <c r="AH194" s="1"/>
  <c r="AN194" s="1"/>
  <c r="AT194" s="1"/>
  <c r="AZ194" s="1"/>
  <c r="BF194" s="1"/>
  <c r="I30"/>
  <c r="O30" s="1"/>
  <c r="U30" s="1"/>
  <c r="AA30" s="1"/>
  <c r="AG30" s="1"/>
  <c r="AM30" s="1"/>
  <c r="AS30" s="1"/>
  <c r="AY30" s="1"/>
  <c r="BE30" s="1"/>
  <c r="O31"/>
  <c r="U31" s="1"/>
  <c r="AA31" s="1"/>
  <c r="AG31" s="1"/>
  <c r="AM31" s="1"/>
  <c r="AS31" s="1"/>
  <c r="AY31" s="1"/>
  <c r="BE31" s="1"/>
  <c r="I36"/>
  <c r="O36" s="1"/>
  <c r="U36" s="1"/>
  <c r="AA36" s="1"/>
  <c r="AG36" s="1"/>
  <c r="AM36" s="1"/>
  <c r="AS36" s="1"/>
  <c r="AY36" s="1"/>
  <c r="BE36" s="1"/>
  <c r="O37"/>
  <c r="U37" s="1"/>
  <c r="AA37" s="1"/>
  <c r="AG37" s="1"/>
  <c r="AM37" s="1"/>
  <c r="AS37" s="1"/>
  <c r="AY37" s="1"/>
  <c r="BE37" s="1"/>
  <c r="I43"/>
  <c r="O44"/>
  <c r="U44" s="1"/>
  <c r="AA44" s="1"/>
  <c r="AG44" s="1"/>
  <c r="AM44" s="1"/>
  <c r="AS44" s="1"/>
  <c r="AY44" s="1"/>
  <c r="BE44" s="1"/>
  <c r="I49"/>
  <c r="O49" s="1"/>
  <c r="U49" s="1"/>
  <c r="AA49" s="1"/>
  <c r="AG49" s="1"/>
  <c r="AM49" s="1"/>
  <c r="AS49" s="1"/>
  <c r="AY49" s="1"/>
  <c r="BE49" s="1"/>
  <c r="O50"/>
  <c r="U50" s="1"/>
  <c r="AA50" s="1"/>
  <c r="AG50" s="1"/>
  <c r="AM50" s="1"/>
  <c r="AS50" s="1"/>
  <c r="AY50" s="1"/>
  <c r="BE50" s="1"/>
  <c r="J30"/>
  <c r="P30" s="1"/>
  <c r="V30" s="1"/>
  <c r="AB30" s="1"/>
  <c r="AH30" s="1"/>
  <c r="AN30" s="1"/>
  <c r="AT30" s="1"/>
  <c r="AZ30" s="1"/>
  <c r="BF30" s="1"/>
  <c r="P31"/>
  <c r="V31" s="1"/>
  <c r="AB31" s="1"/>
  <c r="AH31" s="1"/>
  <c r="AN31" s="1"/>
  <c r="AT31" s="1"/>
  <c r="AZ31" s="1"/>
  <c r="BF31" s="1"/>
  <c r="J36"/>
  <c r="P36" s="1"/>
  <c r="V36" s="1"/>
  <c r="AB36" s="1"/>
  <c r="AH36" s="1"/>
  <c r="AN36" s="1"/>
  <c r="AT36" s="1"/>
  <c r="AZ36" s="1"/>
  <c r="BF36" s="1"/>
  <c r="P37"/>
  <c r="V37" s="1"/>
  <c r="AB37" s="1"/>
  <c r="AH37" s="1"/>
  <c r="AN37" s="1"/>
  <c r="AT37" s="1"/>
  <c r="AZ37" s="1"/>
  <c r="BF37" s="1"/>
  <c r="J43"/>
  <c r="P44"/>
  <c r="V44" s="1"/>
  <c r="AB44" s="1"/>
  <c r="AH44" s="1"/>
  <c r="AN44" s="1"/>
  <c r="AT44" s="1"/>
  <c r="AZ44" s="1"/>
  <c r="BF44" s="1"/>
  <c r="J49"/>
  <c r="P49" s="1"/>
  <c r="V49" s="1"/>
  <c r="AB49" s="1"/>
  <c r="AH49" s="1"/>
  <c r="AN49" s="1"/>
  <c r="AT49" s="1"/>
  <c r="AZ49" s="1"/>
  <c r="BF49" s="1"/>
  <c r="P50"/>
  <c r="V50" s="1"/>
  <c r="AB50" s="1"/>
  <c r="AH50" s="1"/>
  <c r="AN50" s="1"/>
  <c r="AT50" s="1"/>
  <c r="AZ50" s="1"/>
  <c r="BF50" s="1"/>
  <c r="I33"/>
  <c r="O33" s="1"/>
  <c r="U33" s="1"/>
  <c r="AA33" s="1"/>
  <c r="AG33" s="1"/>
  <c r="AM33" s="1"/>
  <c r="AS33" s="1"/>
  <c r="AY33" s="1"/>
  <c r="BE33" s="1"/>
  <c r="O34"/>
  <c r="U34" s="1"/>
  <c r="AA34" s="1"/>
  <c r="AG34" s="1"/>
  <c r="AM34" s="1"/>
  <c r="AS34" s="1"/>
  <c r="AY34" s="1"/>
  <c r="BE34" s="1"/>
  <c r="I39"/>
  <c r="O39" s="1"/>
  <c r="U39" s="1"/>
  <c r="AA39" s="1"/>
  <c r="AG39" s="1"/>
  <c r="AM39" s="1"/>
  <c r="AS39" s="1"/>
  <c r="AY39" s="1"/>
  <c r="BE39" s="1"/>
  <c r="O40"/>
  <c r="U40" s="1"/>
  <c r="AA40" s="1"/>
  <c r="AG40" s="1"/>
  <c r="AM40" s="1"/>
  <c r="AS40" s="1"/>
  <c r="AY40" s="1"/>
  <c r="BE40" s="1"/>
  <c r="I46"/>
  <c r="O46" s="1"/>
  <c r="U46" s="1"/>
  <c r="AA46" s="1"/>
  <c r="AG46" s="1"/>
  <c r="AM46" s="1"/>
  <c r="AS46" s="1"/>
  <c r="AY46" s="1"/>
  <c r="BE46" s="1"/>
  <c r="O47"/>
  <c r="U47" s="1"/>
  <c r="AA47" s="1"/>
  <c r="AG47" s="1"/>
  <c r="AM47" s="1"/>
  <c r="AS47" s="1"/>
  <c r="AY47" s="1"/>
  <c r="BE47" s="1"/>
  <c r="I55"/>
  <c r="O55" s="1"/>
  <c r="U55" s="1"/>
  <c r="AA55" s="1"/>
  <c r="AG55" s="1"/>
  <c r="AM55" s="1"/>
  <c r="AS55" s="1"/>
  <c r="AY55" s="1"/>
  <c r="BE55" s="1"/>
  <c r="O56"/>
  <c r="U56" s="1"/>
  <c r="AA56" s="1"/>
  <c r="AG56" s="1"/>
  <c r="AM56" s="1"/>
  <c r="AS56" s="1"/>
  <c r="AY56" s="1"/>
  <c r="BE56" s="1"/>
  <c r="J33"/>
  <c r="P33" s="1"/>
  <c r="V33" s="1"/>
  <c r="AB33" s="1"/>
  <c r="AH33" s="1"/>
  <c r="AN33" s="1"/>
  <c r="AT33" s="1"/>
  <c r="AZ33" s="1"/>
  <c r="BF33" s="1"/>
  <c r="P34"/>
  <c r="V34" s="1"/>
  <c r="AB34" s="1"/>
  <c r="AH34" s="1"/>
  <c r="AN34" s="1"/>
  <c r="AT34" s="1"/>
  <c r="AZ34" s="1"/>
  <c r="BF34" s="1"/>
  <c r="J39"/>
  <c r="P39" s="1"/>
  <c r="V39" s="1"/>
  <c r="AB39" s="1"/>
  <c r="AH39" s="1"/>
  <c r="AN39" s="1"/>
  <c r="AT39" s="1"/>
  <c r="AZ39" s="1"/>
  <c r="BF39" s="1"/>
  <c r="P40"/>
  <c r="V40" s="1"/>
  <c r="AB40" s="1"/>
  <c r="AH40" s="1"/>
  <c r="AN40" s="1"/>
  <c r="AT40" s="1"/>
  <c r="AZ40" s="1"/>
  <c r="BF40" s="1"/>
  <c r="J46"/>
  <c r="P46" s="1"/>
  <c r="V46" s="1"/>
  <c r="AB46" s="1"/>
  <c r="AH46" s="1"/>
  <c r="AN46" s="1"/>
  <c r="AT46" s="1"/>
  <c r="AZ46" s="1"/>
  <c r="BF46" s="1"/>
  <c r="P47"/>
  <c r="V47" s="1"/>
  <c r="AB47" s="1"/>
  <c r="AH47" s="1"/>
  <c r="AN47" s="1"/>
  <c r="AT47" s="1"/>
  <c r="AZ47" s="1"/>
  <c r="BF47" s="1"/>
  <c r="J55"/>
  <c r="P55" s="1"/>
  <c r="V55" s="1"/>
  <c r="AB55" s="1"/>
  <c r="AH55" s="1"/>
  <c r="AN55" s="1"/>
  <c r="AT55" s="1"/>
  <c r="AZ55" s="1"/>
  <c r="BF55" s="1"/>
  <c r="P56"/>
  <c r="V56" s="1"/>
  <c r="AB56" s="1"/>
  <c r="AH56" s="1"/>
  <c r="AN56" s="1"/>
  <c r="AT56" s="1"/>
  <c r="AZ56" s="1"/>
  <c r="BF56" s="1"/>
  <c r="J18"/>
  <c r="P19"/>
  <c r="V19" s="1"/>
  <c r="AB19" s="1"/>
  <c r="AH19" s="1"/>
  <c r="AN19" s="1"/>
  <c r="AT19" s="1"/>
  <c r="AZ19" s="1"/>
  <c r="BF19" s="1"/>
  <c r="I18"/>
  <c r="O19"/>
  <c r="U19" s="1"/>
  <c r="AA19" s="1"/>
  <c r="AG19" s="1"/>
  <c r="AM19" s="1"/>
  <c r="AS19" s="1"/>
  <c r="AY19" s="1"/>
  <c r="BE19" s="1"/>
  <c r="I21"/>
  <c r="O21" s="1"/>
  <c r="U21" s="1"/>
  <c r="AA21" s="1"/>
  <c r="AG21" s="1"/>
  <c r="AM21" s="1"/>
  <c r="AS21" s="1"/>
  <c r="AY21" s="1"/>
  <c r="BE21" s="1"/>
  <c r="O22"/>
  <c r="U22" s="1"/>
  <c r="AA22" s="1"/>
  <c r="AG22" s="1"/>
  <c r="AM22" s="1"/>
  <c r="AS22" s="1"/>
  <c r="AY22" s="1"/>
  <c r="BE22" s="1"/>
  <c r="J21"/>
  <c r="P21" s="1"/>
  <c r="V21" s="1"/>
  <c r="AB21" s="1"/>
  <c r="AH21" s="1"/>
  <c r="AN21" s="1"/>
  <c r="AT21" s="1"/>
  <c r="AZ21" s="1"/>
  <c r="BF21" s="1"/>
  <c r="P22"/>
  <c r="V22" s="1"/>
  <c r="AB22" s="1"/>
  <c r="AH22" s="1"/>
  <c r="AN22" s="1"/>
  <c r="AT22" s="1"/>
  <c r="AZ22" s="1"/>
  <c r="BF22" s="1"/>
  <c r="I406"/>
  <c r="O406" s="1"/>
  <c r="U406" s="1"/>
  <c r="AA406" s="1"/>
  <c r="AG406" s="1"/>
  <c r="AM406" s="1"/>
  <c r="AS406" s="1"/>
  <c r="AY406" s="1"/>
  <c r="BE406" s="1"/>
  <c r="J406"/>
  <c r="P406" s="1"/>
  <c r="V406" s="1"/>
  <c r="AB406" s="1"/>
  <c r="AH406" s="1"/>
  <c r="AN406" s="1"/>
  <c r="AT406" s="1"/>
  <c r="AZ406" s="1"/>
  <c r="BF406" s="1"/>
  <c r="J331"/>
  <c r="P331" s="1"/>
  <c r="V331" s="1"/>
  <c r="AB331" s="1"/>
  <c r="AH331" s="1"/>
  <c r="AN331" s="1"/>
  <c r="AT331" s="1"/>
  <c r="AZ331" s="1"/>
  <c r="BF331" s="1"/>
  <c r="J321"/>
  <c r="P321" s="1"/>
  <c r="V321" s="1"/>
  <c r="AB321" s="1"/>
  <c r="AH321" s="1"/>
  <c r="AN321" s="1"/>
  <c r="AT321" s="1"/>
  <c r="AZ321" s="1"/>
  <c r="BF321" s="1"/>
  <c r="I331"/>
  <c r="O331" s="1"/>
  <c r="U331" s="1"/>
  <c r="AA331" s="1"/>
  <c r="AG331" s="1"/>
  <c r="AM331" s="1"/>
  <c r="AS331" s="1"/>
  <c r="AY331" s="1"/>
  <c r="BE331" s="1"/>
  <c r="I321"/>
  <c r="O321" s="1"/>
  <c r="U321" s="1"/>
  <c r="AA321" s="1"/>
  <c r="AG321" s="1"/>
  <c r="AM321" s="1"/>
  <c r="AS321" s="1"/>
  <c r="AY321" s="1"/>
  <c r="BE321" s="1"/>
  <c r="I823"/>
  <c r="O823" s="1"/>
  <c r="U823" s="1"/>
  <c r="AA823" s="1"/>
  <c r="AG823" s="1"/>
  <c r="AM823" s="1"/>
  <c r="AS823" s="1"/>
  <c r="I118"/>
  <c r="J480"/>
  <c r="I379"/>
  <c r="O379" s="1"/>
  <c r="U379" s="1"/>
  <c r="AA379" s="1"/>
  <c r="AG379" s="1"/>
  <c r="AM379" s="1"/>
  <c r="AS379" s="1"/>
  <c r="AY379" s="1"/>
  <c r="BE379" s="1"/>
  <c r="J379"/>
  <c r="P379" s="1"/>
  <c r="V379" s="1"/>
  <c r="AB379" s="1"/>
  <c r="AH379" s="1"/>
  <c r="AN379" s="1"/>
  <c r="AT379" s="1"/>
  <c r="AZ379" s="1"/>
  <c r="BF379" s="1"/>
  <c r="J727"/>
  <c r="P727" s="1"/>
  <c r="V727" s="1"/>
  <c r="AB727" s="1"/>
  <c r="AH727" s="1"/>
  <c r="AN727" s="1"/>
  <c r="AT727" s="1"/>
  <c r="AZ727" s="1"/>
  <c r="BF727" s="1"/>
  <c r="I797"/>
  <c r="O797" s="1"/>
  <c r="U797" s="1"/>
  <c r="AA797" s="1"/>
  <c r="AG797" s="1"/>
  <c r="AM797" s="1"/>
  <c r="AS797" s="1"/>
  <c r="J823"/>
  <c r="P823" s="1"/>
  <c r="V823" s="1"/>
  <c r="AB823" s="1"/>
  <c r="AH823" s="1"/>
  <c r="AN823" s="1"/>
  <c r="AT823" s="1"/>
  <c r="I480"/>
  <c r="I727"/>
  <c r="O727" s="1"/>
  <c r="U727" s="1"/>
  <c r="AA727" s="1"/>
  <c r="AG727" s="1"/>
  <c r="AM727" s="1"/>
  <c r="AS727" s="1"/>
  <c r="AY727" s="1"/>
  <c r="BE727" s="1"/>
  <c r="J714"/>
  <c r="P714" s="1"/>
  <c r="V714" s="1"/>
  <c r="AB714" s="1"/>
  <c r="AH714" s="1"/>
  <c r="AN714" s="1"/>
  <c r="AT714" s="1"/>
  <c r="AZ714" s="1"/>
  <c r="BF714" s="1"/>
  <c r="I688"/>
  <c r="J797"/>
  <c r="P797" s="1"/>
  <c r="V797" s="1"/>
  <c r="AB797" s="1"/>
  <c r="AH797" s="1"/>
  <c r="AN797" s="1"/>
  <c r="AT797" s="1"/>
  <c r="J118"/>
  <c r="J134"/>
  <c r="J688"/>
  <c r="I134"/>
  <c r="I384"/>
  <c r="O384" s="1"/>
  <c r="U384" s="1"/>
  <c r="AA384" s="1"/>
  <c r="AG384" s="1"/>
  <c r="AM384" s="1"/>
  <c r="AS384" s="1"/>
  <c r="AY384" s="1"/>
  <c r="BE384" s="1"/>
  <c r="I413"/>
  <c r="O413" s="1"/>
  <c r="U413" s="1"/>
  <c r="AA413" s="1"/>
  <c r="AG413" s="1"/>
  <c r="AM413" s="1"/>
  <c r="AS413" s="1"/>
  <c r="AY413" s="1"/>
  <c r="BE413" s="1"/>
  <c r="J384"/>
  <c r="P384" s="1"/>
  <c r="V384" s="1"/>
  <c r="AB384" s="1"/>
  <c r="AH384" s="1"/>
  <c r="AN384" s="1"/>
  <c r="AT384" s="1"/>
  <c r="AZ384" s="1"/>
  <c r="BF384" s="1"/>
  <c r="J413"/>
  <c r="P413" s="1"/>
  <c r="V413" s="1"/>
  <c r="AB413" s="1"/>
  <c r="AH413" s="1"/>
  <c r="AN413" s="1"/>
  <c r="AT413" s="1"/>
  <c r="AZ413" s="1"/>
  <c r="BF413" s="1"/>
  <c r="I714"/>
  <c r="O714" s="1"/>
  <c r="U714" s="1"/>
  <c r="AA714" s="1"/>
  <c r="AG714" s="1"/>
  <c r="AM714" s="1"/>
  <c r="AS714" s="1"/>
  <c r="AY714" s="1"/>
  <c r="BE714" s="1"/>
  <c r="H839"/>
  <c r="H744"/>
  <c r="H741"/>
  <c r="H738"/>
  <c r="H600"/>
  <c r="H559"/>
  <c r="H418"/>
  <c r="N418" s="1"/>
  <c r="T418" s="1"/>
  <c r="Z418" s="1"/>
  <c r="AF418" s="1"/>
  <c r="AL418" s="1"/>
  <c r="AR418" s="1"/>
  <c r="AX418" s="1"/>
  <c r="BD418" s="1"/>
  <c r="H411"/>
  <c r="N411" s="1"/>
  <c r="T411" s="1"/>
  <c r="Z411" s="1"/>
  <c r="AF411" s="1"/>
  <c r="AL411" s="1"/>
  <c r="AR411" s="1"/>
  <c r="AX411" s="1"/>
  <c r="BD411" s="1"/>
  <c r="H343"/>
  <c r="H329"/>
  <c r="H300"/>
  <c r="H257"/>
  <c r="P99" l="1"/>
  <c r="V99" s="1"/>
  <c r="AB99" s="1"/>
  <c r="AH99" s="1"/>
  <c r="AN99" s="1"/>
  <c r="AT99" s="1"/>
  <c r="AZ99" s="1"/>
  <c r="BF99" s="1"/>
  <c r="J91"/>
  <c r="P91" s="1"/>
  <c r="V91" s="1"/>
  <c r="AB91" s="1"/>
  <c r="AH91" s="1"/>
  <c r="AN91" s="1"/>
  <c r="AT91" s="1"/>
  <c r="AZ91" s="1"/>
  <c r="BF91" s="1"/>
  <c r="I91"/>
  <c r="O91" s="1"/>
  <c r="U91" s="1"/>
  <c r="AA91" s="1"/>
  <c r="AG91" s="1"/>
  <c r="AM91" s="1"/>
  <c r="AS91" s="1"/>
  <c r="AY91" s="1"/>
  <c r="BE91" s="1"/>
  <c r="O92"/>
  <c r="U92" s="1"/>
  <c r="AA92" s="1"/>
  <c r="AG92" s="1"/>
  <c r="AM92" s="1"/>
  <c r="AS92" s="1"/>
  <c r="AY92" s="1"/>
  <c r="BE92" s="1"/>
  <c r="J681"/>
  <c r="P681" s="1"/>
  <c r="V681" s="1"/>
  <c r="AB681" s="1"/>
  <c r="AH681" s="1"/>
  <c r="AN681" s="1"/>
  <c r="AT681" s="1"/>
  <c r="AZ681" s="1"/>
  <c r="BF681" s="1"/>
  <c r="I681"/>
  <c r="O681" s="1"/>
  <c r="U681" s="1"/>
  <c r="AA681" s="1"/>
  <c r="AG681" s="1"/>
  <c r="AM681" s="1"/>
  <c r="AS681" s="1"/>
  <c r="AY681" s="1"/>
  <c r="BE681" s="1"/>
  <c r="O682"/>
  <c r="U682" s="1"/>
  <c r="AA682" s="1"/>
  <c r="AG682" s="1"/>
  <c r="AM682" s="1"/>
  <c r="AS682" s="1"/>
  <c r="AY682" s="1"/>
  <c r="BE682" s="1"/>
  <c r="P682"/>
  <c r="V682" s="1"/>
  <c r="AB682" s="1"/>
  <c r="AH682" s="1"/>
  <c r="AN682" s="1"/>
  <c r="AT682" s="1"/>
  <c r="AZ682" s="1"/>
  <c r="BF682" s="1"/>
  <c r="J589"/>
  <c r="P589" s="1"/>
  <c r="V589" s="1"/>
  <c r="AB589" s="1"/>
  <c r="AH589" s="1"/>
  <c r="AN589" s="1"/>
  <c r="AT589" s="1"/>
  <c r="AZ589" s="1"/>
  <c r="BF589" s="1"/>
  <c r="J355"/>
  <c r="P355" s="1"/>
  <c r="V355" s="1"/>
  <c r="AB355" s="1"/>
  <c r="AH355" s="1"/>
  <c r="AN355" s="1"/>
  <c r="AT355" s="1"/>
  <c r="AZ355" s="1"/>
  <c r="BF355" s="1"/>
  <c r="I589"/>
  <c r="O589" s="1"/>
  <c r="U589" s="1"/>
  <c r="AA589" s="1"/>
  <c r="AG589" s="1"/>
  <c r="AM589" s="1"/>
  <c r="AS589" s="1"/>
  <c r="AY589" s="1"/>
  <c r="BE589" s="1"/>
  <c r="P328"/>
  <c r="V328" s="1"/>
  <c r="AB328" s="1"/>
  <c r="AH328" s="1"/>
  <c r="AN328" s="1"/>
  <c r="AT328" s="1"/>
  <c r="AZ328" s="1"/>
  <c r="BF328" s="1"/>
  <c r="J317"/>
  <c r="P317" s="1"/>
  <c r="V317" s="1"/>
  <c r="AB317" s="1"/>
  <c r="AH317" s="1"/>
  <c r="AN317" s="1"/>
  <c r="AT317" s="1"/>
  <c r="AZ317" s="1"/>
  <c r="BF317" s="1"/>
  <c r="O328"/>
  <c r="U328" s="1"/>
  <c r="AA328" s="1"/>
  <c r="AG328" s="1"/>
  <c r="AM328" s="1"/>
  <c r="AS328" s="1"/>
  <c r="AY328" s="1"/>
  <c r="BE328" s="1"/>
  <c r="I317"/>
  <c r="O317" s="1"/>
  <c r="U317" s="1"/>
  <c r="AA317" s="1"/>
  <c r="AG317" s="1"/>
  <c r="AM317" s="1"/>
  <c r="AS317" s="1"/>
  <c r="AY317" s="1"/>
  <c r="BE317" s="1"/>
  <c r="I145"/>
  <c r="O145" s="1"/>
  <c r="U145" s="1"/>
  <c r="AA145" s="1"/>
  <c r="AG145" s="1"/>
  <c r="AM145" s="1"/>
  <c r="AS145" s="1"/>
  <c r="AY145" s="1"/>
  <c r="BE145" s="1"/>
  <c r="O229"/>
  <c r="U229" s="1"/>
  <c r="AA229" s="1"/>
  <c r="AG229" s="1"/>
  <c r="AM229" s="1"/>
  <c r="AS229" s="1"/>
  <c r="AY229" s="1"/>
  <c r="BE229" s="1"/>
  <c r="I222"/>
  <c r="O222" s="1"/>
  <c r="U222" s="1"/>
  <c r="AA222" s="1"/>
  <c r="AG222" s="1"/>
  <c r="AM222" s="1"/>
  <c r="AS222" s="1"/>
  <c r="AY222" s="1"/>
  <c r="BE222" s="1"/>
  <c r="P229"/>
  <c r="V229" s="1"/>
  <c r="AB229" s="1"/>
  <c r="AH229" s="1"/>
  <c r="AN229" s="1"/>
  <c r="AT229" s="1"/>
  <c r="AZ229" s="1"/>
  <c r="BF229" s="1"/>
  <c r="J222"/>
  <c r="P222" s="1"/>
  <c r="V222" s="1"/>
  <c r="AB222" s="1"/>
  <c r="AH222" s="1"/>
  <c r="AN222" s="1"/>
  <c r="AT222" s="1"/>
  <c r="AZ222" s="1"/>
  <c r="BF222" s="1"/>
  <c r="J259"/>
  <c r="P259" s="1"/>
  <c r="V259" s="1"/>
  <c r="AB259" s="1"/>
  <c r="AH259" s="1"/>
  <c r="AN259" s="1"/>
  <c r="AT259" s="1"/>
  <c r="AZ259" s="1"/>
  <c r="BF259" s="1"/>
  <c r="J549"/>
  <c r="P549" s="1"/>
  <c r="V549" s="1"/>
  <c r="AB549" s="1"/>
  <c r="AH549" s="1"/>
  <c r="AN549" s="1"/>
  <c r="AT549" s="1"/>
  <c r="AZ549" s="1"/>
  <c r="BF549" s="1"/>
  <c r="H599"/>
  <c r="N599" s="1"/>
  <c r="T599" s="1"/>
  <c r="Z599" s="1"/>
  <c r="AF599" s="1"/>
  <c r="AL599" s="1"/>
  <c r="AR599" s="1"/>
  <c r="AX599" s="1"/>
  <c r="BD599" s="1"/>
  <c r="N600"/>
  <c r="T600" s="1"/>
  <c r="Z600" s="1"/>
  <c r="AF600" s="1"/>
  <c r="AL600" s="1"/>
  <c r="AR600" s="1"/>
  <c r="AX600" s="1"/>
  <c r="BD600" s="1"/>
  <c r="J584"/>
  <c r="P584" s="1"/>
  <c r="V584" s="1"/>
  <c r="AB584" s="1"/>
  <c r="AH584" s="1"/>
  <c r="AN584" s="1"/>
  <c r="AT584" s="1"/>
  <c r="AZ584" s="1"/>
  <c r="BF584" s="1"/>
  <c r="P585"/>
  <c r="V585" s="1"/>
  <c r="AB585" s="1"/>
  <c r="AH585" s="1"/>
  <c r="AN585" s="1"/>
  <c r="AT585" s="1"/>
  <c r="AZ585" s="1"/>
  <c r="BF585" s="1"/>
  <c r="J436"/>
  <c r="P436" s="1"/>
  <c r="V436" s="1"/>
  <c r="AB436" s="1"/>
  <c r="AH436" s="1"/>
  <c r="AN436" s="1"/>
  <c r="AT436" s="1"/>
  <c r="AZ436" s="1"/>
  <c r="BF436" s="1"/>
  <c r="P437"/>
  <c r="V437" s="1"/>
  <c r="AB437" s="1"/>
  <c r="AH437" s="1"/>
  <c r="AN437" s="1"/>
  <c r="AT437" s="1"/>
  <c r="AZ437" s="1"/>
  <c r="BF437" s="1"/>
  <c r="J312"/>
  <c r="P312" s="1"/>
  <c r="V312" s="1"/>
  <c r="AB312" s="1"/>
  <c r="AH312" s="1"/>
  <c r="AN312" s="1"/>
  <c r="AT312" s="1"/>
  <c r="AZ312" s="1"/>
  <c r="BF312" s="1"/>
  <c r="P313"/>
  <c r="V313" s="1"/>
  <c r="AB313" s="1"/>
  <c r="AH313" s="1"/>
  <c r="AN313" s="1"/>
  <c r="AT313" s="1"/>
  <c r="AZ313" s="1"/>
  <c r="BF313" s="1"/>
  <c r="J496"/>
  <c r="P496" s="1"/>
  <c r="V496" s="1"/>
  <c r="AB496" s="1"/>
  <c r="AH496" s="1"/>
  <c r="AN496" s="1"/>
  <c r="AT496" s="1"/>
  <c r="AZ496" s="1"/>
  <c r="BF496" s="1"/>
  <c r="P497"/>
  <c r="V497" s="1"/>
  <c r="AB497" s="1"/>
  <c r="AH497" s="1"/>
  <c r="AN497" s="1"/>
  <c r="AT497" s="1"/>
  <c r="AZ497" s="1"/>
  <c r="BF497" s="1"/>
  <c r="I501"/>
  <c r="O501" s="1"/>
  <c r="U501" s="1"/>
  <c r="AA501" s="1"/>
  <c r="AG501" s="1"/>
  <c r="AM501" s="1"/>
  <c r="AS501" s="1"/>
  <c r="AY501" s="1"/>
  <c r="BE501" s="1"/>
  <c r="O502"/>
  <c r="U502" s="1"/>
  <c r="AA502" s="1"/>
  <c r="AG502" s="1"/>
  <c r="AM502" s="1"/>
  <c r="AS502" s="1"/>
  <c r="AY502" s="1"/>
  <c r="BE502" s="1"/>
  <c r="H342"/>
  <c r="N342" s="1"/>
  <c r="T342" s="1"/>
  <c r="Z342" s="1"/>
  <c r="AF342" s="1"/>
  <c r="AL342" s="1"/>
  <c r="AR342" s="1"/>
  <c r="AX342" s="1"/>
  <c r="BD342" s="1"/>
  <c r="N343"/>
  <c r="T343" s="1"/>
  <c r="Z343" s="1"/>
  <c r="AF343" s="1"/>
  <c r="AL343" s="1"/>
  <c r="AR343" s="1"/>
  <c r="AX343" s="1"/>
  <c r="BD343" s="1"/>
  <c r="H836"/>
  <c r="N836" s="1"/>
  <c r="T836" s="1"/>
  <c r="Z836" s="1"/>
  <c r="AF836" s="1"/>
  <c r="AL836" s="1"/>
  <c r="AR836" s="1"/>
  <c r="N839"/>
  <c r="T839" s="1"/>
  <c r="Z839" s="1"/>
  <c r="AF839" s="1"/>
  <c r="AL839" s="1"/>
  <c r="AR839" s="1"/>
  <c r="J133"/>
  <c r="P133" s="1"/>
  <c r="V133" s="1"/>
  <c r="AB133" s="1"/>
  <c r="AH133" s="1"/>
  <c r="AN133" s="1"/>
  <c r="AT133" s="1"/>
  <c r="AZ133" s="1"/>
  <c r="BF133" s="1"/>
  <c r="P134"/>
  <c r="V134" s="1"/>
  <c r="AB134" s="1"/>
  <c r="AH134" s="1"/>
  <c r="AN134" s="1"/>
  <c r="AT134" s="1"/>
  <c r="AZ134" s="1"/>
  <c r="BF134" s="1"/>
  <c r="P184"/>
  <c r="V184" s="1"/>
  <c r="AB184" s="1"/>
  <c r="AH184" s="1"/>
  <c r="AN184" s="1"/>
  <c r="AT184" s="1"/>
  <c r="AZ184" s="1"/>
  <c r="BF184" s="1"/>
  <c r="J175"/>
  <c r="P175" s="1"/>
  <c r="V175" s="1"/>
  <c r="AB175" s="1"/>
  <c r="AH175" s="1"/>
  <c r="AN175" s="1"/>
  <c r="AT175" s="1"/>
  <c r="AZ175" s="1"/>
  <c r="BF175" s="1"/>
  <c r="O184"/>
  <c r="U184" s="1"/>
  <c r="AA184" s="1"/>
  <c r="AG184" s="1"/>
  <c r="AM184" s="1"/>
  <c r="AS184" s="1"/>
  <c r="AY184" s="1"/>
  <c r="BE184" s="1"/>
  <c r="I175"/>
  <c r="O175" s="1"/>
  <c r="U175" s="1"/>
  <c r="AA175" s="1"/>
  <c r="AG175" s="1"/>
  <c r="AM175" s="1"/>
  <c r="AS175" s="1"/>
  <c r="AY175" s="1"/>
  <c r="BE175" s="1"/>
  <c r="H737"/>
  <c r="N737" s="1"/>
  <c r="T737" s="1"/>
  <c r="Z737" s="1"/>
  <c r="AF737" s="1"/>
  <c r="AL737" s="1"/>
  <c r="AR737" s="1"/>
  <c r="AX737" s="1"/>
  <c r="BD737" s="1"/>
  <c r="N738"/>
  <c r="T738" s="1"/>
  <c r="Z738" s="1"/>
  <c r="AF738" s="1"/>
  <c r="AL738" s="1"/>
  <c r="AR738" s="1"/>
  <c r="AX738" s="1"/>
  <c r="BD738" s="1"/>
  <c r="J117"/>
  <c r="P117" s="1"/>
  <c r="V117" s="1"/>
  <c r="AB117" s="1"/>
  <c r="AH117" s="1"/>
  <c r="AN117" s="1"/>
  <c r="AT117" s="1"/>
  <c r="AZ117" s="1"/>
  <c r="BF117" s="1"/>
  <c r="P118"/>
  <c r="V118" s="1"/>
  <c r="AB118" s="1"/>
  <c r="AH118" s="1"/>
  <c r="AN118" s="1"/>
  <c r="AT118" s="1"/>
  <c r="AZ118" s="1"/>
  <c r="BF118" s="1"/>
  <c r="J479"/>
  <c r="P479" s="1"/>
  <c r="V479" s="1"/>
  <c r="AB479" s="1"/>
  <c r="AH479" s="1"/>
  <c r="AN479" s="1"/>
  <c r="AT479" s="1"/>
  <c r="AZ479" s="1"/>
  <c r="BF479" s="1"/>
  <c r="P480"/>
  <c r="V480" s="1"/>
  <c r="AB480" s="1"/>
  <c r="AH480" s="1"/>
  <c r="AN480" s="1"/>
  <c r="AT480" s="1"/>
  <c r="AZ480" s="1"/>
  <c r="BF480" s="1"/>
  <c r="J145"/>
  <c r="P145" s="1"/>
  <c r="V145" s="1"/>
  <c r="AB145" s="1"/>
  <c r="AH145" s="1"/>
  <c r="AN145" s="1"/>
  <c r="AT145" s="1"/>
  <c r="AZ145" s="1"/>
  <c r="BF145" s="1"/>
  <c r="I133"/>
  <c r="O133" s="1"/>
  <c r="U133" s="1"/>
  <c r="AA133" s="1"/>
  <c r="AG133" s="1"/>
  <c r="AM133" s="1"/>
  <c r="AS133" s="1"/>
  <c r="AY133" s="1"/>
  <c r="BE133" s="1"/>
  <c r="O134"/>
  <c r="U134" s="1"/>
  <c r="AA134" s="1"/>
  <c r="AG134" s="1"/>
  <c r="AM134" s="1"/>
  <c r="AS134" s="1"/>
  <c r="AY134" s="1"/>
  <c r="BE134" s="1"/>
  <c r="I584"/>
  <c r="O584" s="1"/>
  <c r="U584" s="1"/>
  <c r="AA584" s="1"/>
  <c r="AG584" s="1"/>
  <c r="AM584" s="1"/>
  <c r="AS584" s="1"/>
  <c r="AY584" s="1"/>
  <c r="BE584" s="1"/>
  <c r="O585"/>
  <c r="U585" s="1"/>
  <c r="AA585" s="1"/>
  <c r="AG585" s="1"/>
  <c r="AM585" s="1"/>
  <c r="AS585" s="1"/>
  <c r="AY585" s="1"/>
  <c r="BE585" s="1"/>
  <c r="I514"/>
  <c r="O514" s="1"/>
  <c r="U514" s="1"/>
  <c r="AA514" s="1"/>
  <c r="AG514" s="1"/>
  <c r="AM514" s="1"/>
  <c r="AS514" s="1"/>
  <c r="AY514" s="1"/>
  <c r="BE514" s="1"/>
  <c r="O515"/>
  <c r="U515" s="1"/>
  <c r="AA515" s="1"/>
  <c r="AG515" s="1"/>
  <c r="AM515" s="1"/>
  <c r="AS515" s="1"/>
  <c r="AY515" s="1"/>
  <c r="BE515" s="1"/>
  <c r="I496"/>
  <c r="O496" s="1"/>
  <c r="U496" s="1"/>
  <c r="AA496" s="1"/>
  <c r="AG496" s="1"/>
  <c r="AM496" s="1"/>
  <c r="AS496" s="1"/>
  <c r="AY496" s="1"/>
  <c r="BE496" s="1"/>
  <c r="O497"/>
  <c r="U497" s="1"/>
  <c r="AA497" s="1"/>
  <c r="AG497" s="1"/>
  <c r="AM497" s="1"/>
  <c r="AS497" s="1"/>
  <c r="AY497" s="1"/>
  <c r="BE497" s="1"/>
  <c r="J275"/>
  <c r="P275" s="1"/>
  <c r="V275" s="1"/>
  <c r="AB275" s="1"/>
  <c r="AH275" s="1"/>
  <c r="AN275" s="1"/>
  <c r="AT275" s="1"/>
  <c r="AZ275" s="1"/>
  <c r="BF275" s="1"/>
  <c r="P276"/>
  <c r="V276" s="1"/>
  <c r="AB276" s="1"/>
  <c r="AH276" s="1"/>
  <c r="AN276" s="1"/>
  <c r="AT276" s="1"/>
  <c r="AZ276" s="1"/>
  <c r="BF276" s="1"/>
  <c r="I259"/>
  <c r="O259" s="1"/>
  <c r="U259" s="1"/>
  <c r="AA259" s="1"/>
  <c r="AG259" s="1"/>
  <c r="AM259" s="1"/>
  <c r="AS259" s="1"/>
  <c r="AY259" s="1"/>
  <c r="BE259" s="1"/>
  <c r="J289"/>
  <c r="P289" s="1"/>
  <c r="V289" s="1"/>
  <c r="AB289" s="1"/>
  <c r="AH289" s="1"/>
  <c r="AN289" s="1"/>
  <c r="AT289" s="1"/>
  <c r="AZ289" s="1"/>
  <c r="BF289" s="1"/>
  <c r="H299"/>
  <c r="N299" s="1"/>
  <c r="T299" s="1"/>
  <c r="Z299" s="1"/>
  <c r="AF299" s="1"/>
  <c r="AL299" s="1"/>
  <c r="AR299" s="1"/>
  <c r="AX299" s="1"/>
  <c r="BD299" s="1"/>
  <c r="N300"/>
  <c r="T300" s="1"/>
  <c r="Z300" s="1"/>
  <c r="AF300" s="1"/>
  <c r="AL300" s="1"/>
  <c r="AR300" s="1"/>
  <c r="AX300" s="1"/>
  <c r="BD300" s="1"/>
  <c r="H740"/>
  <c r="N740" s="1"/>
  <c r="T740" s="1"/>
  <c r="Z740" s="1"/>
  <c r="AF740" s="1"/>
  <c r="AL740" s="1"/>
  <c r="AR740" s="1"/>
  <c r="AX740" s="1"/>
  <c r="BD740" s="1"/>
  <c r="N741"/>
  <c r="T741" s="1"/>
  <c r="Z741" s="1"/>
  <c r="AF741" s="1"/>
  <c r="AL741" s="1"/>
  <c r="AR741" s="1"/>
  <c r="AX741" s="1"/>
  <c r="BD741" s="1"/>
  <c r="I479"/>
  <c r="O479" s="1"/>
  <c r="U479" s="1"/>
  <c r="AA479" s="1"/>
  <c r="AG479" s="1"/>
  <c r="AM479" s="1"/>
  <c r="AS479" s="1"/>
  <c r="AY479" s="1"/>
  <c r="BE479" s="1"/>
  <c r="O480"/>
  <c r="U480" s="1"/>
  <c r="AA480" s="1"/>
  <c r="AG480" s="1"/>
  <c r="AM480" s="1"/>
  <c r="AS480" s="1"/>
  <c r="AY480" s="1"/>
  <c r="BE480" s="1"/>
  <c r="I117"/>
  <c r="O117" s="1"/>
  <c r="U117" s="1"/>
  <c r="AA117" s="1"/>
  <c r="AG117" s="1"/>
  <c r="AM117" s="1"/>
  <c r="AS117" s="1"/>
  <c r="AY117" s="1"/>
  <c r="BE117" s="1"/>
  <c r="O118"/>
  <c r="U118" s="1"/>
  <c r="AA118" s="1"/>
  <c r="AG118" s="1"/>
  <c r="AM118" s="1"/>
  <c r="AS118" s="1"/>
  <c r="AY118" s="1"/>
  <c r="BE118" s="1"/>
  <c r="H256"/>
  <c r="N256" s="1"/>
  <c r="T256" s="1"/>
  <c r="Z256" s="1"/>
  <c r="AF256" s="1"/>
  <c r="AL256" s="1"/>
  <c r="AR256" s="1"/>
  <c r="AX256" s="1"/>
  <c r="BD256" s="1"/>
  <c r="N257"/>
  <c r="T257" s="1"/>
  <c r="Z257" s="1"/>
  <c r="AF257" s="1"/>
  <c r="AL257" s="1"/>
  <c r="AR257" s="1"/>
  <c r="AX257" s="1"/>
  <c r="BD257" s="1"/>
  <c r="H328"/>
  <c r="N328" s="1"/>
  <c r="T328" s="1"/>
  <c r="Z328" s="1"/>
  <c r="AF328" s="1"/>
  <c r="AL328" s="1"/>
  <c r="AR328" s="1"/>
  <c r="AX328" s="1"/>
  <c r="BD328" s="1"/>
  <c r="N329"/>
  <c r="T329" s="1"/>
  <c r="Z329" s="1"/>
  <c r="AF329" s="1"/>
  <c r="AL329" s="1"/>
  <c r="AR329" s="1"/>
  <c r="AX329" s="1"/>
  <c r="BD329" s="1"/>
  <c r="H558"/>
  <c r="N558" s="1"/>
  <c r="T558" s="1"/>
  <c r="Z558" s="1"/>
  <c r="AF558" s="1"/>
  <c r="AL558" s="1"/>
  <c r="AR558" s="1"/>
  <c r="AX558" s="1"/>
  <c r="BD558" s="1"/>
  <c r="N559"/>
  <c r="T559" s="1"/>
  <c r="Z559" s="1"/>
  <c r="AF559" s="1"/>
  <c r="AL559" s="1"/>
  <c r="AR559" s="1"/>
  <c r="AX559" s="1"/>
  <c r="BD559" s="1"/>
  <c r="H743"/>
  <c r="N743" s="1"/>
  <c r="T743" s="1"/>
  <c r="Z743" s="1"/>
  <c r="AF743" s="1"/>
  <c r="AL743" s="1"/>
  <c r="AR743" s="1"/>
  <c r="AX743" s="1"/>
  <c r="BD743" s="1"/>
  <c r="N744"/>
  <c r="T744" s="1"/>
  <c r="Z744" s="1"/>
  <c r="AF744" s="1"/>
  <c r="AL744" s="1"/>
  <c r="AR744" s="1"/>
  <c r="AX744" s="1"/>
  <c r="BD744" s="1"/>
  <c r="P688"/>
  <c r="V688" s="1"/>
  <c r="AB688" s="1"/>
  <c r="AH688" s="1"/>
  <c r="AN688" s="1"/>
  <c r="AT688" s="1"/>
  <c r="AZ688" s="1"/>
  <c r="BF688" s="1"/>
  <c r="O688"/>
  <c r="U688" s="1"/>
  <c r="AA688" s="1"/>
  <c r="AG688" s="1"/>
  <c r="AM688" s="1"/>
  <c r="AS688" s="1"/>
  <c r="AY688" s="1"/>
  <c r="BE688" s="1"/>
  <c r="I289"/>
  <c r="O289" s="1"/>
  <c r="U289" s="1"/>
  <c r="AA289" s="1"/>
  <c r="AG289" s="1"/>
  <c r="AM289" s="1"/>
  <c r="AS289" s="1"/>
  <c r="AY289" s="1"/>
  <c r="BE289" s="1"/>
  <c r="I355"/>
  <c r="O355" s="1"/>
  <c r="U355" s="1"/>
  <c r="AA355" s="1"/>
  <c r="AG355" s="1"/>
  <c r="AM355" s="1"/>
  <c r="AS355" s="1"/>
  <c r="AY355" s="1"/>
  <c r="BE355" s="1"/>
  <c r="I549"/>
  <c r="O549" s="1"/>
  <c r="U549" s="1"/>
  <c r="AA549" s="1"/>
  <c r="AG549" s="1"/>
  <c r="AM549" s="1"/>
  <c r="AS549" s="1"/>
  <c r="AY549" s="1"/>
  <c r="BE549" s="1"/>
  <c r="J501"/>
  <c r="P501" s="1"/>
  <c r="V501" s="1"/>
  <c r="AB501" s="1"/>
  <c r="AH501" s="1"/>
  <c r="AN501" s="1"/>
  <c r="AT501" s="1"/>
  <c r="AZ501" s="1"/>
  <c r="BF501" s="1"/>
  <c r="P502"/>
  <c r="V502" s="1"/>
  <c r="AB502" s="1"/>
  <c r="AH502" s="1"/>
  <c r="AN502" s="1"/>
  <c r="AT502" s="1"/>
  <c r="AZ502" s="1"/>
  <c r="BF502" s="1"/>
  <c r="J471"/>
  <c r="P471" s="1"/>
  <c r="V471" s="1"/>
  <c r="AB471" s="1"/>
  <c r="AH471" s="1"/>
  <c r="AN471" s="1"/>
  <c r="AT471" s="1"/>
  <c r="AZ471" s="1"/>
  <c r="BF471" s="1"/>
  <c r="P472"/>
  <c r="V472" s="1"/>
  <c r="AB472" s="1"/>
  <c r="AH472" s="1"/>
  <c r="AN472" s="1"/>
  <c r="AT472" s="1"/>
  <c r="AZ472" s="1"/>
  <c r="BF472" s="1"/>
  <c r="I436"/>
  <c r="O436" s="1"/>
  <c r="U436" s="1"/>
  <c r="AA436" s="1"/>
  <c r="AG436" s="1"/>
  <c r="AM436" s="1"/>
  <c r="AS436" s="1"/>
  <c r="AY436" s="1"/>
  <c r="BE436" s="1"/>
  <c r="O437"/>
  <c r="U437" s="1"/>
  <c r="AA437" s="1"/>
  <c r="AG437" s="1"/>
  <c r="AM437" s="1"/>
  <c r="AS437" s="1"/>
  <c r="AY437" s="1"/>
  <c r="BE437" s="1"/>
  <c r="I312"/>
  <c r="O312" s="1"/>
  <c r="U312" s="1"/>
  <c r="AA312" s="1"/>
  <c r="AG312" s="1"/>
  <c r="AM312" s="1"/>
  <c r="AS312" s="1"/>
  <c r="AY312" s="1"/>
  <c r="BE312" s="1"/>
  <c r="O313"/>
  <c r="U313" s="1"/>
  <c r="AA313" s="1"/>
  <c r="AG313" s="1"/>
  <c r="AM313" s="1"/>
  <c r="AS313" s="1"/>
  <c r="AY313" s="1"/>
  <c r="BE313" s="1"/>
  <c r="I471"/>
  <c r="O471" s="1"/>
  <c r="U471" s="1"/>
  <c r="AA471" s="1"/>
  <c r="AG471" s="1"/>
  <c r="AM471" s="1"/>
  <c r="AS471" s="1"/>
  <c r="AY471" s="1"/>
  <c r="BE471" s="1"/>
  <c r="O472"/>
  <c r="U472" s="1"/>
  <c r="AA472" s="1"/>
  <c r="AG472" s="1"/>
  <c r="AM472" s="1"/>
  <c r="AS472" s="1"/>
  <c r="AY472" s="1"/>
  <c r="BE472" s="1"/>
  <c r="J514"/>
  <c r="P514" s="1"/>
  <c r="V514" s="1"/>
  <c r="AB514" s="1"/>
  <c r="AH514" s="1"/>
  <c r="AN514" s="1"/>
  <c r="AT514" s="1"/>
  <c r="AZ514" s="1"/>
  <c r="BF514" s="1"/>
  <c r="P515"/>
  <c r="V515" s="1"/>
  <c r="AB515" s="1"/>
  <c r="AH515" s="1"/>
  <c r="AN515" s="1"/>
  <c r="AT515" s="1"/>
  <c r="AZ515" s="1"/>
  <c r="BF515" s="1"/>
  <c r="P43"/>
  <c r="V43" s="1"/>
  <c r="AB43" s="1"/>
  <c r="AH43" s="1"/>
  <c r="AN43" s="1"/>
  <c r="AT43" s="1"/>
  <c r="AZ43" s="1"/>
  <c r="BF43" s="1"/>
  <c r="J42"/>
  <c r="P42" s="1"/>
  <c r="V42" s="1"/>
  <c r="AB42" s="1"/>
  <c r="AH42" s="1"/>
  <c r="AN42" s="1"/>
  <c r="AT42" s="1"/>
  <c r="AZ42" s="1"/>
  <c r="BF42" s="1"/>
  <c r="O43"/>
  <c r="U43" s="1"/>
  <c r="AA43" s="1"/>
  <c r="AG43" s="1"/>
  <c r="AM43" s="1"/>
  <c r="AS43" s="1"/>
  <c r="AY43" s="1"/>
  <c r="BE43" s="1"/>
  <c r="I42"/>
  <c r="O42" s="1"/>
  <c r="U42" s="1"/>
  <c r="AA42" s="1"/>
  <c r="AG42" s="1"/>
  <c r="AM42" s="1"/>
  <c r="AS42" s="1"/>
  <c r="AY42" s="1"/>
  <c r="BE42" s="1"/>
  <c r="P18"/>
  <c r="V18" s="1"/>
  <c r="AB18" s="1"/>
  <c r="AH18" s="1"/>
  <c r="AN18" s="1"/>
  <c r="AT18" s="1"/>
  <c r="AZ18" s="1"/>
  <c r="BF18" s="1"/>
  <c r="J17"/>
  <c r="P17" s="1"/>
  <c r="V17" s="1"/>
  <c r="AB17" s="1"/>
  <c r="AH17" s="1"/>
  <c r="AN17" s="1"/>
  <c r="AT17" s="1"/>
  <c r="AZ17" s="1"/>
  <c r="BF17" s="1"/>
  <c r="O18"/>
  <c r="U18" s="1"/>
  <c r="AA18" s="1"/>
  <c r="AG18" s="1"/>
  <c r="AM18" s="1"/>
  <c r="AS18" s="1"/>
  <c r="AY18" s="1"/>
  <c r="BE18" s="1"/>
  <c r="I17"/>
  <c r="O17" s="1"/>
  <c r="U17" s="1"/>
  <c r="AA17" s="1"/>
  <c r="AG17" s="1"/>
  <c r="AM17" s="1"/>
  <c r="AS17" s="1"/>
  <c r="AY17" s="1"/>
  <c r="BE17" s="1"/>
  <c r="I396"/>
  <c r="I378"/>
  <c r="O378" s="1"/>
  <c r="U378" s="1"/>
  <c r="AA378" s="1"/>
  <c r="AG378" s="1"/>
  <c r="AM378" s="1"/>
  <c r="AS378" s="1"/>
  <c r="AY378" s="1"/>
  <c r="BE378" s="1"/>
  <c r="J378"/>
  <c r="P378" s="1"/>
  <c r="V378" s="1"/>
  <c r="AB378" s="1"/>
  <c r="AH378" s="1"/>
  <c r="AN378" s="1"/>
  <c r="AT378" s="1"/>
  <c r="AZ378" s="1"/>
  <c r="BF378" s="1"/>
  <c r="J396"/>
  <c r="I395" l="1"/>
  <c r="O395" s="1"/>
  <c r="U395" s="1"/>
  <c r="AA395" s="1"/>
  <c r="AG395" s="1"/>
  <c r="AM395" s="1"/>
  <c r="AS395" s="1"/>
  <c r="AY395" s="1"/>
  <c r="BE395" s="1"/>
  <c r="J395"/>
  <c r="P395" s="1"/>
  <c r="V395" s="1"/>
  <c r="AB395" s="1"/>
  <c r="AH395" s="1"/>
  <c r="AN395" s="1"/>
  <c r="AT395" s="1"/>
  <c r="AZ395" s="1"/>
  <c r="BF395" s="1"/>
  <c r="J478"/>
  <c r="P478" s="1"/>
  <c r="V478" s="1"/>
  <c r="AB478" s="1"/>
  <c r="AH478" s="1"/>
  <c r="AN478" s="1"/>
  <c r="AT478" s="1"/>
  <c r="AZ478" s="1"/>
  <c r="BF478" s="1"/>
  <c r="I174"/>
  <c r="O174" s="1"/>
  <c r="U174" s="1"/>
  <c r="AA174" s="1"/>
  <c r="AG174" s="1"/>
  <c r="AM174" s="1"/>
  <c r="AS174" s="1"/>
  <c r="AY174" s="1"/>
  <c r="BE174" s="1"/>
  <c r="I478"/>
  <c r="O478" s="1"/>
  <c r="U478" s="1"/>
  <c r="AA478" s="1"/>
  <c r="AG478" s="1"/>
  <c r="AM478" s="1"/>
  <c r="AS478" s="1"/>
  <c r="AY478" s="1"/>
  <c r="BE478" s="1"/>
  <c r="J174"/>
  <c r="P174" s="1"/>
  <c r="V174" s="1"/>
  <c r="AB174" s="1"/>
  <c r="AH174" s="1"/>
  <c r="AN174" s="1"/>
  <c r="AT174" s="1"/>
  <c r="AZ174" s="1"/>
  <c r="BF174" s="1"/>
  <c r="P396"/>
  <c r="V396" s="1"/>
  <c r="AB396" s="1"/>
  <c r="AH396" s="1"/>
  <c r="AN396" s="1"/>
  <c r="AT396" s="1"/>
  <c r="AZ396" s="1"/>
  <c r="BF396" s="1"/>
  <c r="O396"/>
  <c r="U396" s="1"/>
  <c r="AA396" s="1"/>
  <c r="AG396" s="1"/>
  <c r="AM396" s="1"/>
  <c r="AS396" s="1"/>
  <c r="AY396" s="1"/>
  <c r="BE396" s="1"/>
  <c r="I16"/>
  <c r="O16" s="1"/>
  <c r="U16" s="1"/>
  <c r="AA16" s="1"/>
  <c r="AG16" s="1"/>
  <c r="AM16" s="1"/>
  <c r="AS16" s="1"/>
  <c r="AY16" s="1"/>
  <c r="BE16" s="1"/>
  <c r="J16"/>
  <c r="P16" s="1"/>
  <c r="V16" s="1"/>
  <c r="AB16" s="1"/>
  <c r="AH16" s="1"/>
  <c r="AN16" s="1"/>
  <c r="AT16" s="1"/>
  <c r="AZ16" s="1"/>
  <c r="BF16" s="1"/>
  <c r="H416"/>
  <c r="H409"/>
  <c r="I15" l="1"/>
  <c r="I847" s="1"/>
  <c r="O847" s="1"/>
  <c r="U847" s="1"/>
  <c r="AA847" s="1"/>
  <c r="AG847" s="1"/>
  <c r="AM847" s="1"/>
  <c r="AS847" s="1"/>
  <c r="AY847" s="1"/>
  <c r="BE847" s="1"/>
  <c r="J15"/>
  <c r="P15" s="1"/>
  <c r="V15" s="1"/>
  <c r="AB15" s="1"/>
  <c r="AH15" s="1"/>
  <c r="AN15" s="1"/>
  <c r="AT15" s="1"/>
  <c r="AZ15" s="1"/>
  <c r="BF15" s="1"/>
  <c r="H406"/>
  <c r="N406" s="1"/>
  <c r="T406" s="1"/>
  <c r="Z406" s="1"/>
  <c r="AF406" s="1"/>
  <c r="AL406" s="1"/>
  <c r="AR406" s="1"/>
  <c r="AX406" s="1"/>
  <c r="BD406" s="1"/>
  <c r="N409"/>
  <c r="T409" s="1"/>
  <c r="Z409" s="1"/>
  <c r="AF409" s="1"/>
  <c r="AL409" s="1"/>
  <c r="AR409" s="1"/>
  <c r="AX409" s="1"/>
  <c r="BD409" s="1"/>
  <c r="H413"/>
  <c r="N413" s="1"/>
  <c r="T413" s="1"/>
  <c r="Z413" s="1"/>
  <c r="AF413" s="1"/>
  <c r="AL413" s="1"/>
  <c r="AR413" s="1"/>
  <c r="AX413" s="1"/>
  <c r="BD413" s="1"/>
  <c r="N416"/>
  <c r="T416" s="1"/>
  <c r="Z416" s="1"/>
  <c r="AF416" s="1"/>
  <c r="AL416" s="1"/>
  <c r="AR416" s="1"/>
  <c r="AX416" s="1"/>
  <c r="BD416" s="1"/>
  <c r="H74"/>
  <c r="H40"/>
  <c r="N40" s="1"/>
  <c r="T40" s="1"/>
  <c r="Z40" s="1"/>
  <c r="AF40" s="1"/>
  <c r="AL40" s="1"/>
  <c r="AR40" s="1"/>
  <c r="AX40" s="1"/>
  <c r="BD40" s="1"/>
  <c r="J847" l="1"/>
  <c r="P847" s="1"/>
  <c r="V847" s="1"/>
  <c r="AB847" s="1"/>
  <c r="AH847" s="1"/>
  <c r="AN847" s="1"/>
  <c r="AT847" s="1"/>
  <c r="AZ847" s="1"/>
  <c r="BF847" s="1"/>
  <c r="O15"/>
  <c r="U15" s="1"/>
  <c r="AA15" s="1"/>
  <c r="AG15" s="1"/>
  <c r="AM15" s="1"/>
  <c r="AS15" s="1"/>
  <c r="AY15" s="1"/>
  <c r="BE15" s="1"/>
  <c r="H73"/>
  <c r="N73" s="1"/>
  <c r="T73" s="1"/>
  <c r="Z73" s="1"/>
  <c r="AF73" s="1"/>
  <c r="AL73" s="1"/>
  <c r="AR73" s="1"/>
  <c r="AX73" s="1"/>
  <c r="BD73" s="1"/>
  <c r="N74"/>
  <c r="T74" s="1"/>
  <c r="Z74" s="1"/>
  <c r="AF74" s="1"/>
  <c r="AL74" s="1"/>
  <c r="AR74" s="1"/>
  <c r="AX74" s="1"/>
  <c r="BD74" s="1"/>
  <c r="H39"/>
  <c r="N39" s="1"/>
  <c r="T39" s="1"/>
  <c r="Z39" s="1"/>
  <c r="AF39" s="1"/>
  <c r="AL39" s="1"/>
  <c r="AR39" s="1"/>
  <c r="AX39" s="1"/>
  <c r="BD39" s="1"/>
  <c r="H115" l="1"/>
  <c r="H112"/>
  <c r="H97"/>
  <c r="H71"/>
  <c r="H34"/>
  <c r="H821"/>
  <c r="N821" s="1"/>
  <c r="T821" s="1"/>
  <c r="Z821" s="1"/>
  <c r="AF821" s="1"/>
  <c r="AL821" s="1"/>
  <c r="AR821" s="1"/>
  <c r="H366"/>
  <c r="N366" s="1"/>
  <c r="T366" s="1"/>
  <c r="Z366" s="1"/>
  <c r="AF366" s="1"/>
  <c r="AL366" s="1"/>
  <c r="AR366" s="1"/>
  <c r="AX366" s="1"/>
  <c r="BD366" s="1"/>
  <c r="N97" l="1"/>
  <c r="T97" s="1"/>
  <c r="Z97" s="1"/>
  <c r="AF97" s="1"/>
  <c r="AL97" s="1"/>
  <c r="AR97" s="1"/>
  <c r="AX97" s="1"/>
  <c r="BD97" s="1"/>
  <c r="H92"/>
  <c r="N92" s="1"/>
  <c r="T92" s="1"/>
  <c r="Z92" s="1"/>
  <c r="AF92" s="1"/>
  <c r="AL92" s="1"/>
  <c r="AR92" s="1"/>
  <c r="AX92" s="1"/>
  <c r="BD92" s="1"/>
  <c r="H33"/>
  <c r="N33" s="1"/>
  <c r="T33" s="1"/>
  <c r="Z33" s="1"/>
  <c r="AF33" s="1"/>
  <c r="AL33" s="1"/>
  <c r="AR33" s="1"/>
  <c r="AX33" s="1"/>
  <c r="BD33" s="1"/>
  <c r="N34"/>
  <c r="T34" s="1"/>
  <c r="Z34" s="1"/>
  <c r="AF34" s="1"/>
  <c r="AL34" s="1"/>
  <c r="AR34" s="1"/>
  <c r="AX34" s="1"/>
  <c r="BD34" s="1"/>
  <c r="H111"/>
  <c r="N111" s="1"/>
  <c r="T111" s="1"/>
  <c r="Z111" s="1"/>
  <c r="AF111" s="1"/>
  <c r="AL111" s="1"/>
  <c r="AR111" s="1"/>
  <c r="AX111" s="1"/>
  <c r="BD111" s="1"/>
  <c r="N112"/>
  <c r="T112" s="1"/>
  <c r="Z112" s="1"/>
  <c r="AF112" s="1"/>
  <c r="AL112" s="1"/>
  <c r="AR112" s="1"/>
  <c r="AX112" s="1"/>
  <c r="BD112" s="1"/>
  <c r="H70"/>
  <c r="N70" s="1"/>
  <c r="T70" s="1"/>
  <c r="Z70" s="1"/>
  <c r="AF70" s="1"/>
  <c r="AL70" s="1"/>
  <c r="AR70" s="1"/>
  <c r="AX70" s="1"/>
  <c r="BD70" s="1"/>
  <c r="N71"/>
  <c r="T71" s="1"/>
  <c r="Z71" s="1"/>
  <c r="AF71" s="1"/>
  <c r="AL71" s="1"/>
  <c r="AR71" s="1"/>
  <c r="AX71" s="1"/>
  <c r="BD71" s="1"/>
  <c r="H114"/>
  <c r="N114" s="1"/>
  <c r="T114" s="1"/>
  <c r="Z114" s="1"/>
  <c r="AF114" s="1"/>
  <c r="AL114" s="1"/>
  <c r="AR114" s="1"/>
  <c r="AX114" s="1"/>
  <c r="BD114" s="1"/>
  <c r="N115"/>
  <c r="T115" s="1"/>
  <c r="Z115" s="1"/>
  <c r="AF115" s="1"/>
  <c r="AL115" s="1"/>
  <c r="AR115" s="1"/>
  <c r="AX115" s="1"/>
  <c r="BD115" s="1"/>
  <c r="H820"/>
  <c r="N820" s="1"/>
  <c r="T820" s="1"/>
  <c r="Z820" s="1"/>
  <c r="AF820" s="1"/>
  <c r="AL820" s="1"/>
  <c r="AR820" s="1"/>
  <c r="H365"/>
  <c r="N365" s="1"/>
  <c r="T365" s="1"/>
  <c r="Z365" s="1"/>
  <c r="AF365" s="1"/>
  <c r="AL365" s="1"/>
  <c r="AR365" s="1"/>
  <c r="AX365" s="1"/>
  <c r="BD365" s="1"/>
  <c r="H719"/>
  <c r="N719" s="1"/>
  <c r="T719" s="1"/>
  <c r="Z719" s="1"/>
  <c r="AF719" s="1"/>
  <c r="AL719" s="1"/>
  <c r="AR719" s="1"/>
  <c r="AX719" s="1"/>
  <c r="BD719" s="1"/>
  <c r="H137" l="1"/>
  <c r="N137" s="1"/>
  <c r="T137" s="1"/>
  <c r="Z137" s="1"/>
  <c r="AF137" s="1"/>
  <c r="AL137" s="1"/>
  <c r="AR137" s="1"/>
  <c r="AX137" s="1"/>
  <c r="BD137" s="1"/>
  <c r="H83"/>
  <c r="H56"/>
  <c r="H357"/>
  <c r="H356" l="1"/>
  <c r="N356" s="1"/>
  <c r="T356" s="1"/>
  <c r="Z356" s="1"/>
  <c r="AF356" s="1"/>
  <c r="AL356" s="1"/>
  <c r="AR356" s="1"/>
  <c r="AX356" s="1"/>
  <c r="BD356" s="1"/>
  <c r="N357"/>
  <c r="T357" s="1"/>
  <c r="Z357" s="1"/>
  <c r="AF357" s="1"/>
  <c r="AL357" s="1"/>
  <c r="AR357" s="1"/>
  <c r="AX357" s="1"/>
  <c r="BD357" s="1"/>
  <c r="H55"/>
  <c r="N55" s="1"/>
  <c r="T55" s="1"/>
  <c r="Z55" s="1"/>
  <c r="AF55" s="1"/>
  <c r="AL55" s="1"/>
  <c r="AR55" s="1"/>
  <c r="AX55" s="1"/>
  <c r="BD55" s="1"/>
  <c r="N56"/>
  <c r="T56" s="1"/>
  <c r="Z56" s="1"/>
  <c r="AF56" s="1"/>
  <c r="AL56" s="1"/>
  <c r="AR56" s="1"/>
  <c r="AX56" s="1"/>
  <c r="BD56" s="1"/>
  <c r="H82"/>
  <c r="N82" s="1"/>
  <c r="T82" s="1"/>
  <c r="Z82" s="1"/>
  <c r="AF82" s="1"/>
  <c r="AL82" s="1"/>
  <c r="AR82" s="1"/>
  <c r="AX82" s="1"/>
  <c r="BD82" s="1"/>
  <c r="N83"/>
  <c r="T83" s="1"/>
  <c r="Z83" s="1"/>
  <c r="AF83" s="1"/>
  <c r="AL83" s="1"/>
  <c r="AR83" s="1"/>
  <c r="AX83" s="1"/>
  <c r="BD83" s="1"/>
  <c r="H826"/>
  <c r="N826" s="1"/>
  <c r="T826" s="1"/>
  <c r="Z826" s="1"/>
  <c r="AF826" s="1"/>
  <c r="AL826" s="1"/>
  <c r="AR826" s="1"/>
  <c r="H712"/>
  <c r="N712" s="1"/>
  <c r="T712" s="1"/>
  <c r="Z712" s="1"/>
  <c r="AF712" s="1"/>
  <c r="AL712" s="1"/>
  <c r="AR712" s="1"/>
  <c r="AX712" s="1"/>
  <c r="BD712" s="1"/>
  <c r="H693"/>
  <c r="N693" s="1"/>
  <c r="T693" s="1"/>
  <c r="Z693" s="1"/>
  <c r="AF693" s="1"/>
  <c r="AL693" s="1"/>
  <c r="AR693" s="1"/>
  <c r="AX693" s="1"/>
  <c r="BD693" s="1"/>
  <c r="H591"/>
  <c r="N591" s="1"/>
  <c r="T591" s="1"/>
  <c r="Z591" s="1"/>
  <c r="AF591" s="1"/>
  <c r="AL591" s="1"/>
  <c r="AR591" s="1"/>
  <c r="AX591" s="1"/>
  <c r="BD591" s="1"/>
  <c r="H590" l="1"/>
  <c r="N590" s="1"/>
  <c r="T590" s="1"/>
  <c r="Z590" s="1"/>
  <c r="AF590" s="1"/>
  <c r="AL590" s="1"/>
  <c r="AR590" s="1"/>
  <c r="AX590" s="1"/>
  <c r="BD590" s="1"/>
  <c r="H711"/>
  <c r="N711" s="1"/>
  <c r="T711" s="1"/>
  <c r="Z711" s="1"/>
  <c r="AF711" s="1"/>
  <c r="AL711" s="1"/>
  <c r="AR711" s="1"/>
  <c r="AX711" s="1"/>
  <c r="BD711" s="1"/>
  <c r="H567"/>
  <c r="N567" s="1"/>
  <c r="T567" s="1"/>
  <c r="Z567" s="1"/>
  <c r="AF567" s="1"/>
  <c r="AL567" s="1"/>
  <c r="AR567" s="1"/>
  <c r="AX567" s="1"/>
  <c r="BD567" s="1"/>
  <c r="H297"/>
  <c r="N297" s="1"/>
  <c r="T297" s="1"/>
  <c r="Z297" s="1"/>
  <c r="AF297" s="1"/>
  <c r="AL297" s="1"/>
  <c r="AR297" s="1"/>
  <c r="AX297" s="1"/>
  <c r="BD297" s="1"/>
  <c r="H309"/>
  <c r="N309" s="1"/>
  <c r="T309" s="1"/>
  <c r="Z309" s="1"/>
  <c r="AF309" s="1"/>
  <c r="AL309" s="1"/>
  <c r="AR309" s="1"/>
  <c r="AX309" s="1"/>
  <c r="BD309" s="1"/>
  <c r="H306"/>
  <c r="N306" s="1"/>
  <c r="T306" s="1"/>
  <c r="Z306" s="1"/>
  <c r="AF306" s="1"/>
  <c r="AL306" s="1"/>
  <c r="AR306" s="1"/>
  <c r="AX306" s="1"/>
  <c r="BD306" s="1"/>
  <c r="H303"/>
  <c r="N303" s="1"/>
  <c r="T303" s="1"/>
  <c r="Z303" s="1"/>
  <c r="AF303" s="1"/>
  <c r="AL303" s="1"/>
  <c r="AR303" s="1"/>
  <c r="AX303" s="1"/>
  <c r="BD303" s="1"/>
  <c r="H291"/>
  <c r="N291" s="1"/>
  <c r="T291" s="1"/>
  <c r="Z291" s="1"/>
  <c r="AF291" s="1"/>
  <c r="AL291" s="1"/>
  <c r="AR291" s="1"/>
  <c r="AX291" s="1"/>
  <c r="BD291" s="1"/>
  <c r="H294"/>
  <c r="N294" s="1"/>
  <c r="T294" s="1"/>
  <c r="Z294" s="1"/>
  <c r="AF294" s="1"/>
  <c r="AL294" s="1"/>
  <c r="AR294" s="1"/>
  <c r="AX294" s="1"/>
  <c r="BD294" s="1"/>
  <c r="H305" l="1"/>
  <c r="N305" s="1"/>
  <c r="T305" s="1"/>
  <c r="Z305" s="1"/>
  <c r="AF305" s="1"/>
  <c r="AL305" s="1"/>
  <c r="AR305" s="1"/>
  <c r="AX305" s="1"/>
  <c r="BD305" s="1"/>
  <c r="H296"/>
  <c r="N296" s="1"/>
  <c r="T296" s="1"/>
  <c r="Z296" s="1"/>
  <c r="AF296" s="1"/>
  <c r="AL296" s="1"/>
  <c r="AR296" s="1"/>
  <c r="AX296" s="1"/>
  <c r="BD296" s="1"/>
  <c r="H564"/>
  <c r="H293"/>
  <c r="N293" s="1"/>
  <c r="T293" s="1"/>
  <c r="Z293" s="1"/>
  <c r="AF293" s="1"/>
  <c r="AL293" s="1"/>
  <c r="AR293" s="1"/>
  <c r="AX293" s="1"/>
  <c r="BD293" s="1"/>
  <c r="H302"/>
  <c r="N302" s="1"/>
  <c r="T302" s="1"/>
  <c r="Z302" s="1"/>
  <c r="AF302" s="1"/>
  <c r="AL302" s="1"/>
  <c r="AR302" s="1"/>
  <c r="AX302" s="1"/>
  <c r="BD302" s="1"/>
  <c r="H290"/>
  <c r="N290" s="1"/>
  <c r="T290" s="1"/>
  <c r="Z290" s="1"/>
  <c r="AF290" s="1"/>
  <c r="AL290" s="1"/>
  <c r="AR290" s="1"/>
  <c r="AX290" s="1"/>
  <c r="BD290" s="1"/>
  <c r="H308"/>
  <c r="N308" s="1"/>
  <c r="T308" s="1"/>
  <c r="Z308" s="1"/>
  <c r="AF308" s="1"/>
  <c r="AL308" s="1"/>
  <c r="AR308" s="1"/>
  <c r="AX308" s="1"/>
  <c r="BD308" s="1"/>
  <c r="H549" l="1"/>
  <c r="N549" s="1"/>
  <c r="T549" s="1"/>
  <c r="Z549" s="1"/>
  <c r="AF549" s="1"/>
  <c r="AL549" s="1"/>
  <c r="AR549" s="1"/>
  <c r="AX549" s="1"/>
  <c r="BD549" s="1"/>
  <c r="N564"/>
  <c r="T564" s="1"/>
  <c r="Z564" s="1"/>
  <c r="AF564" s="1"/>
  <c r="AL564" s="1"/>
  <c r="AR564" s="1"/>
  <c r="AX564" s="1"/>
  <c r="BD564" s="1"/>
  <c r="H289"/>
  <c r="N289" s="1"/>
  <c r="T289" s="1"/>
  <c r="Z289" s="1"/>
  <c r="AF289" s="1"/>
  <c r="AL289" s="1"/>
  <c r="AR289" s="1"/>
  <c r="AX289" s="1"/>
  <c r="BD289" s="1"/>
  <c r="H121"/>
  <c r="N121" s="1"/>
  <c r="T121" s="1"/>
  <c r="Z121" s="1"/>
  <c r="AF121" s="1"/>
  <c r="AL121" s="1"/>
  <c r="AR121" s="1"/>
  <c r="AX121" s="1"/>
  <c r="BD121" s="1"/>
  <c r="H844" l="1"/>
  <c r="H841" l="1"/>
  <c r="N841" s="1"/>
  <c r="T841" s="1"/>
  <c r="Z841" s="1"/>
  <c r="AF841" s="1"/>
  <c r="AL841" s="1"/>
  <c r="AR841" s="1"/>
  <c r="N844"/>
  <c r="T844" s="1"/>
  <c r="Z844" s="1"/>
  <c r="AF844" s="1"/>
  <c r="AL844" s="1"/>
  <c r="AR844" s="1"/>
  <c r="H387"/>
  <c r="N387" s="1"/>
  <c r="T387" s="1"/>
  <c r="Z387" s="1"/>
  <c r="AF387" s="1"/>
  <c r="AL387" s="1"/>
  <c r="AR387" s="1"/>
  <c r="AX387" s="1"/>
  <c r="BD387" s="1"/>
  <c r="H382"/>
  <c r="N382" s="1"/>
  <c r="T382" s="1"/>
  <c r="Z382" s="1"/>
  <c r="AF382" s="1"/>
  <c r="AL382" s="1"/>
  <c r="AR382" s="1"/>
  <c r="AX382" s="1"/>
  <c r="BD382" s="1"/>
  <c r="H594"/>
  <c r="N594" s="1"/>
  <c r="T594" s="1"/>
  <c r="Z594" s="1"/>
  <c r="AF594" s="1"/>
  <c r="AL594" s="1"/>
  <c r="AR594" s="1"/>
  <c r="AX594" s="1"/>
  <c r="BD594" s="1"/>
  <c r="H162"/>
  <c r="N162" s="1"/>
  <c r="T162" s="1"/>
  <c r="Z162" s="1"/>
  <c r="AF162" s="1"/>
  <c r="AL162" s="1"/>
  <c r="AR162" s="1"/>
  <c r="AX162" s="1"/>
  <c r="BD162" s="1"/>
  <c r="H47"/>
  <c r="N47" s="1"/>
  <c r="T47" s="1"/>
  <c r="Z47" s="1"/>
  <c r="AF47" s="1"/>
  <c r="AL47" s="1"/>
  <c r="AR47" s="1"/>
  <c r="AX47" s="1"/>
  <c r="BD47" s="1"/>
  <c r="H22"/>
  <c r="N22" s="1"/>
  <c r="T22" s="1"/>
  <c r="Z22" s="1"/>
  <c r="AF22" s="1"/>
  <c r="AL22" s="1"/>
  <c r="AR22" s="1"/>
  <c r="AX22" s="1"/>
  <c r="BD22" s="1"/>
  <c r="H46" l="1"/>
  <c r="N46" s="1"/>
  <c r="T46" s="1"/>
  <c r="Z46" s="1"/>
  <c r="AF46" s="1"/>
  <c r="AL46" s="1"/>
  <c r="AR46" s="1"/>
  <c r="AX46" s="1"/>
  <c r="BD46" s="1"/>
  <c r="H161"/>
  <c r="N161" s="1"/>
  <c r="T161" s="1"/>
  <c r="Z161" s="1"/>
  <c r="AF161" s="1"/>
  <c r="AL161" s="1"/>
  <c r="AR161" s="1"/>
  <c r="AX161" s="1"/>
  <c r="BD161" s="1"/>
  <c r="H21"/>
  <c r="N21" s="1"/>
  <c r="T21" s="1"/>
  <c r="Z21" s="1"/>
  <c r="AF21" s="1"/>
  <c r="AL21" s="1"/>
  <c r="AR21" s="1"/>
  <c r="AX21" s="1"/>
  <c r="BD21" s="1"/>
  <c r="H593"/>
  <c r="H762"/>
  <c r="H589" l="1"/>
  <c r="N589" s="1"/>
  <c r="T589" s="1"/>
  <c r="Z589" s="1"/>
  <c r="AF589" s="1"/>
  <c r="AL589" s="1"/>
  <c r="AR589" s="1"/>
  <c r="AX589" s="1"/>
  <c r="BD589" s="1"/>
  <c r="N593"/>
  <c r="T593" s="1"/>
  <c r="Z593" s="1"/>
  <c r="AF593" s="1"/>
  <c r="AL593" s="1"/>
  <c r="AR593" s="1"/>
  <c r="AX593" s="1"/>
  <c r="BD593" s="1"/>
  <c r="H757"/>
  <c r="N757" s="1"/>
  <c r="T757" s="1"/>
  <c r="Z757" s="1"/>
  <c r="AF757" s="1"/>
  <c r="AL757" s="1"/>
  <c r="AR757" s="1"/>
  <c r="AX757" s="1"/>
  <c r="BD757" s="1"/>
  <c r="N762"/>
  <c r="T762" s="1"/>
  <c r="Z762" s="1"/>
  <c r="AF762" s="1"/>
  <c r="AL762" s="1"/>
  <c r="AR762" s="1"/>
  <c r="AX762" s="1"/>
  <c r="BD762" s="1"/>
  <c r="H230"/>
  <c r="N230" s="1"/>
  <c r="T230" s="1"/>
  <c r="Z230" s="1"/>
  <c r="AF230" s="1"/>
  <c r="AL230" s="1"/>
  <c r="AR230" s="1"/>
  <c r="AX230" s="1"/>
  <c r="BD230" s="1"/>
  <c r="H229" l="1"/>
  <c r="H498"/>
  <c r="N498" s="1"/>
  <c r="T498" s="1"/>
  <c r="Z498" s="1"/>
  <c r="AF498" s="1"/>
  <c r="AL498" s="1"/>
  <c r="AR498" s="1"/>
  <c r="AX498" s="1"/>
  <c r="BD498" s="1"/>
  <c r="H483"/>
  <c r="N483" s="1"/>
  <c r="T483" s="1"/>
  <c r="Z483" s="1"/>
  <c r="AF483" s="1"/>
  <c r="AL483" s="1"/>
  <c r="AR483" s="1"/>
  <c r="AX483" s="1"/>
  <c r="BD483" s="1"/>
  <c r="H481"/>
  <c r="N481" s="1"/>
  <c r="T481" s="1"/>
  <c r="Z481" s="1"/>
  <c r="AF481" s="1"/>
  <c r="AL481" s="1"/>
  <c r="AR481" s="1"/>
  <c r="AX481" s="1"/>
  <c r="BD481" s="1"/>
  <c r="N229" l="1"/>
  <c r="T229" s="1"/>
  <c r="Z229" s="1"/>
  <c r="AF229" s="1"/>
  <c r="AL229" s="1"/>
  <c r="AR229" s="1"/>
  <c r="AX229" s="1"/>
  <c r="BD229" s="1"/>
  <c r="H480"/>
  <c r="H497"/>
  <c r="N497" s="1"/>
  <c r="T497" s="1"/>
  <c r="Z497" s="1"/>
  <c r="AF497" s="1"/>
  <c r="AL497" s="1"/>
  <c r="AR497" s="1"/>
  <c r="AX497" s="1"/>
  <c r="BD497" s="1"/>
  <c r="H479" l="1"/>
  <c r="N479" s="1"/>
  <c r="T479" s="1"/>
  <c r="Z479" s="1"/>
  <c r="AF479" s="1"/>
  <c r="AL479" s="1"/>
  <c r="AR479" s="1"/>
  <c r="AX479" s="1"/>
  <c r="BD479" s="1"/>
  <c r="N480"/>
  <c r="T480" s="1"/>
  <c r="Z480" s="1"/>
  <c r="AF480" s="1"/>
  <c r="AL480" s="1"/>
  <c r="AR480" s="1"/>
  <c r="AX480" s="1"/>
  <c r="BD480" s="1"/>
  <c r="H496"/>
  <c r="N496" s="1"/>
  <c r="T496" s="1"/>
  <c r="Z496" s="1"/>
  <c r="AF496" s="1"/>
  <c r="AL496" s="1"/>
  <c r="AR496" s="1"/>
  <c r="AX496" s="1"/>
  <c r="BD496" s="1"/>
  <c r="H800"/>
  <c r="N800" s="1"/>
  <c r="T800" s="1"/>
  <c r="Z800" s="1"/>
  <c r="AF800" s="1"/>
  <c r="AL800" s="1"/>
  <c r="AR800" s="1"/>
  <c r="H803"/>
  <c r="N803" s="1"/>
  <c r="T803" s="1"/>
  <c r="Z803" s="1"/>
  <c r="AF803" s="1"/>
  <c r="AL803" s="1"/>
  <c r="AR803" s="1"/>
  <c r="H478" l="1"/>
  <c r="N478" s="1"/>
  <c r="T478" s="1"/>
  <c r="Z478" s="1"/>
  <c r="AF478" s="1"/>
  <c r="AL478" s="1"/>
  <c r="AR478" s="1"/>
  <c r="AX478" s="1"/>
  <c r="BD478" s="1"/>
  <c r="H802"/>
  <c r="N802" s="1"/>
  <c r="T802" s="1"/>
  <c r="Z802" s="1"/>
  <c r="AF802" s="1"/>
  <c r="AL802" s="1"/>
  <c r="AR802" s="1"/>
  <c r="H322" l="1"/>
  <c r="N322" s="1"/>
  <c r="T322" s="1"/>
  <c r="Z322" s="1"/>
  <c r="AF322" s="1"/>
  <c r="AL322" s="1"/>
  <c r="AR322" s="1"/>
  <c r="AX322" s="1"/>
  <c r="BD322" s="1"/>
  <c r="H324"/>
  <c r="N324" s="1"/>
  <c r="T324" s="1"/>
  <c r="Z324" s="1"/>
  <c r="AF324" s="1"/>
  <c r="AL324" s="1"/>
  <c r="AR324" s="1"/>
  <c r="AX324" s="1"/>
  <c r="BD324" s="1"/>
  <c r="H334"/>
  <c r="N334" s="1"/>
  <c r="T334" s="1"/>
  <c r="Z334" s="1"/>
  <c r="AF334" s="1"/>
  <c r="AL334" s="1"/>
  <c r="AR334" s="1"/>
  <c r="AX334" s="1"/>
  <c r="BD334" s="1"/>
  <c r="H332"/>
  <c r="N332" s="1"/>
  <c r="T332" s="1"/>
  <c r="Z332" s="1"/>
  <c r="AF332" s="1"/>
  <c r="AL332" s="1"/>
  <c r="AR332" s="1"/>
  <c r="AX332" s="1"/>
  <c r="BD332" s="1"/>
  <c r="H683"/>
  <c r="N683" s="1"/>
  <c r="T683" s="1"/>
  <c r="Z683" s="1"/>
  <c r="AF683" s="1"/>
  <c r="AL683" s="1"/>
  <c r="AR683" s="1"/>
  <c r="AX683" s="1"/>
  <c r="BD683" s="1"/>
  <c r="H438"/>
  <c r="N438" s="1"/>
  <c r="T438" s="1"/>
  <c r="Z438" s="1"/>
  <c r="AF438" s="1"/>
  <c r="AL438" s="1"/>
  <c r="AR438" s="1"/>
  <c r="AX438" s="1"/>
  <c r="BD438" s="1"/>
  <c r="H398"/>
  <c r="N398" s="1"/>
  <c r="T398" s="1"/>
  <c r="Z398" s="1"/>
  <c r="AF398" s="1"/>
  <c r="AL398" s="1"/>
  <c r="AR398" s="1"/>
  <c r="AX398" s="1"/>
  <c r="BD398" s="1"/>
  <c r="H261"/>
  <c r="N261" s="1"/>
  <c r="T261" s="1"/>
  <c r="Z261" s="1"/>
  <c r="AF261" s="1"/>
  <c r="AL261" s="1"/>
  <c r="AR261" s="1"/>
  <c r="AX261" s="1"/>
  <c r="BD261" s="1"/>
  <c r="H264"/>
  <c r="N264" s="1"/>
  <c r="T264" s="1"/>
  <c r="Z264" s="1"/>
  <c r="AF264" s="1"/>
  <c r="AL264" s="1"/>
  <c r="AR264" s="1"/>
  <c r="AX264" s="1"/>
  <c r="BD264" s="1"/>
  <c r="H254"/>
  <c r="N254" s="1"/>
  <c r="T254" s="1"/>
  <c r="Z254" s="1"/>
  <c r="AF254" s="1"/>
  <c r="AL254" s="1"/>
  <c r="AR254" s="1"/>
  <c r="AX254" s="1"/>
  <c r="BD254" s="1"/>
  <c r="H236"/>
  <c r="N236" s="1"/>
  <c r="T236" s="1"/>
  <c r="Z236" s="1"/>
  <c r="AF236" s="1"/>
  <c r="AL236" s="1"/>
  <c r="AR236" s="1"/>
  <c r="AX236" s="1"/>
  <c r="BD236" s="1"/>
  <c r="H208"/>
  <c r="N208" s="1"/>
  <c r="T208" s="1"/>
  <c r="Z208" s="1"/>
  <c r="AF208" s="1"/>
  <c r="AL208" s="1"/>
  <c r="AR208" s="1"/>
  <c r="AX208" s="1"/>
  <c r="BD208" s="1"/>
  <c r="H156"/>
  <c r="N156" s="1"/>
  <c r="T156" s="1"/>
  <c r="Z156" s="1"/>
  <c r="AF156" s="1"/>
  <c r="AL156" s="1"/>
  <c r="AR156" s="1"/>
  <c r="AX156" s="1"/>
  <c r="BD156" s="1"/>
  <c r="H80"/>
  <c r="N80" s="1"/>
  <c r="T80" s="1"/>
  <c r="Z80" s="1"/>
  <c r="AF80" s="1"/>
  <c r="AL80" s="1"/>
  <c r="AR80" s="1"/>
  <c r="AX80" s="1"/>
  <c r="BD80" s="1"/>
  <c r="H783"/>
  <c r="N783" s="1"/>
  <c r="T783" s="1"/>
  <c r="Z783" s="1"/>
  <c r="AF783" s="1"/>
  <c r="AL783" s="1"/>
  <c r="AR783" s="1"/>
  <c r="H689"/>
  <c r="N689" s="1"/>
  <c r="T689" s="1"/>
  <c r="Z689" s="1"/>
  <c r="AF689" s="1"/>
  <c r="AL689" s="1"/>
  <c r="AR689" s="1"/>
  <c r="AX689" s="1"/>
  <c r="BD689" s="1"/>
  <c r="H273"/>
  <c r="N273" s="1"/>
  <c r="T273" s="1"/>
  <c r="Z273" s="1"/>
  <c r="AF273" s="1"/>
  <c r="AL273" s="1"/>
  <c r="AR273" s="1"/>
  <c r="AX273" s="1"/>
  <c r="BD273" s="1"/>
  <c r="H150"/>
  <c r="N150" s="1"/>
  <c r="T150" s="1"/>
  <c r="Z150" s="1"/>
  <c r="AF150" s="1"/>
  <c r="AL150" s="1"/>
  <c r="AR150" s="1"/>
  <c r="AX150" s="1"/>
  <c r="BD150" s="1"/>
  <c r="H109"/>
  <c r="N109" s="1"/>
  <c r="T109" s="1"/>
  <c r="Z109" s="1"/>
  <c r="AF109" s="1"/>
  <c r="AL109" s="1"/>
  <c r="AR109" s="1"/>
  <c r="AX109" s="1"/>
  <c r="BD109" s="1"/>
  <c r="H68"/>
  <c r="N68" s="1"/>
  <c r="T68" s="1"/>
  <c r="Z68" s="1"/>
  <c r="AF68" s="1"/>
  <c r="AL68" s="1"/>
  <c r="AR68" s="1"/>
  <c r="AX68" s="1"/>
  <c r="BD68" s="1"/>
  <c r="H31"/>
  <c r="N31" s="1"/>
  <c r="T31" s="1"/>
  <c r="Z31" s="1"/>
  <c r="AF31" s="1"/>
  <c r="AL31" s="1"/>
  <c r="AR31" s="1"/>
  <c r="AX31" s="1"/>
  <c r="BD31" s="1"/>
  <c r="H159"/>
  <c r="N159" s="1"/>
  <c r="T159" s="1"/>
  <c r="Z159" s="1"/>
  <c r="AF159" s="1"/>
  <c r="AL159" s="1"/>
  <c r="AR159" s="1"/>
  <c r="AX159" s="1"/>
  <c r="BD159" s="1"/>
  <c r="H19"/>
  <c r="N19" s="1"/>
  <c r="T19" s="1"/>
  <c r="Z19" s="1"/>
  <c r="AF19" s="1"/>
  <c r="AL19" s="1"/>
  <c r="AR19" s="1"/>
  <c r="AX19" s="1"/>
  <c r="BD19" s="1"/>
  <c r="H37"/>
  <c r="N37" s="1"/>
  <c r="T37" s="1"/>
  <c r="Z37" s="1"/>
  <c r="AF37" s="1"/>
  <c r="AL37" s="1"/>
  <c r="AR37" s="1"/>
  <c r="AX37" s="1"/>
  <c r="BD37" s="1"/>
  <c r="H44"/>
  <c r="N44" s="1"/>
  <c r="T44" s="1"/>
  <c r="Z44" s="1"/>
  <c r="AF44" s="1"/>
  <c r="AL44" s="1"/>
  <c r="AR44" s="1"/>
  <c r="AX44" s="1"/>
  <c r="BD44" s="1"/>
  <c r="H50"/>
  <c r="N50" s="1"/>
  <c r="T50" s="1"/>
  <c r="Z50" s="1"/>
  <c r="AF50" s="1"/>
  <c r="AL50" s="1"/>
  <c r="AR50" s="1"/>
  <c r="AX50" s="1"/>
  <c r="BD50" s="1"/>
  <c r="H100"/>
  <c r="N100" s="1"/>
  <c r="T100" s="1"/>
  <c r="Z100" s="1"/>
  <c r="AF100" s="1"/>
  <c r="AL100" s="1"/>
  <c r="AR100" s="1"/>
  <c r="AX100" s="1"/>
  <c r="BD100" s="1"/>
  <c r="H119"/>
  <c r="N119" s="1"/>
  <c r="T119" s="1"/>
  <c r="Z119" s="1"/>
  <c r="AF119" s="1"/>
  <c r="AL119" s="1"/>
  <c r="AR119" s="1"/>
  <c r="AX119" s="1"/>
  <c r="BD119" s="1"/>
  <c r="H124"/>
  <c r="N124" s="1"/>
  <c r="T124" s="1"/>
  <c r="Z124" s="1"/>
  <c r="AF124" s="1"/>
  <c r="AL124" s="1"/>
  <c r="AR124" s="1"/>
  <c r="AX124" s="1"/>
  <c r="BD124" s="1"/>
  <c r="H135"/>
  <c r="N135" s="1"/>
  <c r="T135" s="1"/>
  <c r="Z135" s="1"/>
  <c r="AF135" s="1"/>
  <c r="AL135" s="1"/>
  <c r="AR135" s="1"/>
  <c r="AX135" s="1"/>
  <c r="BD135" s="1"/>
  <c r="H140"/>
  <c r="N140" s="1"/>
  <c r="T140" s="1"/>
  <c r="Z140" s="1"/>
  <c r="AF140" s="1"/>
  <c r="AL140" s="1"/>
  <c r="AR140" s="1"/>
  <c r="AX140" s="1"/>
  <c r="BD140" s="1"/>
  <c r="H153"/>
  <c r="N153" s="1"/>
  <c r="T153" s="1"/>
  <c r="Z153" s="1"/>
  <c r="AF153" s="1"/>
  <c r="AL153" s="1"/>
  <c r="AR153" s="1"/>
  <c r="AX153" s="1"/>
  <c r="BD153" s="1"/>
  <c r="H168"/>
  <c r="N168" s="1"/>
  <c r="T168" s="1"/>
  <c r="Z168" s="1"/>
  <c r="AF168" s="1"/>
  <c r="AL168" s="1"/>
  <c r="AR168" s="1"/>
  <c r="AX168" s="1"/>
  <c r="BD168" s="1"/>
  <c r="H185"/>
  <c r="N185" s="1"/>
  <c r="T185" s="1"/>
  <c r="Z185" s="1"/>
  <c r="AF185" s="1"/>
  <c r="AL185" s="1"/>
  <c r="AR185" s="1"/>
  <c r="AX185" s="1"/>
  <c r="BD185" s="1"/>
  <c r="H188"/>
  <c r="N188" s="1"/>
  <c r="T188" s="1"/>
  <c r="Z188" s="1"/>
  <c r="AF188" s="1"/>
  <c r="AL188" s="1"/>
  <c r="AR188" s="1"/>
  <c r="AX188" s="1"/>
  <c r="BD188" s="1"/>
  <c r="H191"/>
  <c r="N191" s="1"/>
  <c r="T191" s="1"/>
  <c r="Z191" s="1"/>
  <c r="AF191" s="1"/>
  <c r="AL191" s="1"/>
  <c r="AR191" s="1"/>
  <c r="AX191" s="1"/>
  <c r="BD191" s="1"/>
  <c r="H194"/>
  <c r="N194" s="1"/>
  <c r="T194" s="1"/>
  <c r="Z194" s="1"/>
  <c r="AF194" s="1"/>
  <c r="AL194" s="1"/>
  <c r="AR194" s="1"/>
  <c r="AX194" s="1"/>
  <c r="BD194" s="1"/>
  <c r="H233"/>
  <c r="N233" s="1"/>
  <c r="T233" s="1"/>
  <c r="Z233" s="1"/>
  <c r="AF233" s="1"/>
  <c r="AL233" s="1"/>
  <c r="AR233" s="1"/>
  <c r="AX233" s="1"/>
  <c r="BD233" s="1"/>
  <c r="H267"/>
  <c r="N267" s="1"/>
  <c r="T267" s="1"/>
  <c r="Z267" s="1"/>
  <c r="AF267" s="1"/>
  <c r="AL267" s="1"/>
  <c r="AR267" s="1"/>
  <c r="AX267" s="1"/>
  <c r="BD267" s="1"/>
  <c r="H314"/>
  <c r="N314" s="1"/>
  <c r="T314" s="1"/>
  <c r="Z314" s="1"/>
  <c r="AF314" s="1"/>
  <c r="AL314" s="1"/>
  <c r="AR314" s="1"/>
  <c r="AX314" s="1"/>
  <c r="BD314" s="1"/>
  <c r="H369"/>
  <c r="N369" s="1"/>
  <c r="T369" s="1"/>
  <c r="Z369" s="1"/>
  <c r="AF369" s="1"/>
  <c r="AL369" s="1"/>
  <c r="AR369" s="1"/>
  <c r="AX369" s="1"/>
  <c r="BD369" s="1"/>
  <c r="H380"/>
  <c r="N380" s="1"/>
  <c r="T380" s="1"/>
  <c r="Z380" s="1"/>
  <c r="AF380" s="1"/>
  <c r="AL380" s="1"/>
  <c r="AR380" s="1"/>
  <c r="AX380" s="1"/>
  <c r="BD380" s="1"/>
  <c r="H385"/>
  <c r="N385" s="1"/>
  <c r="T385" s="1"/>
  <c r="Z385" s="1"/>
  <c r="AF385" s="1"/>
  <c r="AL385" s="1"/>
  <c r="AR385" s="1"/>
  <c r="AX385" s="1"/>
  <c r="BD385" s="1"/>
  <c r="H503"/>
  <c r="N503" s="1"/>
  <c r="T503" s="1"/>
  <c r="Z503" s="1"/>
  <c r="AF503" s="1"/>
  <c r="AL503" s="1"/>
  <c r="AR503" s="1"/>
  <c r="AX503" s="1"/>
  <c r="BD503" s="1"/>
  <c r="H516"/>
  <c r="N516" s="1"/>
  <c r="T516" s="1"/>
  <c r="Z516" s="1"/>
  <c r="AF516" s="1"/>
  <c r="AL516" s="1"/>
  <c r="AR516" s="1"/>
  <c r="AX516" s="1"/>
  <c r="BD516" s="1"/>
  <c r="H586"/>
  <c r="N586" s="1"/>
  <c r="T586" s="1"/>
  <c r="Z586" s="1"/>
  <c r="AF586" s="1"/>
  <c r="AL586" s="1"/>
  <c r="AR586" s="1"/>
  <c r="AX586" s="1"/>
  <c r="BD586" s="1"/>
  <c r="H691"/>
  <c r="N691" s="1"/>
  <c r="T691" s="1"/>
  <c r="Z691" s="1"/>
  <c r="AF691" s="1"/>
  <c r="AL691" s="1"/>
  <c r="AR691" s="1"/>
  <c r="AX691" s="1"/>
  <c r="BD691" s="1"/>
  <c r="H728"/>
  <c r="N728" s="1"/>
  <c r="T728" s="1"/>
  <c r="Z728" s="1"/>
  <c r="AF728" s="1"/>
  <c r="AL728" s="1"/>
  <c r="AR728" s="1"/>
  <c r="AX728" s="1"/>
  <c r="BD728" s="1"/>
  <c r="H730"/>
  <c r="N730" s="1"/>
  <c r="T730" s="1"/>
  <c r="Z730" s="1"/>
  <c r="AF730" s="1"/>
  <c r="AL730" s="1"/>
  <c r="AR730" s="1"/>
  <c r="AX730" s="1"/>
  <c r="BD730" s="1"/>
  <c r="H715"/>
  <c r="N715" s="1"/>
  <c r="T715" s="1"/>
  <c r="Z715" s="1"/>
  <c r="AF715" s="1"/>
  <c r="AL715" s="1"/>
  <c r="AR715" s="1"/>
  <c r="AX715" s="1"/>
  <c r="BD715" s="1"/>
  <c r="H717"/>
  <c r="N717" s="1"/>
  <c r="T717" s="1"/>
  <c r="Z717" s="1"/>
  <c r="AF717" s="1"/>
  <c r="AL717" s="1"/>
  <c r="AR717" s="1"/>
  <c r="AX717" s="1"/>
  <c r="BD717" s="1"/>
  <c r="H722"/>
  <c r="N722" s="1"/>
  <c r="T722" s="1"/>
  <c r="Z722" s="1"/>
  <c r="AF722" s="1"/>
  <c r="AL722" s="1"/>
  <c r="AR722" s="1"/>
  <c r="AX722" s="1"/>
  <c r="BD722" s="1"/>
  <c r="H749"/>
  <c r="H755"/>
  <c r="N755" s="1"/>
  <c r="T755" s="1"/>
  <c r="Z755" s="1"/>
  <c r="AF755" s="1"/>
  <c r="AL755" s="1"/>
  <c r="AR755" s="1"/>
  <c r="AX755" s="1"/>
  <c r="BD755" s="1"/>
  <c r="H770"/>
  <c r="H775"/>
  <c r="H824"/>
  <c r="N824" s="1"/>
  <c r="T824" s="1"/>
  <c r="Z824" s="1"/>
  <c r="AF824" s="1"/>
  <c r="AL824" s="1"/>
  <c r="AR824" s="1"/>
  <c r="H786"/>
  <c r="H798"/>
  <c r="N798" s="1"/>
  <c r="T798" s="1"/>
  <c r="Z798" s="1"/>
  <c r="AF798" s="1"/>
  <c r="AL798" s="1"/>
  <c r="AR798" s="1"/>
  <c r="H834"/>
  <c r="H829"/>
  <c r="H686"/>
  <c r="N770" l="1"/>
  <c r="T770" s="1"/>
  <c r="Z770" s="1"/>
  <c r="AF770" s="1"/>
  <c r="AL770" s="1"/>
  <c r="AR770" s="1"/>
  <c r="AX770" s="1"/>
  <c r="BD770" s="1"/>
  <c r="H769"/>
  <c r="N769" s="1"/>
  <c r="T769" s="1"/>
  <c r="Z769" s="1"/>
  <c r="AF769" s="1"/>
  <c r="AL769" s="1"/>
  <c r="AR769" s="1"/>
  <c r="AX769" s="1"/>
  <c r="BD769" s="1"/>
  <c r="H774"/>
  <c r="N774" s="1"/>
  <c r="T774" s="1"/>
  <c r="Z774" s="1"/>
  <c r="AF774" s="1"/>
  <c r="AL774" s="1"/>
  <c r="AR774" s="1"/>
  <c r="AX774" s="1"/>
  <c r="BD774" s="1"/>
  <c r="N775"/>
  <c r="T775" s="1"/>
  <c r="Z775" s="1"/>
  <c r="AF775" s="1"/>
  <c r="AL775" s="1"/>
  <c r="AR775" s="1"/>
  <c r="AX775" s="1"/>
  <c r="BD775" s="1"/>
  <c r="H685"/>
  <c r="N685" s="1"/>
  <c r="T685" s="1"/>
  <c r="Z685" s="1"/>
  <c r="AF685" s="1"/>
  <c r="AL685" s="1"/>
  <c r="AR685" s="1"/>
  <c r="AX685" s="1"/>
  <c r="BD685" s="1"/>
  <c r="N686"/>
  <c r="T686" s="1"/>
  <c r="Z686" s="1"/>
  <c r="AF686" s="1"/>
  <c r="AL686" s="1"/>
  <c r="AR686" s="1"/>
  <c r="AX686" s="1"/>
  <c r="BD686" s="1"/>
  <c r="H785"/>
  <c r="N785" s="1"/>
  <c r="T785" s="1"/>
  <c r="Z785" s="1"/>
  <c r="AF785" s="1"/>
  <c r="AL785" s="1"/>
  <c r="AR785" s="1"/>
  <c r="N786"/>
  <c r="T786" s="1"/>
  <c r="Z786" s="1"/>
  <c r="AF786" s="1"/>
  <c r="AL786" s="1"/>
  <c r="AR786" s="1"/>
  <c r="H831"/>
  <c r="N831" s="1"/>
  <c r="T831" s="1"/>
  <c r="Z831" s="1"/>
  <c r="AF831" s="1"/>
  <c r="AL831" s="1"/>
  <c r="AR831" s="1"/>
  <c r="N834"/>
  <c r="T834" s="1"/>
  <c r="Z834" s="1"/>
  <c r="AF834" s="1"/>
  <c r="AL834" s="1"/>
  <c r="AR834" s="1"/>
  <c r="H828"/>
  <c r="N828" s="1"/>
  <c r="T828" s="1"/>
  <c r="Z828" s="1"/>
  <c r="AF828" s="1"/>
  <c r="AL828" s="1"/>
  <c r="AR828" s="1"/>
  <c r="N829"/>
  <c r="T829" s="1"/>
  <c r="Z829" s="1"/>
  <c r="AF829" s="1"/>
  <c r="AL829" s="1"/>
  <c r="AR829" s="1"/>
  <c r="H746"/>
  <c r="N746" s="1"/>
  <c r="T746" s="1"/>
  <c r="Z746" s="1"/>
  <c r="AF746" s="1"/>
  <c r="AL746" s="1"/>
  <c r="AR746" s="1"/>
  <c r="AX746" s="1"/>
  <c r="BD746" s="1"/>
  <c r="N749"/>
  <c r="T749" s="1"/>
  <c r="Z749" s="1"/>
  <c r="AF749" s="1"/>
  <c r="AL749" s="1"/>
  <c r="AR749" s="1"/>
  <c r="AX749" s="1"/>
  <c r="BD749" s="1"/>
  <c r="H331"/>
  <c r="H321"/>
  <c r="N321" s="1"/>
  <c r="T321" s="1"/>
  <c r="Z321" s="1"/>
  <c r="AF321" s="1"/>
  <c r="AL321" s="1"/>
  <c r="AR321" s="1"/>
  <c r="AX321" s="1"/>
  <c r="BD321" s="1"/>
  <c r="H727"/>
  <c r="N727" s="1"/>
  <c r="T727" s="1"/>
  <c r="Z727" s="1"/>
  <c r="AF727" s="1"/>
  <c r="AL727" s="1"/>
  <c r="AR727" s="1"/>
  <c r="AX727" s="1"/>
  <c r="BD727" s="1"/>
  <c r="H714"/>
  <c r="N714" s="1"/>
  <c r="T714" s="1"/>
  <c r="Z714" s="1"/>
  <c r="AF714" s="1"/>
  <c r="AL714" s="1"/>
  <c r="AR714" s="1"/>
  <c r="AX714" s="1"/>
  <c r="BD714" s="1"/>
  <c r="H379"/>
  <c r="N379" s="1"/>
  <c r="T379" s="1"/>
  <c r="Z379" s="1"/>
  <c r="AF379" s="1"/>
  <c r="AL379" s="1"/>
  <c r="AR379" s="1"/>
  <c r="AX379" s="1"/>
  <c r="BD379" s="1"/>
  <c r="H187"/>
  <c r="N187" s="1"/>
  <c r="T187" s="1"/>
  <c r="Z187" s="1"/>
  <c r="AF187" s="1"/>
  <c r="AL187" s="1"/>
  <c r="AR187" s="1"/>
  <c r="AX187" s="1"/>
  <c r="BD187" s="1"/>
  <c r="H823"/>
  <c r="N823" s="1"/>
  <c r="T823" s="1"/>
  <c r="Z823" s="1"/>
  <c r="AF823" s="1"/>
  <c r="AL823" s="1"/>
  <c r="AR823" s="1"/>
  <c r="H43"/>
  <c r="H384"/>
  <c r="N384" s="1"/>
  <c r="T384" s="1"/>
  <c r="Z384" s="1"/>
  <c r="AF384" s="1"/>
  <c r="AL384" s="1"/>
  <c r="AR384" s="1"/>
  <c r="AX384" s="1"/>
  <c r="BD384" s="1"/>
  <c r="H118"/>
  <c r="H134"/>
  <c r="H155"/>
  <c r="N155" s="1"/>
  <c r="T155" s="1"/>
  <c r="Z155" s="1"/>
  <c r="AF155" s="1"/>
  <c r="AL155" s="1"/>
  <c r="AR155" s="1"/>
  <c r="AX155" s="1"/>
  <c r="BD155" s="1"/>
  <c r="H754"/>
  <c r="N754" s="1"/>
  <c r="T754" s="1"/>
  <c r="Z754" s="1"/>
  <c r="AF754" s="1"/>
  <c r="AL754" s="1"/>
  <c r="AR754" s="1"/>
  <c r="AX754" s="1"/>
  <c r="BD754" s="1"/>
  <c r="H502"/>
  <c r="N502" s="1"/>
  <c r="T502" s="1"/>
  <c r="Z502" s="1"/>
  <c r="AF502" s="1"/>
  <c r="AL502" s="1"/>
  <c r="AR502" s="1"/>
  <c r="AX502" s="1"/>
  <c r="BD502" s="1"/>
  <c r="H368"/>
  <c r="H167"/>
  <c r="N167" s="1"/>
  <c r="T167" s="1"/>
  <c r="Z167" s="1"/>
  <c r="AF167" s="1"/>
  <c r="AL167" s="1"/>
  <c r="AR167" s="1"/>
  <c r="AX167" s="1"/>
  <c r="BD167" s="1"/>
  <c r="H158"/>
  <c r="N158" s="1"/>
  <c r="T158" s="1"/>
  <c r="Z158" s="1"/>
  <c r="AF158" s="1"/>
  <c r="AL158" s="1"/>
  <c r="AR158" s="1"/>
  <c r="AX158" s="1"/>
  <c r="BD158" s="1"/>
  <c r="H108"/>
  <c r="N108" s="1"/>
  <c r="T108" s="1"/>
  <c r="Z108" s="1"/>
  <c r="AF108" s="1"/>
  <c r="AL108" s="1"/>
  <c r="AR108" s="1"/>
  <c r="AX108" s="1"/>
  <c r="BD108" s="1"/>
  <c r="H253"/>
  <c r="N253" s="1"/>
  <c r="T253" s="1"/>
  <c r="Z253" s="1"/>
  <c r="AF253" s="1"/>
  <c r="AL253" s="1"/>
  <c r="AR253" s="1"/>
  <c r="AX253" s="1"/>
  <c r="BD253" s="1"/>
  <c r="H397"/>
  <c r="H437"/>
  <c r="H797"/>
  <c r="N797" s="1"/>
  <c r="T797" s="1"/>
  <c r="Z797" s="1"/>
  <c r="AF797" s="1"/>
  <c r="AL797" s="1"/>
  <c r="AR797" s="1"/>
  <c r="H193"/>
  <c r="N193" s="1"/>
  <c r="T193" s="1"/>
  <c r="Z193" s="1"/>
  <c r="AF193" s="1"/>
  <c r="AL193" s="1"/>
  <c r="AR193" s="1"/>
  <c r="AX193" s="1"/>
  <c r="BD193" s="1"/>
  <c r="H184"/>
  <c r="H18"/>
  <c r="H235"/>
  <c r="N235" s="1"/>
  <c r="T235" s="1"/>
  <c r="Z235" s="1"/>
  <c r="AF235" s="1"/>
  <c r="AL235" s="1"/>
  <c r="AR235" s="1"/>
  <c r="AX235" s="1"/>
  <c r="BD235" s="1"/>
  <c r="H515"/>
  <c r="N515" s="1"/>
  <c r="T515" s="1"/>
  <c r="Z515" s="1"/>
  <c r="AF515" s="1"/>
  <c r="AL515" s="1"/>
  <c r="AR515" s="1"/>
  <c r="AX515" s="1"/>
  <c r="BD515" s="1"/>
  <c r="H313"/>
  <c r="H232"/>
  <c r="H99"/>
  <c r="H49"/>
  <c r="N49" s="1"/>
  <c r="T49" s="1"/>
  <c r="Z49" s="1"/>
  <c r="AF49" s="1"/>
  <c r="AL49" s="1"/>
  <c r="AR49" s="1"/>
  <c r="AX49" s="1"/>
  <c r="BD49" s="1"/>
  <c r="H30"/>
  <c r="N30" s="1"/>
  <c r="T30" s="1"/>
  <c r="Z30" s="1"/>
  <c r="AF30" s="1"/>
  <c r="AL30" s="1"/>
  <c r="AR30" s="1"/>
  <c r="AX30" s="1"/>
  <c r="BD30" s="1"/>
  <c r="H149"/>
  <c r="N149" s="1"/>
  <c r="T149" s="1"/>
  <c r="Z149" s="1"/>
  <c r="AF149" s="1"/>
  <c r="AL149" s="1"/>
  <c r="AR149" s="1"/>
  <c r="AX149" s="1"/>
  <c r="BD149" s="1"/>
  <c r="H782"/>
  <c r="N782" s="1"/>
  <c r="T782" s="1"/>
  <c r="Z782" s="1"/>
  <c r="AF782" s="1"/>
  <c r="AL782" s="1"/>
  <c r="AR782" s="1"/>
  <c r="H79"/>
  <c r="N79" s="1"/>
  <c r="T79" s="1"/>
  <c r="Z79" s="1"/>
  <c r="AF79" s="1"/>
  <c r="AL79" s="1"/>
  <c r="AR79" s="1"/>
  <c r="AX79" s="1"/>
  <c r="BD79" s="1"/>
  <c r="H207"/>
  <c r="N207" s="1"/>
  <c r="T207" s="1"/>
  <c r="Z207" s="1"/>
  <c r="AF207" s="1"/>
  <c r="AL207" s="1"/>
  <c r="AR207" s="1"/>
  <c r="AX207" s="1"/>
  <c r="BD207" s="1"/>
  <c r="H36"/>
  <c r="N36" s="1"/>
  <c r="T36" s="1"/>
  <c r="Z36" s="1"/>
  <c r="AF36" s="1"/>
  <c r="AL36" s="1"/>
  <c r="AR36" s="1"/>
  <c r="AX36" s="1"/>
  <c r="BD36" s="1"/>
  <c r="H152"/>
  <c r="N152" s="1"/>
  <c r="T152" s="1"/>
  <c r="Z152" s="1"/>
  <c r="AF152" s="1"/>
  <c r="AL152" s="1"/>
  <c r="AR152" s="1"/>
  <c r="AX152" s="1"/>
  <c r="BD152" s="1"/>
  <c r="H688"/>
  <c r="N688" s="1"/>
  <c r="T688" s="1"/>
  <c r="Z688" s="1"/>
  <c r="AF688" s="1"/>
  <c r="AL688" s="1"/>
  <c r="AR688" s="1"/>
  <c r="AX688" s="1"/>
  <c r="BD688" s="1"/>
  <c r="H263"/>
  <c r="N263" s="1"/>
  <c r="T263" s="1"/>
  <c r="Z263" s="1"/>
  <c r="AF263" s="1"/>
  <c r="AL263" s="1"/>
  <c r="AR263" s="1"/>
  <c r="AX263" s="1"/>
  <c r="BD263" s="1"/>
  <c r="H67"/>
  <c r="N67" s="1"/>
  <c r="T67" s="1"/>
  <c r="Z67" s="1"/>
  <c r="AF67" s="1"/>
  <c r="AL67" s="1"/>
  <c r="AR67" s="1"/>
  <c r="AX67" s="1"/>
  <c r="BD67" s="1"/>
  <c r="H585"/>
  <c r="H266"/>
  <c r="N266" s="1"/>
  <c r="T266" s="1"/>
  <c r="Z266" s="1"/>
  <c r="AF266" s="1"/>
  <c r="AL266" s="1"/>
  <c r="AR266" s="1"/>
  <c r="AX266" s="1"/>
  <c r="BD266" s="1"/>
  <c r="H260"/>
  <c r="N260" s="1"/>
  <c r="T260" s="1"/>
  <c r="Z260" s="1"/>
  <c r="AF260" s="1"/>
  <c r="AL260" s="1"/>
  <c r="AR260" s="1"/>
  <c r="AX260" s="1"/>
  <c r="BD260" s="1"/>
  <c r="H272"/>
  <c r="N272" s="1"/>
  <c r="T272" s="1"/>
  <c r="Z272" s="1"/>
  <c r="AF272" s="1"/>
  <c r="AL272" s="1"/>
  <c r="AR272" s="1"/>
  <c r="AX272" s="1"/>
  <c r="BD272" s="1"/>
  <c r="H190"/>
  <c r="N190" s="1"/>
  <c r="T190" s="1"/>
  <c r="Z190" s="1"/>
  <c r="AF190" s="1"/>
  <c r="AL190" s="1"/>
  <c r="AR190" s="1"/>
  <c r="AX190" s="1"/>
  <c r="BD190" s="1"/>
  <c r="H721"/>
  <c r="N721" s="1"/>
  <c r="T721" s="1"/>
  <c r="Z721" s="1"/>
  <c r="AF721" s="1"/>
  <c r="AL721" s="1"/>
  <c r="AR721" s="1"/>
  <c r="AX721" s="1"/>
  <c r="BD721" s="1"/>
  <c r="H682"/>
  <c r="N99" l="1"/>
  <c r="T99" s="1"/>
  <c r="Z99" s="1"/>
  <c r="AF99" s="1"/>
  <c r="AL99" s="1"/>
  <c r="AR99" s="1"/>
  <c r="AX99" s="1"/>
  <c r="BD99" s="1"/>
  <c r="H91"/>
  <c r="N91" s="1"/>
  <c r="T91" s="1"/>
  <c r="Z91" s="1"/>
  <c r="AF91" s="1"/>
  <c r="AL91" s="1"/>
  <c r="AR91" s="1"/>
  <c r="AX91" s="1"/>
  <c r="BD91" s="1"/>
  <c r="H681"/>
  <c r="N681" s="1"/>
  <c r="T681" s="1"/>
  <c r="Z681" s="1"/>
  <c r="AF681" s="1"/>
  <c r="AL681" s="1"/>
  <c r="AR681" s="1"/>
  <c r="AX681" s="1"/>
  <c r="BD681" s="1"/>
  <c r="N331"/>
  <c r="T331" s="1"/>
  <c r="Z331" s="1"/>
  <c r="AF331" s="1"/>
  <c r="AL331" s="1"/>
  <c r="AR331" s="1"/>
  <c r="AX331" s="1"/>
  <c r="BD331" s="1"/>
  <c r="H317"/>
  <c r="N317" s="1"/>
  <c r="T317" s="1"/>
  <c r="Z317" s="1"/>
  <c r="AF317" s="1"/>
  <c r="AL317" s="1"/>
  <c r="AR317" s="1"/>
  <c r="AX317" s="1"/>
  <c r="BD317" s="1"/>
  <c r="N232"/>
  <c r="T232" s="1"/>
  <c r="Z232" s="1"/>
  <c r="AF232" s="1"/>
  <c r="AL232" s="1"/>
  <c r="AR232" s="1"/>
  <c r="AX232" s="1"/>
  <c r="BD232" s="1"/>
  <c r="H222"/>
  <c r="N222" s="1"/>
  <c r="T222" s="1"/>
  <c r="Z222" s="1"/>
  <c r="AF222" s="1"/>
  <c r="AL222" s="1"/>
  <c r="AR222" s="1"/>
  <c r="AX222" s="1"/>
  <c r="BD222" s="1"/>
  <c r="H312"/>
  <c r="N312" s="1"/>
  <c r="T312" s="1"/>
  <c r="Z312" s="1"/>
  <c r="AF312" s="1"/>
  <c r="AL312" s="1"/>
  <c r="AR312" s="1"/>
  <c r="AX312" s="1"/>
  <c r="BD312" s="1"/>
  <c r="N313"/>
  <c r="T313" s="1"/>
  <c r="Z313" s="1"/>
  <c r="AF313" s="1"/>
  <c r="AL313" s="1"/>
  <c r="AR313" s="1"/>
  <c r="AX313" s="1"/>
  <c r="BD313" s="1"/>
  <c r="H175"/>
  <c r="N175" s="1"/>
  <c r="T175" s="1"/>
  <c r="Z175" s="1"/>
  <c r="AF175" s="1"/>
  <c r="AL175" s="1"/>
  <c r="AR175" s="1"/>
  <c r="AX175" s="1"/>
  <c r="BD175" s="1"/>
  <c r="N184"/>
  <c r="T184" s="1"/>
  <c r="Z184" s="1"/>
  <c r="AF184" s="1"/>
  <c r="AL184" s="1"/>
  <c r="AR184" s="1"/>
  <c r="AX184" s="1"/>
  <c r="BD184" s="1"/>
  <c r="H396"/>
  <c r="N397"/>
  <c r="T397" s="1"/>
  <c r="Z397" s="1"/>
  <c r="AF397" s="1"/>
  <c r="AL397" s="1"/>
  <c r="AR397" s="1"/>
  <c r="AX397" s="1"/>
  <c r="BD397" s="1"/>
  <c r="H42"/>
  <c r="N42" s="1"/>
  <c r="T42" s="1"/>
  <c r="Z42" s="1"/>
  <c r="AF42" s="1"/>
  <c r="AL42" s="1"/>
  <c r="AR42" s="1"/>
  <c r="AX42" s="1"/>
  <c r="BD42" s="1"/>
  <c r="N43"/>
  <c r="T43" s="1"/>
  <c r="Z43" s="1"/>
  <c r="AF43" s="1"/>
  <c r="AL43" s="1"/>
  <c r="AR43" s="1"/>
  <c r="AX43" s="1"/>
  <c r="BD43" s="1"/>
  <c r="H355"/>
  <c r="N355" s="1"/>
  <c r="T355" s="1"/>
  <c r="Z355" s="1"/>
  <c r="AF355" s="1"/>
  <c r="AL355" s="1"/>
  <c r="AR355" s="1"/>
  <c r="AX355" s="1"/>
  <c r="BD355" s="1"/>
  <c r="N368"/>
  <c r="T368" s="1"/>
  <c r="Z368" s="1"/>
  <c r="AF368" s="1"/>
  <c r="AL368" s="1"/>
  <c r="AR368" s="1"/>
  <c r="AX368" s="1"/>
  <c r="BD368" s="1"/>
  <c r="H133"/>
  <c r="N133" s="1"/>
  <c r="T133" s="1"/>
  <c r="Z133" s="1"/>
  <c r="AF133" s="1"/>
  <c r="AL133" s="1"/>
  <c r="AR133" s="1"/>
  <c r="AX133" s="1"/>
  <c r="BD133" s="1"/>
  <c r="N134"/>
  <c r="T134" s="1"/>
  <c r="Z134" s="1"/>
  <c r="AF134" s="1"/>
  <c r="AL134" s="1"/>
  <c r="AR134" s="1"/>
  <c r="AX134" s="1"/>
  <c r="BD134" s="1"/>
  <c r="H117"/>
  <c r="N117" s="1"/>
  <c r="T117" s="1"/>
  <c r="Z117" s="1"/>
  <c r="AF117" s="1"/>
  <c r="AL117" s="1"/>
  <c r="AR117" s="1"/>
  <c r="AX117" s="1"/>
  <c r="BD117" s="1"/>
  <c r="N118"/>
  <c r="T118" s="1"/>
  <c r="Z118" s="1"/>
  <c r="AF118" s="1"/>
  <c r="AL118" s="1"/>
  <c r="AR118" s="1"/>
  <c r="AX118" s="1"/>
  <c r="BD118" s="1"/>
  <c r="H584"/>
  <c r="N584" s="1"/>
  <c r="T584" s="1"/>
  <c r="Z584" s="1"/>
  <c r="AF584" s="1"/>
  <c r="AL584" s="1"/>
  <c r="AR584" s="1"/>
  <c r="AX584" s="1"/>
  <c r="BD584" s="1"/>
  <c r="N585"/>
  <c r="T585" s="1"/>
  <c r="Z585" s="1"/>
  <c r="AF585" s="1"/>
  <c r="AL585" s="1"/>
  <c r="AR585" s="1"/>
  <c r="AX585" s="1"/>
  <c r="BD585" s="1"/>
  <c r="N682"/>
  <c r="T682" s="1"/>
  <c r="Z682" s="1"/>
  <c r="AF682" s="1"/>
  <c r="AL682" s="1"/>
  <c r="AR682" s="1"/>
  <c r="AX682" s="1"/>
  <c r="BD682" s="1"/>
  <c r="H17"/>
  <c r="N17" s="1"/>
  <c r="T17" s="1"/>
  <c r="Z17" s="1"/>
  <c r="AF17" s="1"/>
  <c r="AL17" s="1"/>
  <c r="AR17" s="1"/>
  <c r="AX17" s="1"/>
  <c r="BD17" s="1"/>
  <c r="N18"/>
  <c r="T18" s="1"/>
  <c r="Z18" s="1"/>
  <c r="AF18" s="1"/>
  <c r="AL18" s="1"/>
  <c r="AR18" s="1"/>
  <c r="AX18" s="1"/>
  <c r="BD18" s="1"/>
  <c r="H436"/>
  <c r="N437"/>
  <c r="T437" s="1"/>
  <c r="Z437" s="1"/>
  <c r="AF437" s="1"/>
  <c r="AL437" s="1"/>
  <c r="AR437" s="1"/>
  <c r="AX437" s="1"/>
  <c r="BD437" s="1"/>
  <c r="H259"/>
  <c r="N259" s="1"/>
  <c r="T259" s="1"/>
  <c r="Z259" s="1"/>
  <c r="AF259" s="1"/>
  <c r="AL259" s="1"/>
  <c r="AR259" s="1"/>
  <c r="AX259" s="1"/>
  <c r="BD259" s="1"/>
  <c r="H145"/>
  <c r="N145" s="1"/>
  <c r="T145" s="1"/>
  <c r="Z145" s="1"/>
  <c r="AF145" s="1"/>
  <c r="AL145" s="1"/>
  <c r="AR145" s="1"/>
  <c r="AX145" s="1"/>
  <c r="BD145" s="1"/>
  <c r="H378"/>
  <c r="N378" s="1"/>
  <c r="T378" s="1"/>
  <c r="Z378" s="1"/>
  <c r="AF378" s="1"/>
  <c r="AL378" s="1"/>
  <c r="AR378" s="1"/>
  <c r="AX378" s="1"/>
  <c r="BD378" s="1"/>
  <c r="H501"/>
  <c r="N501" s="1"/>
  <c r="T501" s="1"/>
  <c r="Z501" s="1"/>
  <c r="AF501" s="1"/>
  <c r="AL501" s="1"/>
  <c r="AR501" s="1"/>
  <c r="AX501" s="1"/>
  <c r="BD501" s="1"/>
  <c r="H471"/>
  <c r="N471" s="1"/>
  <c r="T471" s="1"/>
  <c r="Z471" s="1"/>
  <c r="AF471" s="1"/>
  <c r="AL471" s="1"/>
  <c r="AR471" s="1"/>
  <c r="AX471" s="1"/>
  <c r="BD471" s="1"/>
  <c r="H514"/>
  <c r="N514" s="1"/>
  <c r="T514" s="1"/>
  <c r="Z514" s="1"/>
  <c r="AF514" s="1"/>
  <c r="AL514" s="1"/>
  <c r="AR514" s="1"/>
  <c r="AX514" s="1"/>
  <c r="BD514" s="1"/>
  <c r="H529"/>
  <c r="N529" s="1"/>
  <c r="T529" s="1"/>
  <c r="Z529" s="1"/>
  <c r="AF529" s="1"/>
  <c r="AL529" s="1"/>
  <c r="AR529" s="1"/>
  <c r="AX529" s="1"/>
  <c r="BD529" s="1"/>
  <c r="N436" l="1"/>
  <c r="T436" s="1"/>
  <c r="Z436" s="1"/>
  <c r="AF436" s="1"/>
  <c r="AL436" s="1"/>
  <c r="AR436" s="1"/>
  <c r="AX436" s="1"/>
  <c r="BD436" s="1"/>
  <c r="H395"/>
  <c r="N395" s="1"/>
  <c r="T395" s="1"/>
  <c r="Z395" s="1"/>
  <c r="AF395" s="1"/>
  <c r="AL395" s="1"/>
  <c r="AR395" s="1"/>
  <c r="AX395" s="1"/>
  <c r="BD395" s="1"/>
  <c r="N396"/>
  <c r="T396" s="1"/>
  <c r="Z396" s="1"/>
  <c r="AF396" s="1"/>
  <c r="AL396" s="1"/>
  <c r="AR396" s="1"/>
  <c r="AX396" s="1"/>
  <c r="BD396" s="1"/>
  <c r="H174"/>
  <c r="N174" s="1"/>
  <c r="T174" s="1"/>
  <c r="Z174" s="1"/>
  <c r="AF174" s="1"/>
  <c r="AL174" s="1"/>
  <c r="AR174" s="1"/>
  <c r="AX174" s="1"/>
  <c r="BD174" s="1"/>
  <c r="H16"/>
  <c r="H15" l="1"/>
  <c r="N15" s="1"/>
  <c r="T15" s="1"/>
  <c r="Z15" s="1"/>
  <c r="AF15" s="1"/>
  <c r="AL15" s="1"/>
  <c r="AR15" s="1"/>
  <c r="AX15" s="1"/>
  <c r="BD15" s="1"/>
  <c r="N16"/>
  <c r="T16" s="1"/>
  <c r="Z16" s="1"/>
  <c r="AF16" s="1"/>
  <c r="AL16" s="1"/>
  <c r="AR16" s="1"/>
  <c r="AX16" s="1"/>
  <c r="BD16" s="1"/>
  <c r="H847" l="1"/>
  <c r="N847" s="1"/>
  <c r="T847" s="1"/>
  <c r="Z847" s="1"/>
  <c r="AF847" s="1"/>
  <c r="AL847" s="1"/>
  <c r="AR847" s="1"/>
  <c r="AX847" s="1"/>
  <c r="BD847" s="1"/>
  <c r="BA849" l="1"/>
</calcChain>
</file>

<file path=xl/sharedStrings.xml><?xml version="1.0" encoding="utf-8"?>
<sst xmlns="http://schemas.openxmlformats.org/spreadsheetml/2006/main" count="4704" uniqueCount="484">
  <si>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</si>
  <si>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</si>
  <si>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</si>
  <si>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</si>
  <si>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</si>
  <si>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</si>
  <si>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</si>
  <si>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</si>
  <si>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</si>
  <si>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</si>
  <si>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</si>
  <si>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</si>
  <si>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</si>
  <si>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</si>
  <si>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</si>
  <si>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</si>
  <si>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</si>
  <si>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</si>
  <si>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</si>
  <si>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</si>
  <si>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</si>
  <si>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</si>
  <si>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</si>
  <si>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</si>
  <si>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</si>
  <si>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</si>
  <si>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</si>
  <si>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</si>
  <si>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</si>
  <si>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</si>
  <si>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</si>
  <si>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</si>
  <si>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</si>
  <si>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</si>
  <si>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</si>
  <si>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</si>
  <si>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</si>
  <si>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</si>
  <si>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</si>
  <si>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</si>
  <si>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</si>
  <si>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</si>
  <si>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</si>
  <si>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</si>
  <si>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</si>
  <si>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</si>
  <si>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</si>
  <si>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</si>
  <si>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</si>
  <si>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</si>
  <si>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</si>
  <si>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</si>
  <si>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</si>
  <si>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</si>
  <si>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</si>
  <si>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</si>
  <si>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</si>
  <si>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</si>
  <si>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</si>
  <si>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</si>
  <si>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</si>
  <si>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</si>
  <si>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</si>
  <si>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</si>
  <si>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</si>
  <si>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</si>
  <si>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</si>
  <si>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</si>
  <si>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</si>
  <si>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</si>
  <si>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</si>
  <si>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</si>
  <si>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</si>
  <si>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</si>
  <si>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</si>
  <si>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</si>
  <si>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</si>
  <si>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</si>
  <si>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</si>
  <si>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</si>
  <si>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</si>
  <si>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</si>
  <si>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</si>
  <si>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</si>
  <si>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</si>
  <si>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</si>
  <si>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</si>
  <si>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</si>
  <si>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</si>
  <si>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</si>
  <si>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</si>
  <si>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</si>
  <si>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</si>
  <si>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</si>
  <si>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</si>
  <si>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</si>
  <si>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</si>
  <si>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</si>
  <si>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</si>
  <si>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</si>
  <si>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</si>
  <si>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</si>
  <si>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</si>
  <si>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</si>
  <si>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</si>
  <si>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</si>
  <si>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</si>
  <si>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</si>
  <si>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</si>
  <si>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</si>
  <si>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</si>
  <si>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</si>
  <si>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</si>
  <si>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</si>
  <si>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</si>
  <si>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</si>
  <si>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</si>
  <si>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</si>
  <si>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</si>
  <si>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</si>
  <si>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</si>
  <si>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</si>
  <si>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</si>
  <si>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</si>
  <si>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</si>
  <si>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</si>
  <si>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</si>
  <si>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</si>
  <si>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</si>
  <si>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</si>
  <si>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</si>
  <si>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</si>
  <si>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</si>
  <si>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</si>
  <si>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</si>
  <si>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</si>
  <si>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</si>
  <si>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</si>
  <si>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</si>
  <si>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</si>
  <si>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</si>
  <si>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</si>
  <si>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</si>
  <si>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</si>
  <si>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</si>
  <si>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</si>
  <si>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</si>
  <si>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</si>
  <si>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</si>
  <si>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</si>
  <si>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</si>
  <si>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</si>
  <si>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</si>
  <si>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</si>
  <si>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</si>
  <si>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</si>
  <si>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</si>
  <si>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</si>
  <si>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</si>
  <si>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</si>
  <si>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</si>
  <si>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</si>
  <si>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</si>
  <si>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</si>
  <si>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</si>
  <si>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</si>
  <si>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</si>
  <si>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</si>
  <si>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</si>
  <si>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</si>
  <si>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</si>
  <si>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</si>
  <si>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</si>
  <si>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</si>
  <si>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</si>
  <si>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</si>
  <si>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</si>
  <si>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</si>
  <si>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</si>
  <si>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</si>
  <si>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</si>
  <si>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</si>
  <si>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</si>
  <si>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</si>
  <si>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</si>
  <si>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</si>
  <si>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</si>
  <si>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</si>
  <si>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</si>
  <si>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</si>
  <si>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</si>
  <si>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</si>
  <si>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</si>
  <si>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</si>
  <si>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</si>
  <si>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</si>
  <si>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</si>
  <si>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</si>
  <si>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</si>
  <si>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</si>
  <si>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</si>
  <si>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</si>
  <si>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</si>
  <si>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</si>
  <si>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</si>
  <si>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</si>
  <si>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</si>
  <si>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</si>
  <si>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78240</t>
  </si>
  <si>
    <t>L5198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</si>
  <si>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</si>
  <si>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</si>
  <si>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</si>
  <si>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</si>
  <si>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</si>
  <si>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</si>
  <si>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</si>
  <si>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</si>
  <si>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</si>
  <si>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</si>
  <si>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</si>
  <si>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</si>
  <si>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</si>
  <si>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</si>
  <si>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</si>
  <si>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</si>
  <si>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</si>
  <si>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</si>
  <si>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</si>
  <si>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</si>
  <si>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</si>
  <si>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</si>
  <si>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</si>
  <si>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</si>
  <si>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</si>
  <si>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</si>
  <si>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</si>
  <si>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</si>
  <si>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</si>
  <si>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</si>
  <si>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</si>
  <si>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</si>
  <si>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</si>
  <si>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</si>
  <si>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</si>
  <si>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</si>
  <si>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</si>
  <si>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</si>
  <si>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</si>
  <si>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</si>
  <si>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</si>
  <si>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</si>
  <si>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</si>
  <si>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</si>
  <si>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</si>
  <si>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</si>
  <si>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</si>
  <si>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</si>
  <si>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</si>
  <si>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</si>
  <si>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</si>
  <si>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</si>
  <si>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</si>
  <si>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</si>
  <si>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</si>
  <si>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</si>
  <si>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</si>
  <si>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</si>
  <si>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</si>
  <si>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</si>
  <si>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</si>
  <si>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</si>
  <si>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</si>
  <si>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</si>
  <si>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</si>
  <si>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</si>
  <si>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</si>
  <si>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</si>
  <si>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</si>
  <si>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</si>
  <si>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</si>
  <si>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</si>
  <si>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</si>
  <si>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</si>
  <si>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</si>
  <si>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</si>
  <si>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</si>
  <si>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</si>
  <si>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</si>
  <si>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</si>
  <si>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</si>
  <si>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</si>
  <si>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</si>
  <si>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</si>
  <si>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</si>
  <si>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</si>
  <si>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</si>
  <si>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</si>
  <si>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</si>
  <si>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</si>
  <si>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</si>
  <si>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</si>
  <si>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</si>
  <si>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</si>
  <si>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</si>
  <si>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</si>
  <si>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</si>
  <si>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</si>
  <si>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</si>
  <si>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</si>
  <si>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</si>
  <si>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</si>
  <si>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</si>
  <si>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</si>
  <si>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</si>
  <si>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</si>
  <si>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</si>
  <si>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</si>
  <si>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</si>
  <si>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</si>
  <si>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</si>
  <si>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</si>
  <si>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</si>
  <si>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</si>
  <si>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</si>
  <si>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</si>
  <si>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</si>
  <si>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</si>
  <si>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</si>
  <si>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</si>
  <si>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от 15  декабря 2022 года № 42</t>
  </si>
  <si>
    <t>Предлагаемы поправки (+ увеличение, - уменьшение)</t>
  </si>
  <si>
    <t>"Приложение № 5</t>
  </si>
  <si>
    <t>"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</si>
  <si>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</si>
  <si>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</si>
  <si>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</si>
  <si>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</si>
  <si>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</si>
  <si>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</si>
  <si>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</si>
  <si>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</si>
  <si>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</si>
  <si>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</si>
  <si>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</si>
  <si>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</si>
  <si>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</si>
  <si>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</si>
  <si>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</si>
  <si>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</si>
  <si>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</si>
  <si>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</si>
  <si>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</si>
  <si>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74690</t>
  </si>
  <si>
    <t>Реализация мероприятий по модернизации системы дошкольного образования</t>
  </si>
  <si>
    <t>74630</t>
  </si>
  <si>
    <t>Реализация мероприятий по модернизации учреждений отрасли культуры</t>
  </si>
  <si>
    <t>76500</t>
  </si>
  <si>
    <t>Обеспечение учреждений культуры автотранспортом для обслуживания населения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</si>
  <si>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</si>
  <si>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</si>
  <si>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</si>
  <si>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</si>
  <si>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</si>
  <si>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</si>
  <si>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20530</t>
  </si>
  <si>
    <t>Развитие системы теплоснабжения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</si>
  <si>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</si>
  <si>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</si>
  <si>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</si>
  <si>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</si>
  <si>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</si>
  <si>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</si>
  <si>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</si>
  <si>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20040</t>
  </si>
  <si>
    <t>Выполнение обязательств органами местного самоуправления</t>
  </si>
  <si>
    <t>74910</t>
  </si>
  <si>
    <t>Приведение в нормативное состояние сети автомобильных дорог общего пользования местного значения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</si>
  <si>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</si>
  <si>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</si>
  <si>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S4930</t>
  </si>
  <si>
    <t xml:space="preserve">  Решение от 09.02.2023 № 87</t>
  </si>
  <si>
    <t>Решение от 06.04.2023 № 129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</si>
  <si>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</si>
  <si>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</si>
  <si>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</si>
  <si>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</si>
  <si>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S6500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</si>
  <si>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</si>
  <si>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</si>
  <si>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S8530</t>
  </si>
  <si>
    <t>Мероприятия по реализации молодежной политики в муниципальных образованиях</t>
  </si>
  <si>
    <t>S8531</t>
  </si>
  <si>
    <t>23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</si>
  <si>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</si>
  <si>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</si>
  <si>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24</t>
  </si>
  <si>
    <t>24830</t>
  </si>
  <si>
    <t>24835</t>
  </si>
  <si>
    <t>S4830</t>
  </si>
  <si>
    <t>S4835</t>
  </si>
  <si>
    <t>Развитие системы инициативного бюджетирования в Мезенском муниципальном округе</t>
  </si>
  <si>
    <t>24832</t>
  </si>
  <si>
    <t>Реализация инициативного проекта "Приобретение мебели и оборудования для ДШИ №15"</t>
  </si>
  <si>
    <t>S4832</t>
  </si>
  <si>
    <t>24833</t>
  </si>
  <si>
    <t>24834</t>
  </si>
  <si>
    <t>Реализация инициативного проекта "Ремонт фойе Каменского ДК"</t>
  </si>
  <si>
    <t>S4833</t>
  </si>
  <si>
    <t>S4834</t>
  </si>
  <si>
    <t>24836</t>
  </si>
  <si>
    <t>Реализация инициативного проекта "Спорт доступен каждому"</t>
  </si>
  <si>
    <t>S4836</t>
  </si>
  <si>
    <t>24837</t>
  </si>
  <si>
    <t>24838</t>
  </si>
  <si>
    <t>Реализация инициативного проекта "Безопасные тротуары"</t>
  </si>
  <si>
    <t>Реализация инициативного проекта "Мостовой - быть!"</t>
  </si>
  <si>
    <t>S4837</t>
  </si>
  <si>
    <t>S4838</t>
  </si>
  <si>
    <t>24831</t>
  </si>
  <si>
    <t>S4831</t>
  </si>
  <si>
    <t>Реализация инициативного проекта "Обустройство хоккейной площадки"</t>
  </si>
  <si>
    <t>Реализация инициативного проекта "Соревнования по спортивному туризму на средствах передвижения-конные-Мезенка-трэк"</t>
  </si>
  <si>
    <t>Приобретение и установка автономных дымовых пожарных извещателей</t>
  </si>
  <si>
    <t>S6870</t>
  </si>
  <si>
    <t>Реализация инициативного проекта "Дом культуры, как место притяжения жителей"</t>
  </si>
  <si>
    <t>Решение от 08.06.2023 № 137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</si>
  <si>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на 2023 год и на плановый период 2024 и 2025 годов</t>
  </si>
  <si>
    <t>R3</t>
  </si>
  <si>
    <t>76880</t>
  </si>
  <si>
    <t>Cоздание условий для вовлечения обучающихся в муниципальных образовательных организациях в деятельность</t>
  </si>
  <si>
    <t>EB</t>
  </si>
  <si>
    <t>51792</t>
  </si>
  <si>
    <t>24050</t>
  </si>
  <si>
    <t>Строительство, реконструкция, капитальный ремонт школ, интернатов, детских садов</t>
  </si>
  <si>
    <t>21710</t>
  </si>
  <si>
    <t xml:space="preserve">Повышение мер по обеспечению мер антитеррористической защищенности объектов находящихся на территории Мезенского муниципального округа </t>
  </si>
  <si>
    <t>830</t>
  </si>
  <si>
    <t>Исполнение судебных актов</t>
  </si>
  <si>
    <t>Решение от 19.07.2023 № 149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</si>
  <si>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</si>
  <si>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</si>
  <si>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</si>
  <si>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</si>
  <si>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74650</t>
  </si>
  <si>
    <t>S8140</t>
  </si>
  <si>
    <t>Организация материально-технического стимулирования и страхования участников добровольных народных дружин</t>
  </si>
  <si>
    <t>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</si>
  <si>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</si>
  <si>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</si>
  <si>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</si>
  <si>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</si>
  <si>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Решение от 14.09.2023 № 156</t>
  </si>
  <si>
    <t>21070</t>
  </si>
  <si>
    <t>880</t>
  </si>
  <si>
    <t>Проведение выборов представительного органа муниципального округа</t>
  </si>
  <si>
    <t>Специальные расходы</t>
  </si>
  <si>
    <t>Решение от 24.10.2023 № 166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</si>
  <si>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</si>
  <si>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</si>
  <si>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</si>
  <si>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</si>
  <si>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</si>
  <si>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</si>
  <si>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</si>
  <si>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</si>
  <si>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</si>
  <si>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</si>
  <si>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</si>
  <si>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</si>
  <si>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</si>
  <si>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</si>
  <si>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</si>
  <si>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</si>
  <si>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</si>
  <si>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</si>
  <si>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</si>
  <si>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</si>
  <si>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</si>
  <si>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</si>
  <si>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области» </t>
  </si>
  <si>
    <t>53032</t>
  </si>
  <si>
    <t>Резеррвный фонд администрации Мезенского муниципального округа</t>
  </si>
  <si>
    <t>от 21 декабря 2023 года №  192</t>
  </si>
</sst>
</file>

<file path=xl/styles.xml><?xml version="1.0" encoding="utf-8"?>
<styleSheet xmlns="http://schemas.openxmlformats.org/spreadsheetml/2006/main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23" fillId="0" borderId="19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" fontId="1" fillId="0" borderId="25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" fontId="27" fillId="0" borderId="24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/>
    </xf>
    <xf numFmtId="4" fontId="0" fillId="0" borderId="24" xfId="0" applyNumberFormat="1" applyFill="1" applyBorder="1" applyAlignment="1">
      <alignment horizontal="right" vertical="center"/>
    </xf>
    <xf numFmtId="49" fontId="0" fillId="0" borderId="16" xfId="0" applyNumberFormat="1" applyFont="1" applyBorder="1" applyAlignment="1">
      <alignment horizontal="center" vertical="center"/>
    </xf>
    <xf numFmtId="4" fontId="0" fillId="0" borderId="24" xfId="0" applyNumberFormat="1" applyFont="1" applyBorder="1" applyAlignment="1">
      <alignment horizontal="right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21" xfId="0" applyFont="1" applyBorder="1" applyAlignment="1">
      <alignment wrapText="1"/>
    </xf>
    <xf numFmtId="4" fontId="8" fillId="0" borderId="24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4" fontId="0" fillId="0" borderId="0" xfId="0" applyNumberFormat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/>
    <xf numFmtId="0" fontId="30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0" fontId="0" fillId="0" borderId="41" xfId="0" applyBorder="1" applyAlignment="1">
      <alignment horizontal="center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%203,4%20-&#1088;&#1072;&#1089;&#1093;&#1086;&#1076;&#1099;%20%202023-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2479">
          <cell r="BC2479">
            <v>-37048392.5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849"/>
  <sheetViews>
    <sheetView tabSelected="1" zoomScaleNormal="100" workbookViewId="0">
      <selection activeCell="B6" sqref="B6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6" hidden="1" customWidth="1"/>
    <col min="9" max="10" width="20" style="2" hidden="1" customWidth="1"/>
    <col min="11" max="11" width="17.5703125" style="2" hidden="1" customWidth="1"/>
    <col min="12" max="12" width="15.42578125" style="2" hidden="1" customWidth="1"/>
    <col min="13" max="13" width="16.28515625" style="2" hidden="1" customWidth="1"/>
    <col min="14" max="14" width="21.7109375" style="2" hidden="1" customWidth="1"/>
    <col min="15" max="15" width="19.140625" style="2" hidden="1" customWidth="1"/>
    <col min="16" max="16" width="21.140625" style="2" hidden="1" customWidth="1"/>
    <col min="17" max="17" width="21.28515625" style="2" hidden="1" customWidth="1"/>
    <col min="18" max="18" width="14.7109375" style="2" hidden="1" customWidth="1"/>
    <col min="19" max="19" width="16.42578125" style="2" hidden="1" customWidth="1"/>
    <col min="20" max="20" width="21.42578125" style="2" hidden="1" customWidth="1"/>
    <col min="21" max="22" width="20" style="2" hidden="1" customWidth="1"/>
    <col min="23" max="23" width="21.28515625" style="2" hidden="1" customWidth="1"/>
    <col min="24" max="24" width="14.7109375" style="2" hidden="1" customWidth="1"/>
    <col min="25" max="25" width="16.42578125" style="2" hidden="1" customWidth="1"/>
    <col min="26" max="26" width="21.42578125" style="2" hidden="1" customWidth="1"/>
    <col min="27" max="28" width="20" style="2" hidden="1" customWidth="1"/>
    <col min="29" max="29" width="21.28515625" style="2" hidden="1" customWidth="1"/>
    <col min="30" max="30" width="14.7109375" style="2" hidden="1" customWidth="1"/>
    <col min="31" max="31" width="16.42578125" style="2" hidden="1" customWidth="1"/>
    <col min="32" max="32" width="21.42578125" style="2" hidden="1" customWidth="1"/>
    <col min="33" max="34" width="20" style="2" hidden="1" customWidth="1"/>
    <col min="35" max="35" width="21.28515625" style="2" hidden="1" customWidth="1"/>
    <col min="36" max="36" width="14.7109375" style="2" hidden="1" customWidth="1"/>
    <col min="37" max="37" width="16.42578125" style="2" hidden="1" customWidth="1"/>
    <col min="38" max="38" width="21.42578125" style="2" hidden="1" customWidth="1"/>
    <col min="39" max="40" width="20" style="2" hidden="1" customWidth="1"/>
    <col min="41" max="41" width="21.28515625" style="2" hidden="1" customWidth="1"/>
    <col min="42" max="42" width="14.7109375" style="2" hidden="1" customWidth="1"/>
    <col min="43" max="43" width="16.42578125" style="2" hidden="1" customWidth="1"/>
    <col min="44" max="44" width="21.42578125" style="2" hidden="1" customWidth="1"/>
    <col min="45" max="46" width="20" style="2" hidden="1" customWidth="1"/>
    <col min="47" max="47" width="21.28515625" style="2" hidden="1" customWidth="1"/>
    <col min="48" max="48" width="14.7109375" style="2" hidden="1" customWidth="1"/>
    <col min="49" max="49" width="16.42578125" style="2" hidden="1" customWidth="1"/>
    <col min="50" max="50" width="21.42578125" style="2" hidden="1" customWidth="1"/>
    <col min="51" max="52" width="20" style="2" hidden="1" customWidth="1"/>
    <col min="53" max="53" width="21.28515625" style="2" hidden="1" customWidth="1"/>
    <col min="54" max="54" width="14.7109375" style="2" hidden="1" customWidth="1"/>
    <col min="55" max="55" width="16.42578125" style="2" hidden="1" customWidth="1"/>
    <col min="56" max="56" width="21.42578125" style="2" customWidth="1"/>
    <col min="57" max="58" width="20" style="2" customWidth="1"/>
    <col min="59" max="59" width="1.42578125" style="2" customWidth="1"/>
    <col min="60" max="16384" width="9.140625" style="2"/>
  </cols>
  <sheetData>
    <row r="1" spans="1:58">
      <c r="V1" s="202"/>
      <c r="AB1" s="202"/>
      <c r="AH1" s="202"/>
      <c r="AN1" s="202"/>
      <c r="AT1" s="202"/>
      <c r="AZ1" s="202"/>
      <c r="BF1" s="202" t="s">
        <v>352</v>
      </c>
    </row>
    <row r="2" spans="1:58">
      <c r="V2" s="113"/>
      <c r="AB2" s="113"/>
      <c r="AH2" s="113"/>
      <c r="AN2" s="113"/>
      <c r="AT2" s="113"/>
      <c r="AZ2" s="113"/>
      <c r="BF2" s="113" t="s">
        <v>150</v>
      </c>
    </row>
    <row r="3" spans="1:58">
      <c r="V3" s="113"/>
      <c r="AB3" s="113"/>
      <c r="AH3" s="113"/>
      <c r="AN3" s="113"/>
      <c r="AT3" s="113"/>
      <c r="AZ3" s="113"/>
      <c r="BF3" s="113" t="s">
        <v>329</v>
      </c>
    </row>
    <row r="4" spans="1:58">
      <c r="V4" s="202"/>
      <c r="AB4" s="202"/>
      <c r="AH4" s="202"/>
      <c r="AN4" s="202"/>
      <c r="AT4" s="202"/>
      <c r="AZ4" s="202"/>
      <c r="BF4" s="202" t="s">
        <v>483</v>
      </c>
    </row>
    <row r="6" spans="1:58">
      <c r="J6" s="112"/>
      <c r="V6" s="112"/>
      <c r="AB6" s="112"/>
      <c r="AH6" s="112"/>
      <c r="AN6" s="112"/>
      <c r="AT6" s="112"/>
      <c r="AZ6" s="112"/>
      <c r="BF6" s="112" t="s">
        <v>332</v>
      </c>
    </row>
    <row r="7" spans="1:58">
      <c r="J7" s="113"/>
      <c r="V7" s="113"/>
      <c r="AB7" s="113"/>
      <c r="AH7" s="113"/>
      <c r="AN7" s="113"/>
      <c r="AT7" s="113"/>
      <c r="AZ7" s="113"/>
      <c r="BF7" s="113" t="s">
        <v>150</v>
      </c>
    </row>
    <row r="8" spans="1:58">
      <c r="J8" s="113"/>
      <c r="V8" s="113"/>
      <c r="AB8" s="113"/>
      <c r="AH8" s="113"/>
      <c r="AN8" s="113"/>
      <c r="AT8" s="113"/>
      <c r="AZ8" s="113"/>
      <c r="BF8" s="113" t="s">
        <v>329</v>
      </c>
    </row>
    <row r="9" spans="1:58">
      <c r="J9" s="112"/>
      <c r="V9" s="112"/>
      <c r="AB9" s="112"/>
      <c r="AH9" s="112"/>
      <c r="AN9" s="112"/>
      <c r="AT9" s="112"/>
      <c r="AZ9" s="112"/>
      <c r="BF9" s="112" t="s">
        <v>330</v>
      </c>
    </row>
    <row r="10" spans="1:58" ht="53.25" customHeight="1">
      <c r="A10" s="263" t="s">
        <v>427</v>
      </c>
      <c r="B10" s="263"/>
      <c r="C10" s="263"/>
      <c r="D10" s="263"/>
      <c r="E10" s="263"/>
      <c r="F10" s="263"/>
      <c r="G10" s="263"/>
      <c r="H10" s="263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  <c r="BA10" s="264"/>
      <c r="BB10" s="264"/>
      <c r="BC10" s="264"/>
      <c r="BD10" s="264"/>
      <c r="BE10" s="264"/>
      <c r="BF10" s="264"/>
    </row>
    <row r="11" spans="1:58">
      <c r="B11" s="296"/>
      <c r="C11" s="296"/>
      <c r="D11" s="296"/>
      <c r="E11" s="296"/>
      <c r="F11" s="296"/>
      <c r="G11" s="296"/>
      <c r="J11" s="53"/>
      <c r="K11" s="257" t="s">
        <v>381</v>
      </c>
      <c r="L11" s="257"/>
      <c r="M11" s="257"/>
      <c r="N11" s="257"/>
      <c r="O11" s="257"/>
      <c r="P11" s="257"/>
      <c r="Q11" s="257" t="s">
        <v>382</v>
      </c>
      <c r="R11" s="257"/>
      <c r="S11" s="257"/>
      <c r="T11" s="257"/>
      <c r="U11" s="257"/>
      <c r="V11" s="257"/>
      <c r="W11" s="257" t="s">
        <v>426</v>
      </c>
      <c r="X11" s="257"/>
      <c r="Y11" s="257"/>
      <c r="Z11" s="257"/>
      <c r="AA11" s="257"/>
      <c r="AB11" s="257"/>
      <c r="AC11" s="257" t="s">
        <v>439</v>
      </c>
      <c r="AD11" s="257"/>
      <c r="AE11" s="257"/>
      <c r="AF11" s="257"/>
      <c r="AG11" s="257"/>
      <c r="AH11" s="257"/>
      <c r="AI11" s="257" t="s">
        <v>452</v>
      </c>
      <c r="AJ11" s="257"/>
      <c r="AK11" s="257"/>
      <c r="AL11" s="257"/>
      <c r="AM11" s="257"/>
      <c r="AN11" s="257"/>
      <c r="AO11" s="257" t="s">
        <v>457</v>
      </c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</row>
    <row r="12" spans="1:58" ht="32.25" customHeight="1">
      <c r="A12" s="285" t="s">
        <v>0</v>
      </c>
      <c r="B12" s="287" t="s">
        <v>1</v>
      </c>
      <c r="C12" s="289" t="s">
        <v>2</v>
      </c>
      <c r="D12" s="290"/>
      <c r="E12" s="290"/>
      <c r="F12" s="291"/>
      <c r="G12" s="295" t="s">
        <v>98</v>
      </c>
      <c r="H12" s="277" t="s">
        <v>326</v>
      </c>
      <c r="I12" s="278"/>
      <c r="J12" s="278"/>
      <c r="K12" s="258" t="s">
        <v>331</v>
      </c>
      <c r="L12" s="259"/>
      <c r="M12" s="260"/>
      <c r="N12" s="259" t="s">
        <v>326</v>
      </c>
      <c r="O12" s="261"/>
      <c r="P12" s="262"/>
      <c r="Q12" s="258" t="s">
        <v>331</v>
      </c>
      <c r="R12" s="259"/>
      <c r="S12" s="260"/>
      <c r="T12" s="259" t="s">
        <v>326</v>
      </c>
      <c r="U12" s="261"/>
      <c r="V12" s="262"/>
      <c r="W12" s="258" t="s">
        <v>331</v>
      </c>
      <c r="X12" s="259"/>
      <c r="Y12" s="260"/>
      <c r="Z12" s="259" t="s">
        <v>326</v>
      </c>
      <c r="AA12" s="261"/>
      <c r="AB12" s="262"/>
      <c r="AC12" s="258" t="s">
        <v>331</v>
      </c>
      <c r="AD12" s="259"/>
      <c r="AE12" s="260"/>
      <c r="AF12" s="259" t="s">
        <v>326</v>
      </c>
      <c r="AG12" s="261"/>
      <c r="AH12" s="262"/>
      <c r="AI12" s="258" t="s">
        <v>331</v>
      </c>
      <c r="AJ12" s="259"/>
      <c r="AK12" s="260"/>
      <c r="AL12" s="259" t="s">
        <v>326</v>
      </c>
      <c r="AM12" s="261"/>
      <c r="AN12" s="262"/>
      <c r="AO12" s="258" t="s">
        <v>331</v>
      </c>
      <c r="AP12" s="259"/>
      <c r="AQ12" s="260"/>
      <c r="AR12" s="259" t="s">
        <v>326</v>
      </c>
      <c r="AS12" s="261"/>
      <c r="AT12" s="262"/>
      <c r="AU12" s="258" t="s">
        <v>331</v>
      </c>
      <c r="AV12" s="259"/>
      <c r="AW12" s="260"/>
      <c r="AX12" s="259" t="s">
        <v>326</v>
      </c>
      <c r="AY12" s="261"/>
      <c r="AZ12" s="262"/>
      <c r="BA12" s="258" t="s">
        <v>331</v>
      </c>
      <c r="BB12" s="259"/>
      <c r="BC12" s="260"/>
      <c r="BD12" s="259" t="s">
        <v>326</v>
      </c>
      <c r="BE12" s="261"/>
      <c r="BF12" s="262"/>
    </row>
    <row r="13" spans="1:58" s="3" customFormat="1" ht="15.75">
      <c r="A13" s="286"/>
      <c r="B13" s="288"/>
      <c r="C13" s="292"/>
      <c r="D13" s="293"/>
      <c r="E13" s="293"/>
      <c r="F13" s="294"/>
      <c r="G13" s="292"/>
      <c r="H13" s="134" t="s">
        <v>223</v>
      </c>
      <c r="I13" s="134" t="s">
        <v>224</v>
      </c>
      <c r="J13" s="134" t="s">
        <v>225</v>
      </c>
      <c r="K13" s="134" t="s">
        <v>223</v>
      </c>
      <c r="L13" s="134" t="s">
        <v>224</v>
      </c>
      <c r="M13" s="134" t="s">
        <v>225</v>
      </c>
      <c r="N13" s="134" t="s">
        <v>223</v>
      </c>
      <c r="O13" s="134" t="s">
        <v>224</v>
      </c>
      <c r="P13" s="134" t="s">
        <v>225</v>
      </c>
      <c r="Q13" s="134" t="s">
        <v>223</v>
      </c>
      <c r="R13" s="134" t="s">
        <v>224</v>
      </c>
      <c r="S13" s="134" t="s">
        <v>225</v>
      </c>
      <c r="T13" s="134" t="s">
        <v>223</v>
      </c>
      <c r="U13" s="134" t="s">
        <v>224</v>
      </c>
      <c r="V13" s="134" t="s">
        <v>225</v>
      </c>
      <c r="W13" s="134" t="s">
        <v>223</v>
      </c>
      <c r="X13" s="134" t="s">
        <v>224</v>
      </c>
      <c r="Y13" s="134" t="s">
        <v>225</v>
      </c>
      <c r="Z13" s="134" t="s">
        <v>223</v>
      </c>
      <c r="AA13" s="134" t="s">
        <v>224</v>
      </c>
      <c r="AB13" s="134" t="s">
        <v>225</v>
      </c>
      <c r="AC13" s="215" t="s">
        <v>223</v>
      </c>
      <c r="AD13" s="215" t="s">
        <v>224</v>
      </c>
      <c r="AE13" s="215" t="s">
        <v>225</v>
      </c>
      <c r="AF13" s="215" t="s">
        <v>223</v>
      </c>
      <c r="AG13" s="215" t="s">
        <v>224</v>
      </c>
      <c r="AH13" s="215" t="s">
        <v>225</v>
      </c>
      <c r="AI13" s="228" t="s">
        <v>223</v>
      </c>
      <c r="AJ13" s="228" t="s">
        <v>224</v>
      </c>
      <c r="AK13" s="228" t="s">
        <v>225</v>
      </c>
      <c r="AL13" s="228" t="s">
        <v>223</v>
      </c>
      <c r="AM13" s="228" t="s">
        <v>224</v>
      </c>
      <c r="AN13" s="228" t="s">
        <v>225</v>
      </c>
      <c r="AO13" s="246" t="s">
        <v>223</v>
      </c>
      <c r="AP13" s="246" t="s">
        <v>224</v>
      </c>
      <c r="AQ13" s="246" t="s">
        <v>225</v>
      </c>
      <c r="AR13" s="246" t="s">
        <v>223</v>
      </c>
      <c r="AS13" s="246" t="s">
        <v>224</v>
      </c>
      <c r="AT13" s="246" t="s">
        <v>225</v>
      </c>
      <c r="AU13" s="252" t="s">
        <v>223</v>
      </c>
      <c r="AV13" s="252" t="s">
        <v>224</v>
      </c>
      <c r="AW13" s="252" t="s">
        <v>225</v>
      </c>
      <c r="AX13" s="252" t="s">
        <v>223</v>
      </c>
      <c r="AY13" s="252" t="s">
        <v>224</v>
      </c>
      <c r="AZ13" s="252" t="s">
        <v>225</v>
      </c>
      <c r="BA13" s="254" t="s">
        <v>223</v>
      </c>
      <c r="BB13" s="254" t="s">
        <v>224</v>
      </c>
      <c r="BC13" s="254" t="s">
        <v>225</v>
      </c>
      <c r="BD13" s="254" t="s">
        <v>223</v>
      </c>
      <c r="BE13" s="254" t="s">
        <v>224</v>
      </c>
      <c r="BF13" s="254" t="s">
        <v>225</v>
      </c>
    </row>
    <row r="14" spans="1:58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8">
        <v>8</v>
      </c>
      <c r="I14" s="135">
        <v>9</v>
      </c>
      <c r="J14" s="135">
        <v>10</v>
      </c>
      <c r="K14" s="58"/>
      <c r="L14" s="135"/>
      <c r="M14" s="135"/>
      <c r="N14" s="58">
        <v>8</v>
      </c>
      <c r="O14" s="135">
        <v>9</v>
      </c>
      <c r="P14" s="135">
        <v>10</v>
      </c>
      <c r="Q14" s="58"/>
      <c r="R14" s="135"/>
      <c r="S14" s="135"/>
      <c r="T14" s="58">
        <v>8</v>
      </c>
      <c r="U14" s="135">
        <v>9</v>
      </c>
      <c r="V14" s="135">
        <v>10</v>
      </c>
      <c r="W14" s="58"/>
      <c r="X14" s="135"/>
      <c r="Y14" s="135"/>
      <c r="Z14" s="58">
        <v>8</v>
      </c>
      <c r="AA14" s="135">
        <v>9</v>
      </c>
      <c r="AB14" s="135">
        <v>10</v>
      </c>
      <c r="AC14" s="58"/>
      <c r="AD14" s="135"/>
      <c r="AE14" s="135"/>
      <c r="AF14" s="58">
        <v>8</v>
      </c>
      <c r="AG14" s="135">
        <v>9</v>
      </c>
      <c r="AH14" s="135">
        <v>10</v>
      </c>
      <c r="AI14" s="58"/>
      <c r="AJ14" s="135"/>
      <c r="AK14" s="135"/>
      <c r="AL14" s="58">
        <v>8</v>
      </c>
      <c r="AM14" s="135">
        <v>9</v>
      </c>
      <c r="AN14" s="135">
        <v>10</v>
      </c>
      <c r="AO14" s="58"/>
      <c r="AP14" s="135"/>
      <c r="AQ14" s="135"/>
      <c r="AR14" s="58">
        <v>8</v>
      </c>
      <c r="AS14" s="135">
        <v>9</v>
      </c>
      <c r="AT14" s="135">
        <v>10</v>
      </c>
      <c r="AU14" s="58"/>
      <c r="AV14" s="135"/>
      <c r="AW14" s="135"/>
      <c r="AX14" s="58">
        <v>8</v>
      </c>
      <c r="AY14" s="135">
        <v>9</v>
      </c>
      <c r="AZ14" s="135">
        <v>10</v>
      </c>
      <c r="BA14" s="58"/>
      <c r="BB14" s="135"/>
      <c r="BC14" s="135"/>
      <c r="BD14" s="58">
        <v>8</v>
      </c>
      <c r="BE14" s="135">
        <v>9</v>
      </c>
      <c r="BF14" s="135">
        <v>10</v>
      </c>
    </row>
    <row r="15" spans="1:58" ht="18">
      <c r="A15" s="48" t="s">
        <v>72</v>
      </c>
      <c r="B15" s="51" t="s">
        <v>73</v>
      </c>
      <c r="C15" s="49"/>
      <c r="D15" s="49"/>
      <c r="E15" s="49"/>
      <c r="F15" s="49"/>
      <c r="G15" s="50"/>
      <c r="H15" s="69">
        <f t="shared" ref="H15:M15" si="0">H16+H174+H289+H312+H317+H355+H378+H395+H471+H478+H501+H514+H529+H549+H584+H589+H444+H506+H544+H606+H576</f>
        <v>700282454.38000011</v>
      </c>
      <c r="I15" s="69">
        <f t="shared" si="0"/>
        <v>613436566.08000004</v>
      </c>
      <c r="J15" s="69">
        <f t="shared" si="0"/>
        <v>617466192.73000002</v>
      </c>
      <c r="K15" s="69">
        <f t="shared" si="0"/>
        <v>61233919.290000007</v>
      </c>
      <c r="L15" s="69">
        <f t="shared" si="0"/>
        <v>974624.85999999987</v>
      </c>
      <c r="M15" s="69">
        <f t="shared" si="0"/>
        <v>-817927.07000000018</v>
      </c>
      <c r="N15" s="69">
        <f>H15+K15</f>
        <v>761516373.67000008</v>
      </c>
      <c r="O15" s="69">
        <f>I15+L15</f>
        <v>614411190.94000006</v>
      </c>
      <c r="P15" s="69">
        <f>J15+M15</f>
        <v>616648265.65999997</v>
      </c>
      <c r="Q15" s="69">
        <f>Q16+Q174+Q289+Q312+Q317+Q355+Q378+Q395+Q471+Q478+Q501+Q514+Q529+Q549+Q584+Q589+Q444+Q506+Q544+Q606+Q576</f>
        <v>60994335.479999997</v>
      </c>
      <c r="R15" s="69">
        <f>R16+R174+R289+R312+R317+R355+R378+R395+R471+R478+R501+R514+R529+R549+R584+R589+R444+R506+R544+R606+R576</f>
        <v>293866.65999999997</v>
      </c>
      <c r="S15" s="69">
        <f>S16+S174+S289+S312+S317+S355+S378+S395+S471+S478+S501+S514+S529+S549+S584+S589+S444+S506+S544+S606+S576</f>
        <v>278194.39</v>
      </c>
      <c r="T15" s="69">
        <f>N15+Q15</f>
        <v>822510709.1500001</v>
      </c>
      <c r="U15" s="69">
        <f>O15+R15</f>
        <v>614705057.60000002</v>
      </c>
      <c r="V15" s="69">
        <f>P15+S15</f>
        <v>616926460.04999995</v>
      </c>
      <c r="W15" s="69">
        <f>W16+W174+W289+W312+W317+W355+W378+W395+W471+W478+W501+W514+W529+W549+W584+W589+W444+W506+W544+W606+W576+W620+W628</f>
        <v>77017101.079999998</v>
      </c>
      <c r="X15" s="69">
        <f>X16+X174+X289+X312+X317+X355+X378+X395+X471+X478+X501+X514+X529+X549+X584+X589+X444+X506+X544+X606+X576+X620+X628</f>
        <v>0</v>
      </c>
      <c r="Y15" s="69">
        <f>Y16+Y174+Y289+Y312+Y317+Y355+Y378+Y395+Y471+Y478+Y501+Y514+Y529+Y549+Y584+Y589+Y444+Y506+Y544+Y606+Y576+Y620+Y628</f>
        <v>-3805094.26</v>
      </c>
      <c r="Z15" s="69">
        <f>T15+W15</f>
        <v>899527810.23000014</v>
      </c>
      <c r="AA15" s="69">
        <f>U15+X15</f>
        <v>614705057.60000002</v>
      </c>
      <c r="AB15" s="69">
        <f>V15+Y15</f>
        <v>613121365.78999996</v>
      </c>
      <c r="AC15" s="69">
        <f>AC16+AC174+AC289+AC312+AC317+AC355+AC378+AC395+AC471+AC478+AC501+AC514+AC529+AC549+AC584+AC589+AC444+AC506+AC544+AC606+AC576+AC620+AC628</f>
        <v>-36314024.229999997</v>
      </c>
      <c r="AD15" s="69">
        <f>AD16+AD174+AD289+AD312+AD317+AD355+AD378+AD395+AD471+AD478+AD501+AD514+AD529+AD549+AD584+AD589+AD444+AD506+AD544+AD606+AD576+AD620+AD628</f>
        <v>1598897.66</v>
      </c>
      <c r="AE15" s="69">
        <f>AE16+AE174+AE289+AE312+AE317+AE355+AE378+AE395+AE471+AE478+AE501+AE514+AE529+AE549+AE584+AE589+AE444+AE506+AE544+AE606+AE576+AE620+AE628</f>
        <v>1598897.66</v>
      </c>
      <c r="AF15" s="69">
        <f>Z15+AC15</f>
        <v>863213786.00000012</v>
      </c>
      <c r="AG15" s="69">
        <f>AA15+AD15</f>
        <v>616303955.25999999</v>
      </c>
      <c r="AH15" s="69">
        <f>AB15+AE15</f>
        <v>614720263.44999993</v>
      </c>
      <c r="AI15" s="69">
        <f>AI16+AI174+AI289+AI312+AI317+AI355+AI378+AI395+AI471+AI478+AI501+AI514+AI529+AI549+AI584+AI589+AI444+AI506+AI544+AI606+AI576+AI620+AI628</f>
        <v>22141381.27</v>
      </c>
      <c r="AJ15" s="69">
        <f>AJ16+AJ174+AJ289+AJ312+AJ317+AJ355+AJ378+AJ395+AJ471+AJ478+AJ501+AJ514+AJ529+AJ549+AJ584+AJ589+AJ444+AJ506+AJ544+AJ606+AJ576+AJ620+AJ628</f>
        <v>600000</v>
      </c>
      <c r="AK15" s="69">
        <f>AK16+AK174+AK289+AK312+AK317+AK355+AK378+AK395+AK471+AK478+AK501+AK514+AK529+AK549+AK584+AK589+AK444+AK506+AK544+AK606+AK576+AK620+AK628</f>
        <v>0</v>
      </c>
      <c r="AL15" s="69">
        <f>AF15+AI15</f>
        <v>885355167.2700001</v>
      </c>
      <c r="AM15" s="69">
        <f>AG15+AJ15</f>
        <v>616903955.25999999</v>
      </c>
      <c r="AN15" s="69">
        <f>AH15+AK15</f>
        <v>614720263.44999993</v>
      </c>
      <c r="AO15" s="69">
        <f>AO16+AO174+AO289+AO312+AO317+AO355+AO378+AO395+AO471+AO478+AO501+AO514+AO529+AO549+AO584+AO589+AO444+AO506+AO544+AO606+AO576+AO620+AO628</f>
        <v>10303823.810000001</v>
      </c>
      <c r="AP15" s="69">
        <f>AP16+AP174+AP289+AP312+AP317+AP355+AP378+AP395+AP471+AP478+AP501+AP514+AP529+AP549+AP584+AP589+AP444+AP506+AP544+AP606+AP576+AP620+AP628</f>
        <v>0</v>
      </c>
      <c r="AQ15" s="69">
        <f>AQ16+AQ174+AQ289+AQ312+AQ317+AQ355+AQ378+AQ395+AQ471+AQ478+AQ501+AQ514+AQ529+AQ549+AQ584+AQ589+AQ444+AQ506+AQ544+AQ606+AQ576+AQ620+AQ628</f>
        <v>0</v>
      </c>
      <c r="AR15" s="69">
        <f>AL15+AO15</f>
        <v>895658991.08000004</v>
      </c>
      <c r="AS15" s="69">
        <f>AM15+AP15</f>
        <v>616903955.25999999</v>
      </c>
      <c r="AT15" s="69">
        <f>AN15+AQ15</f>
        <v>614720263.44999993</v>
      </c>
      <c r="AU15" s="69">
        <f>AU16+AU174+AU289+AU312+AU317+AU355+AU378+AU395+AU471+AU478+AU501+AU514+AU529+AU549+AU584+AU589+AU444+AU506+AU544+AU606+AU576+AU620+AU628</f>
        <v>5540771.8899999997</v>
      </c>
      <c r="AV15" s="69">
        <f>AV16+AV174+AV289+AV312+AV317+AV355+AV378+AV395+AV471+AV478+AV501+AV514+AV529+AV549+AV584+AV589+AV444+AV506+AV544+AV606+AV576+AV620+AV628</f>
        <v>0</v>
      </c>
      <c r="AW15" s="69">
        <f>AW16+AW174+AW289+AW312+AW317+AW355+AW378+AW395+AW471+AW478+AW501+AW514+AW529+AW549+AW584+AW589+AW444+AW506+AW544+AW606+AW576+AW620+AW628</f>
        <v>0</v>
      </c>
      <c r="AX15" s="69">
        <f>AR15+AU15</f>
        <v>901199762.97000003</v>
      </c>
      <c r="AY15" s="69">
        <f>AS15+AV15</f>
        <v>616903955.25999999</v>
      </c>
      <c r="AZ15" s="69">
        <f>AT15+AW15</f>
        <v>614720263.44999993</v>
      </c>
      <c r="BA15" s="69">
        <f>BA16+BA174+BA289+BA312+BA317+BA355+BA378+BA395+BA471+BA478+BA501+BA514+BA529+BA549+BA584+BA589+BA444+BA506+BA544+BA606+BA576+BA620+BA628</f>
        <v>-34786320.880000003</v>
      </c>
      <c r="BB15" s="69">
        <f>BB16+BB174+BB289+BB312+BB317+BB355+BB378+BB395+BB471+BB478+BB501+BB514+BB529+BB549+BB584+BB589+BB444+BB506+BB544+BB606+BB576+BB620+BB628</f>
        <v>0</v>
      </c>
      <c r="BC15" s="69">
        <f>BC16+BC174+BC289+BC312+BC317+BC355+BC378+BC395+BC471+BC478+BC501+BC514+BC529+BC549+BC584+BC589+BC444+BC506+BC544+BC606+BC576+BC620+BC628</f>
        <v>0</v>
      </c>
      <c r="BD15" s="69">
        <f>AX15+BA15</f>
        <v>866413442.09000003</v>
      </c>
      <c r="BE15" s="69">
        <f>AY15+BB15</f>
        <v>616903955.25999999</v>
      </c>
      <c r="BF15" s="69">
        <f>AZ15+BC15</f>
        <v>614720263.44999993</v>
      </c>
    </row>
    <row r="16" spans="1:58" ht="30">
      <c r="A16" s="26" t="s">
        <v>3</v>
      </c>
      <c r="B16" s="33" t="s">
        <v>458</v>
      </c>
      <c r="C16" s="7" t="s">
        <v>13</v>
      </c>
      <c r="D16" s="7" t="s">
        <v>21</v>
      </c>
      <c r="E16" s="7" t="s">
        <v>99</v>
      </c>
      <c r="F16" s="7" t="s">
        <v>100</v>
      </c>
      <c r="G16" s="16"/>
      <c r="H16" s="65">
        <f t="shared" ref="H16:M16" si="1">H17+H42+H91+H117+H133+H145</f>
        <v>434914791.35000002</v>
      </c>
      <c r="I16" s="65">
        <f t="shared" si="1"/>
        <v>427226385.18000001</v>
      </c>
      <c r="J16" s="65">
        <f t="shared" si="1"/>
        <v>434531557.07999998</v>
      </c>
      <c r="K16" s="65">
        <f t="shared" si="1"/>
        <v>-1482940.78</v>
      </c>
      <c r="L16" s="65">
        <f t="shared" si="1"/>
        <v>-1221415.03</v>
      </c>
      <c r="M16" s="65">
        <f t="shared" si="1"/>
        <v>-1080309.6800000002</v>
      </c>
      <c r="N16" s="65">
        <f t="shared" ref="N16:N112" si="2">H16+K16</f>
        <v>433431850.57000005</v>
      </c>
      <c r="O16" s="65">
        <f t="shared" ref="O16:O112" si="3">I16+L16</f>
        <v>426004970.15000004</v>
      </c>
      <c r="P16" s="65">
        <f t="shared" ref="P16:P112" si="4">J16+M16</f>
        <v>433451247.39999998</v>
      </c>
      <c r="Q16" s="65">
        <f>Q17+Q42+Q91+Q117+Q133+Q145</f>
        <v>4756209.7</v>
      </c>
      <c r="R16" s="65">
        <f>R17+R42+R91+R117+R133+R145</f>
        <v>293866.65999999997</v>
      </c>
      <c r="S16" s="65">
        <f>S17+S42+S91+S117+S133+S145</f>
        <v>278194.39</v>
      </c>
      <c r="T16" s="65">
        <f t="shared" ref="T16:T112" si="5">N16+Q16</f>
        <v>438188060.27000004</v>
      </c>
      <c r="U16" s="65">
        <f t="shared" ref="U16:U112" si="6">O16+R16</f>
        <v>426298836.81000006</v>
      </c>
      <c r="V16" s="65">
        <f t="shared" ref="V16:V112" si="7">P16+S16</f>
        <v>433729441.78999996</v>
      </c>
      <c r="W16" s="65">
        <f>W17+W42+W91+W117+W133+W145</f>
        <v>943384.61</v>
      </c>
      <c r="X16" s="65">
        <f>X17+X42+X91+X117+X133+X145</f>
        <v>0</v>
      </c>
      <c r="Y16" s="65">
        <f>Y17+Y42+Y91+Y117+Y133+Y145</f>
        <v>-3805094.26</v>
      </c>
      <c r="Z16" s="65">
        <f t="shared" ref="Z16:Z112" si="8">T16+W16</f>
        <v>439131444.88000005</v>
      </c>
      <c r="AA16" s="65">
        <f t="shared" ref="AA16:AA112" si="9">U16+X16</f>
        <v>426298836.81000006</v>
      </c>
      <c r="AB16" s="65">
        <f t="shared" ref="AB16:AB112" si="10">V16+Y16</f>
        <v>429924347.52999997</v>
      </c>
      <c r="AC16" s="65">
        <f>AC17+AC42+AC91+AC117+AC133+AC145</f>
        <v>723600.45</v>
      </c>
      <c r="AD16" s="65">
        <f>AD17+AD42+AD91+AD117+AD133+AD145</f>
        <v>1598897.66</v>
      </c>
      <c r="AE16" s="65">
        <f>AE17+AE42+AE91+AE117+AE133+AE145</f>
        <v>1598897.66</v>
      </c>
      <c r="AF16" s="65">
        <f t="shared" ref="AF16:AF112" si="11">Z16+AC16</f>
        <v>439855045.33000004</v>
      </c>
      <c r="AG16" s="65">
        <f t="shared" ref="AG16:AG112" si="12">AA16+AD16</f>
        <v>427897734.47000009</v>
      </c>
      <c r="AH16" s="65">
        <f t="shared" ref="AH16:AH112" si="13">AB16+AE16</f>
        <v>431523245.19</v>
      </c>
      <c r="AI16" s="65">
        <f>AI17+AI42+AI91+AI117+AI133+AI145</f>
        <v>12006034</v>
      </c>
      <c r="AJ16" s="65">
        <f>AJ17+AJ42+AJ91+AJ117+AJ133+AJ145</f>
        <v>0</v>
      </c>
      <c r="AK16" s="65">
        <f>AK17+AK42+AK91+AK117+AK133+AK145</f>
        <v>0</v>
      </c>
      <c r="AL16" s="65">
        <f t="shared" ref="AL16:AL112" si="14">AF16+AI16</f>
        <v>451861079.33000004</v>
      </c>
      <c r="AM16" s="65">
        <f t="shared" ref="AM16:AM112" si="15">AG16+AJ16</f>
        <v>427897734.47000009</v>
      </c>
      <c r="AN16" s="65">
        <f t="shared" ref="AN16:AN112" si="16">AH16+AK16</f>
        <v>431523245.19</v>
      </c>
      <c r="AO16" s="65">
        <f>AO17+AO42+AO91+AO117+AO133+AO145</f>
        <v>7089619.8100000005</v>
      </c>
      <c r="AP16" s="65">
        <f>AP17+AP42+AP91+AP117+AP133+AP145</f>
        <v>0</v>
      </c>
      <c r="AQ16" s="65">
        <f>AQ17+AQ42+AQ91+AQ117+AQ133+AQ145</f>
        <v>0</v>
      </c>
      <c r="AR16" s="65">
        <f t="shared" ref="AR16:AR112" si="17">AL16+AO16</f>
        <v>458950699.14000005</v>
      </c>
      <c r="AS16" s="65">
        <f t="shared" ref="AS16:AS112" si="18">AM16+AP16</f>
        <v>427897734.47000009</v>
      </c>
      <c r="AT16" s="65">
        <f t="shared" ref="AT16:AT112" si="19">AN16+AQ16</f>
        <v>431523245.19</v>
      </c>
      <c r="AU16" s="65">
        <f>AU17+AU42+AU91+AU117+AU133+AU145</f>
        <v>-364105.57000000007</v>
      </c>
      <c r="AV16" s="65">
        <f>AV17+AV42+AV91+AV117+AV133+AV145</f>
        <v>0</v>
      </c>
      <c r="AW16" s="65">
        <f>AW17+AW42+AW91+AW117+AW133+AW145</f>
        <v>0</v>
      </c>
      <c r="AX16" s="65">
        <f t="shared" ref="AX16:AX112" si="20">AR16+AU16</f>
        <v>458586593.57000005</v>
      </c>
      <c r="AY16" s="65">
        <f t="shared" ref="AY16:AY112" si="21">AS16+AV16</f>
        <v>427897734.47000009</v>
      </c>
      <c r="AZ16" s="65">
        <f t="shared" ref="AZ16:AZ112" si="22">AT16+AW16</f>
        <v>431523245.19</v>
      </c>
      <c r="BA16" s="65">
        <f>BA17+BA42+BA91+BA117+BA133+BA145</f>
        <v>1494991.2100000002</v>
      </c>
      <c r="BB16" s="65">
        <f>BB17+BB42+BB91+BB117+BB133+BB145</f>
        <v>0</v>
      </c>
      <c r="BC16" s="65">
        <f>BC17+BC42+BC91+BC117+BC133+BC145</f>
        <v>0</v>
      </c>
      <c r="BD16" s="65">
        <f t="shared" ref="BD16:BD112" si="23">AX16+BA16</f>
        <v>460081584.78000003</v>
      </c>
      <c r="BE16" s="65">
        <f t="shared" ref="BE16:BE112" si="24">AY16+BB16</f>
        <v>427897734.47000009</v>
      </c>
      <c r="BF16" s="65">
        <f t="shared" ref="BF16:BF112" si="25">AZ16+BC16</f>
        <v>431523245.19</v>
      </c>
    </row>
    <row r="17" spans="1:58" ht="25.5">
      <c r="A17" s="27" t="s">
        <v>23</v>
      </c>
      <c r="B17" s="28" t="s">
        <v>85</v>
      </c>
      <c r="C17" s="6" t="s">
        <v>13</v>
      </c>
      <c r="D17" s="6" t="s">
        <v>3</v>
      </c>
      <c r="E17" s="6" t="s">
        <v>99</v>
      </c>
      <c r="F17" s="6" t="s">
        <v>100</v>
      </c>
      <c r="G17" s="17"/>
      <c r="H17" s="64">
        <f>H18+H30+H36+H21+H33+H39+H24</f>
        <v>94691775</v>
      </c>
      <c r="I17" s="64">
        <f t="shared" ref="I17:M17" si="26">I18+I30+I36+I21+I33+I39+I24</f>
        <v>93077967.620000005</v>
      </c>
      <c r="J17" s="64">
        <f t="shared" si="26"/>
        <v>93075869.200000003</v>
      </c>
      <c r="K17" s="64">
        <f t="shared" si="26"/>
        <v>-450000</v>
      </c>
      <c r="L17" s="64">
        <f t="shared" si="26"/>
        <v>-424386.66</v>
      </c>
      <c r="M17" s="64">
        <f t="shared" si="26"/>
        <v>-401680</v>
      </c>
      <c r="N17" s="64">
        <f t="shared" si="2"/>
        <v>94241775</v>
      </c>
      <c r="O17" s="64">
        <f t="shared" si="3"/>
        <v>92653580.960000008</v>
      </c>
      <c r="P17" s="64">
        <f t="shared" si="4"/>
        <v>92674189.200000003</v>
      </c>
      <c r="Q17" s="64">
        <f>Q18+Q30+Q36+Q21+Q33+Q39+Q24+Q27</f>
        <v>504723</v>
      </c>
      <c r="R17" s="64">
        <f t="shared" ref="R17:S17" si="27">R18+R30+R36+R21+R33+R39+R24+R27</f>
        <v>0</v>
      </c>
      <c r="S17" s="64">
        <f t="shared" si="27"/>
        <v>0</v>
      </c>
      <c r="T17" s="64">
        <f t="shared" si="5"/>
        <v>94746498</v>
      </c>
      <c r="U17" s="64">
        <f t="shared" si="6"/>
        <v>92653580.960000008</v>
      </c>
      <c r="V17" s="64">
        <f t="shared" si="7"/>
        <v>92674189.200000003</v>
      </c>
      <c r="W17" s="64">
        <f>W18+W30+W36+W21+W33+W39+W24+W27</f>
        <v>0</v>
      </c>
      <c r="X17" s="64">
        <f t="shared" ref="X17:Y17" si="28">X18+X30+X36+X21+X33+X39+X24+X27</f>
        <v>0</v>
      </c>
      <c r="Y17" s="64">
        <f t="shared" si="28"/>
        <v>0</v>
      </c>
      <c r="Z17" s="64">
        <f t="shared" si="8"/>
        <v>94746498</v>
      </c>
      <c r="AA17" s="64">
        <f t="shared" si="9"/>
        <v>92653580.960000008</v>
      </c>
      <c r="AB17" s="64">
        <f t="shared" si="10"/>
        <v>92674189.200000003</v>
      </c>
      <c r="AC17" s="64">
        <f>AC18+AC30+AC36+AC21+AC33+AC39+AC24+AC27</f>
        <v>-287285</v>
      </c>
      <c r="AD17" s="64">
        <f t="shared" ref="AD17:AE17" si="29">AD18+AD30+AD36+AD21+AD33+AD39+AD24+AD27</f>
        <v>0</v>
      </c>
      <c r="AE17" s="64">
        <f t="shared" si="29"/>
        <v>0</v>
      </c>
      <c r="AF17" s="64">
        <f t="shared" si="11"/>
        <v>94459213</v>
      </c>
      <c r="AG17" s="64">
        <f t="shared" si="12"/>
        <v>92653580.960000008</v>
      </c>
      <c r="AH17" s="64">
        <f t="shared" si="13"/>
        <v>92674189.200000003</v>
      </c>
      <c r="AI17" s="64">
        <f>AI18+AI30+AI36+AI21+AI33+AI39+AI24+AI27</f>
        <v>-98600</v>
      </c>
      <c r="AJ17" s="64">
        <f t="shared" ref="AJ17:AK17" si="30">AJ18+AJ30+AJ36+AJ21+AJ33+AJ39+AJ24+AJ27</f>
        <v>0</v>
      </c>
      <c r="AK17" s="64">
        <f t="shared" si="30"/>
        <v>0</v>
      </c>
      <c r="AL17" s="64">
        <f t="shared" si="14"/>
        <v>94360613</v>
      </c>
      <c r="AM17" s="64">
        <f t="shared" si="15"/>
        <v>92653580.960000008</v>
      </c>
      <c r="AN17" s="64">
        <f t="shared" si="16"/>
        <v>92674189.200000003</v>
      </c>
      <c r="AO17" s="64">
        <f>AO18+AO30+AO36+AO21+AO33+AO39+AO24+AO27</f>
        <v>5834671.8200000003</v>
      </c>
      <c r="AP17" s="64">
        <f t="shared" ref="AP17:AQ17" si="31">AP18+AP30+AP36+AP21+AP33+AP39+AP24+AP27</f>
        <v>0</v>
      </c>
      <c r="AQ17" s="64">
        <f t="shared" si="31"/>
        <v>0</v>
      </c>
      <c r="AR17" s="64">
        <f t="shared" si="17"/>
        <v>100195284.81999999</v>
      </c>
      <c r="AS17" s="64">
        <f t="shared" si="18"/>
        <v>92653580.960000008</v>
      </c>
      <c r="AT17" s="64">
        <f t="shared" si="19"/>
        <v>92674189.200000003</v>
      </c>
      <c r="AU17" s="64">
        <f>AU18+AU30+AU36+AU21+AU33+AU39+AU24+AU27</f>
        <v>1828474.5399999998</v>
      </c>
      <c r="AV17" s="64">
        <f t="shared" ref="AV17:AW17" si="32">AV18+AV30+AV36+AV21+AV33+AV39+AV24+AV27</f>
        <v>0</v>
      </c>
      <c r="AW17" s="64">
        <f t="shared" si="32"/>
        <v>0</v>
      </c>
      <c r="AX17" s="64">
        <f t="shared" si="20"/>
        <v>102023759.36</v>
      </c>
      <c r="AY17" s="64">
        <f t="shared" si="21"/>
        <v>92653580.960000008</v>
      </c>
      <c r="AZ17" s="64">
        <f t="shared" si="22"/>
        <v>92674189.200000003</v>
      </c>
      <c r="BA17" s="64">
        <f>BA18+BA30+BA36+BA21+BA33+BA39+BA24+BA27</f>
        <v>-11070727.1</v>
      </c>
      <c r="BB17" s="64">
        <f t="shared" ref="BB17:BC17" si="33">BB18+BB30+BB36+BB21+BB33+BB39+BB24+BB27</f>
        <v>0</v>
      </c>
      <c r="BC17" s="64">
        <f t="shared" si="33"/>
        <v>0</v>
      </c>
      <c r="BD17" s="64">
        <f t="shared" si="23"/>
        <v>90953032.260000005</v>
      </c>
      <c r="BE17" s="64">
        <f t="shared" si="24"/>
        <v>92653580.960000008</v>
      </c>
      <c r="BF17" s="64">
        <f t="shared" si="25"/>
        <v>92674189.200000003</v>
      </c>
    </row>
    <row r="18" spans="1:58" ht="25.5">
      <c r="A18" s="284"/>
      <c r="B18" s="62" t="s">
        <v>86</v>
      </c>
      <c r="C18" s="5" t="s">
        <v>13</v>
      </c>
      <c r="D18" s="5" t="s">
        <v>3</v>
      </c>
      <c r="E18" s="5" t="s">
        <v>99</v>
      </c>
      <c r="F18" s="5" t="s">
        <v>101</v>
      </c>
      <c r="G18" s="17"/>
      <c r="H18" s="63">
        <f>H19</f>
        <v>38975181</v>
      </c>
      <c r="I18" s="63">
        <f t="shared" ref="I18:M19" si="34">I19</f>
        <v>39555634.619999997</v>
      </c>
      <c r="J18" s="63">
        <f t="shared" si="34"/>
        <v>37409246.200000003</v>
      </c>
      <c r="K18" s="63">
        <f t="shared" si="34"/>
        <v>0</v>
      </c>
      <c r="L18" s="63">
        <f t="shared" si="34"/>
        <v>0</v>
      </c>
      <c r="M18" s="63">
        <f t="shared" si="34"/>
        <v>0</v>
      </c>
      <c r="N18" s="63">
        <f t="shared" si="2"/>
        <v>38975181</v>
      </c>
      <c r="O18" s="63">
        <f t="shared" si="3"/>
        <v>39555634.619999997</v>
      </c>
      <c r="P18" s="63">
        <f t="shared" si="4"/>
        <v>37409246.200000003</v>
      </c>
      <c r="Q18" s="63">
        <f t="shared" ref="Q18:S19" si="35">Q19</f>
        <v>0</v>
      </c>
      <c r="R18" s="63">
        <f t="shared" si="35"/>
        <v>0</v>
      </c>
      <c r="S18" s="63">
        <f t="shared" si="35"/>
        <v>0</v>
      </c>
      <c r="T18" s="63">
        <f t="shared" si="5"/>
        <v>38975181</v>
      </c>
      <c r="U18" s="63">
        <f t="shared" si="6"/>
        <v>39555634.619999997</v>
      </c>
      <c r="V18" s="63">
        <f t="shared" si="7"/>
        <v>37409246.200000003</v>
      </c>
      <c r="W18" s="63">
        <f t="shared" ref="W18:Y19" si="36">W19</f>
        <v>0</v>
      </c>
      <c r="X18" s="63">
        <f t="shared" si="36"/>
        <v>0</v>
      </c>
      <c r="Y18" s="63">
        <f t="shared" si="36"/>
        <v>0</v>
      </c>
      <c r="Z18" s="63">
        <f t="shared" si="8"/>
        <v>38975181</v>
      </c>
      <c r="AA18" s="63">
        <f t="shared" si="9"/>
        <v>39555634.619999997</v>
      </c>
      <c r="AB18" s="63">
        <f t="shared" si="10"/>
        <v>37409246.200000003</v>
      </c>
      <c r="AC18" s="63">
        <f t="shared" ref="AC18:AE19" si="37">AC19</f>
        <v>0</v>
      </c>
      <c r="AD18" s="63">
        <f t="shared" si="37"/>
        <v>0</v>
      </c>
      <c r="AE18" s="63">
        <f t="shared" si="37"/>
        <v>0</v>
      </c>
      <c r="AF18" s="63">
        <f t="shared" si="11"/>
        <v>38975181</v>
      </c>
      <c r="AG18" s="63">
        <f t="shared" si="12"/>
        <v>39555634.619999997</v>
      </c>
      <c r="AH18" s="63">
        <f t="shared" si="13"/>
        <v>37409246.200000003</v>
      </c>
      <c r="AI18" s="63">
        <f t="shared" ref="AI18:AK19" si="38">AI19</f>
        <v>0</v>
      </c>
      <c r="AJ18" s="63">
        <f t="shared" si="38"/>
        <v>0</v>
      </c>
      <c r="AK18" s="63">
        <f t="shared" si="38"/>
        <v>0</v>
      </c>
      <c r="AL18" s="63">
        <f t="shared" si="14"/>
        <v>38975181</v>
      </c>
      <c r="AM18" s="63">
        <f t="shared" si="15"/>
        <v>39555634.619999997</v>
      </c>
      <c r="AN18" s="63">
        <f t="shared" si="16"/>
        <v>37409246.200000003</v>
      </c>
      <c r="AO18" s="63">
        <f t="shared" ref="AO18:AQ19" si="39">AO19</f>
        <v>1302471.82</v>
      </c>
      <c r="AP18" s="63">
        <f t="shared" si="39"/>
        <v>0</v>
      </c>
      <c r="AQ18" s="63">
        <f t="shared" si="39"/>
        <v>0</v>
      </c>
      <c r="AR18" s="63">
        <f t="shared" si="17"/>
        <v>40277652.82</v>
      </c>
      <c r="AS18" s="63">
        <f t="shared" si="18"/>
        <v>39555634.619999997</v>
      </c>
      <c r="AT18" s="63">
        <f t="shared" si="19"/>
        <v>37409246.200000003</v>
      </c>
      <c r="AU18" s="63">
        <f t="shared" ref="AU18:AW19" si="40">AU19</f>
        <v>1748569.1099999999</v>
      </c>
      <c r="AV18" s="63">
        <f t="shared" si="40"/>
        <v>0</v>
      </c>
      <c r="AW18" s="63">
        <f t="shared" si="40"/>
        <v>0</v>
      </c>
      <c r="AX18" s="63">
        <f t="shared" si="20"/>
        <v>42026221.93</v>
      </c>
      <c r="AY18" s="63">
        <f t="shared" si="21"/>
        <v>39555634.619999997</v>
      </c>
      <c r="AZ18" s="63">
        <f t="shared" si="22"/>
        <v>37409246.200000003</v>
      </c>
      <c r="BA18" s="63">
        <f t="shared" ref="BA18:BC19" si="41">BA19</f>
        <v>0</v>
      </c>
      <c r="BB18" s="63">
        <f t="shared" si="41"/>
        <v>0</v>
      </c>
      <c r="BC18" s="63">
        <f t="shared" si="41"/>
        <v>0</v>
      </c>
      <c r="BD18" s="63">
        <f t="shared" si="23"/>
        <v>42026221.93</v>
      </c>
      <c r="BE18" s="63">
        <f t="shared" si="24"/>
        <v>39555634.619999997</v>
      </c>
      <c r="BF18" s="63">
        <f t="shared" si="25"/>
        <v>37409246.200000003</v>
      </c>
    </row>
    <row r="19" spans="1:58" ht="25.5">
      <c r="A19" s="283"/>
      <c r="B19" s="30" t="s">
        <v>41</v>
      </c>
      <c r="C19" s="5" t="s">
        <v>13</v>
      </c>
      <c r="D19" s="5" t="s">
        <v>3</v>
      </c>
      <c r="E19" s="5" t="s">
        <v>99</v>
      </c>
      <c r="F19" s="5" t="s">
        <v>101</v>
      </c>
      <c r="G19" s="17" t="s">
        <v>39</v>
      </c>
      <c r="H19" s="63">
        <f>H20</f>
        <v>38975181</v>
      </c>
      <c r="I19" s="63">
        <f t="shared" si="34"/>
        <v>39555634.619999997</v>
      </c>
      <c r="J19" s="63">
        <f t="shared" si="34"/>
        <v>37409246.200000003</v>
      </c>
      <c r="K19" s="63">
        <f t="shared" si="34"/>
        <v>0</v>
      </c>
      <c r="L19" s="63">
        <f t="shared" si="34"/>
        <v>0</v>
      </c>
      <c r="M19" s="63">
        <f t="shared" si="34"/>
        <v>0</v>
      </c>
      <c r="N19" s="63">
        <f t="shared" si="2"/>
        <v>38975181</v>
      </c>
      <c r="O19" s="63">
        <f t="shared" si="3"/>
        <v>39555634.619999997</v>
      </c>
      <c r="P19" s="63">
        <f t="shared" si="4"/>
        <v>37409246.200000003</v>
      </c>
      <c r="Q19" s="63">
        <f t="shared" si="35"/>
        <v>0</v>
      </c>
      <c r="R19" s="63">
        <f t="shared" si="35"/>
        <v>0</v>
      </c>
      <c r="S19" s="63">
        <f t="shared" si="35"/>
        <v>0</v>
      </c>
      <c r="T19" s="63">
        <f t="shared" si="5"/>
        <v>38975181</v>
      </c>
      <c r="U19" s="63">
        <f t="shared" si="6"/>
        <v>39555634.619999997</v>
      </c>
      <c r="V19" s="63">
        <f t="shared" si="7"/>
        <v>37409246.200000003</v>
      </c>
      <c r="W19" s="63">
        <f t="shared" si="36"/>
        <v>0</v>
      </c>
      <c r="X19" s="63">
        <f t="shared" si="36"/>
        <v>0</v>
      </c>
      <c r="Y19" s="63">
        <f t="shared" si="36"/>
        <v>0</v>
      </c>
      <c r="Z19" s="63">
        <f t="shared" si="8"/>
        <v>38975181</v>
      </c>
      <c r="AA19" s="63">
        <f t="shared" si="9"/>
        <v>39555634.619999997</v>
      </c>
      <c r="AB19" s="63">
        <f t="shared" si="10"/>
        <v>37409246.200000003</v>
      </c>
      <c r="AC19" s="63">
        <f t="shared" si="37"/>
        <v>0</v>
      </c>
      <c r="AD19" s="63">
        <f t="shared" si="37"/>
        <v>0</v>
      </c>
      <c r="AE19" s="63">
        <f t="shared" si="37"/>
        <v>0</v>
      </c>
      <c r="AF19" s="63">
        <f t="shared" si="11"/>
        <v>38975181</v>
      </c>
      <c r="AG19" s="63">
        <f t="shared" si="12"/>
        <v>39555634.619999997</v>
      </c>
      <c r="AH19" s="63">
        <f t="shared" si="13"/>
        <v>37409246.200000003</v>
      </c>
      <c r="AI19" s="63">
        <f t="shared" si="38"/>
        <v>0</v>
      </c>
      <c r="AJ19" s="63">
        <f t="shared" si="38"/>
        <v>0</v>
      </c>
      <c r="AK19" s="63">
        <f t="shared" si="38"/>
        <v>0</v>
      </c>
      <c r="AL19" s="63">
        <f t="shared" si="14"/>
        <v>38975181</v>
      </c>
      <c r="AM19" s="63">
        <f t="shared" si="15"/>
        <v>39555634.619999997</v>
      </c>
      <c r="AN19" s="63">
        <f t="shared" si="16"/>
        <v>37409246.200000003</v>
      </c>
      <c r="AO19" s="63">
        <f t="shared" si="39"/>
        <v>1302471.82</v>
      </c>
      <c r="AP19" s="63">
        <f t="shared" si="39"/>
        <v>0</v>
      </c>
      <c r="AQ19" s="63">
        <f t="shared" si="39"/>
        <v>0</v>
      </c>
      <c r="AR19" s="63">
        <f t="shared" si="17"/>
        <v>40277652.82</v>
      </c>
      <c r="AS19" s="63">
        <f t="shared" si="18"/>
        <v>39555634.619999997</v>
      </c>
      <c r="AT19" s="63">
        <f t="shared" si="19"/>
        <v>37409246.200000003</v>
      </c>
      <c r="AU19" s="63">
        <f t="shared" si="40"/>
        <v>1748569.1099999999</v>
      </c>
      <c r="AV19" s="63">
        <f t="shared" si="40"/>
        <v>0</v>
      </c>
      <c r="AW19" s="63">
        <f t="shared" si="40"/>
        <v>0</v>
      </c>
      <c r="AX19" s="63">
        <f t="shared" si="20"/>
        <v>42026221.93</v>
      </c>
      <c r="AY19" s="63">
        <f t="shared" si="21"/>
        <v>39555634.619999997</v>
      </c>
      <c r="AZ19" s="63">
        <f t="shared" si="22"/>
        <v>37409246.200000003</v>
      </c>
      <c r="BA19" s="63">
        <f t="shared" si="41"/>
        <v>0</v>
      </c>
      <c r="BB19" s="63">
        <f t="shared" si="41"/>
        <v>0</v>
      </c>
      <c r="BC19" s="63">
        <f t="shared" si="41"/>
        <v>0</v>
      </c>
      <c r="BD19" s="63">
        <f t="shared" si="23"/>
        <v>42026221.93</v>
      </c>
      <c r="BE19" s="63">
        <f t="shared" si="24"/>
        <v>39555634.619999997</v>
      </c>
      <c r="BF19" s="63">
        <f t="shared" si="25"/>
        <v>37409246.200000003</v>
      </c>
    </row>
    <row r="20" spans="1:58">
      <c r="A20" s="283"/>
      <c r="B20" s="29" t="s">
        <v>42</v>
      </c>
      <c r="C20" s="5" t="s">
        <v>13</v>
      </c>
      <c r="D20" s="5" t="s">
        <v>3</v>
      </c>
      <c r="E20" s="5" t="s">
        <v>99</v>
      </c>
      <c r="F20" s="5" t="s">
        <v>101</v>
      </c>
      <c r="G20" s="17" t="s">
        <v>40</v>
      </c>
      <c r="H20" s="67">
        <f>38075181+900000</f>
        <v>38975181</v>
      </c>
      <c r="I20" s="67">
        <f>38655634.62+900000</f>
        <v>39555634.619999997</v>
      </c>
      <c r="J20" s="67">
        <f>36909246.2+500000</f>
        <v>37409246.200000003</v>
      </c>
      <c r="K20" s="67"/>
      <c r="L20" s="67"/>
      <c r="M20" s="67"/>
      <c r="N20" s="67">
        <f t="shared" si="2"/>
        <v>38975181</v>
      </c>
      <c r="O20" s="67">
        <f t="shared" si="3"/>
        <v>39555634.619999997</v>
      </c>
      <c r="P20" s="67">
        <f t="shared" si="4"/>
        <v>37409246.200000003</v>
      </c>
      <c r="Q20" s="67"/>
      <c r="R20" s="67"/>
      <c r="S20" s="67"/>
      <c r="T20" s="67">
        <f t="shared" si="5"/>
        <v>38975181</v>
      </c>
      <c r="U20" s="67">
        <f t="shared" si="6"/>
        <v>39555634.619999997</v>
      </c>
      <c r="V20" s="67">
        <f t="shared" si="7"/>
        <v>37409246.200000003</v>
      </c>
      <c r="W20" s="67"/>
      <c r="X20" s="67"/>
      <c r="Y20" s="67"/>
      <c r="Z20" s="67">
        <f t="shared" si="8"/>
        <v>38975181</v>
      </c>
      <c r="AA20" s="67">
        <f t="shared" si="9"/>
        <v>39555634.619999997</v>
      </c>
      <c r="AB20" s="67">
        <f t="shared" si="10"/>
        <v>37409246.200000003</v>
      </c>
      <c r="AC20" s="67"/>
      <c r="AD20" s="67"/>
      <c r="AE20" s="67"/>
      <c r="AF20" s="67">
        <f t="shared" si="11"/>
        <v>38975181</v>
      </c>
      <c r="AG20" s="67">
        <f t="shared" si="12"/>
        <v>39555634.619999997</v>
      </c>
      <c r="AH20" s="67">
        <f t="shared" si="13"/>
        <v>37409246.200000003</v>
      </c>
      <c r="AI20" s="67"/>
      <c r="AJ20" s="67"/>
      <c r="AK20" s="67"/>
      <c r="AL20" s="67">
        <f t="shared" si="14"/>
        <v>38975181</v>
      </c>
      <c r="AM20" s="67">
        <f t="shared" si="15"/>
        <v>39555634.619999997</v>
      </c>
      <c r="AN20" s="67">
        <f t="shared" si="16"/>
        <v>37409246.200000003</v>
      </c>
      <c r="AO20" s="67">
        <f>1451889.94+7249.08-156667.2</f>
        <v>1302471.82</v>
      </c>
      <c r="AP20" s="67"/>
      <c r="AQ20" s="67"/>
      <c r="AR20" s="67">
        <f t="shared" si="17"/>
        <v>40277652.82</v>
      </c>
      <c r="AS20" s="67">
        <f t="shared" si="18"/>
        <v>39555634.619999997</v>
      </c>
      <c r="AT20" s="67">
        <f t="shared" si="19"/>
        <v>37409246.200000003</v>
      </c>
      <c r="AU20" s="67">
        <f>276899.68+76669.43+1395000</f>
        <v>1748569.1099999999</v>
      </c>
      <c r="AV20" s="67"/>
      <c r="AW20" s="67"/>
      <c r="AX20" s="67">
        <f t="shared" si="20"/>
        <v>42026221.93</v>
      </c>
      <c r="AY20" s="67">
        <f t="shared" si="21"/>
        <v>39555634.619999997</v>
      </c>
      <c r="AZ20" s="67">
        <f t="shared" si="22"/>
        <v>37409246.200000003</v>
      </c>
      <c r="BA20" s="67"/>
      <c r="BB20" s="67"/>
      <c r="BC20" s="67"/>
      <c r="BD20" s="67">
        <f t="shared" si="23"/>
        <v>42026221.93</v>
      </c>
      <c r="BE20" s="67">
        <f t="shared" si="24"/>
        <v>39555634.619999997</v>
      </c>
      <c r="BF20" s="67">
        <f t="shared" si="25"/>
        <v>37409246.200000003</v>
      </c>
    </row>
    <row r="21" spans="1:58" ht="25.5">
      <c r="A21" s="284"/>
      <c r="B21" s="62" t="s">
        <v>240</v>
      </c>
      <c r="C21" s="5" t="s">
        <v>13</v>
      </c>
      <c r="D21" s="5" t="s">
        <v>3</v>
      </c>
      <c r="E21" s="5" t="s">
        <v>99</v>
      </c>
      <c r="F21" s="60" t="s">
        <v>175</v>
      </c>
      <c r="G21" s="61"/>
      <c r="H21" s="67">
        <f>H22</f>
        <v>500000</v>
      </c>
      <c r="I21" s="67">
        <f t="shared" ref="I21:M22" si="42">I22</f>
        <v>500000</v>
      </c>
      <c r="J21" s="67">
        <f t="shared" si="42"/>
        <v>300000</v>
      </c>
      <c r="K21" s="67">
        <f t="shared" si="42"/>
        <v>0</v>
      </c>
      <c r="L21" s="67">
        <f t="shared" si="42"/>
        <v>0</v>
      </c>
      <c r="M21" s="67">
        <f t="shared" si="42"/>
        <v>0</v>
      </c>
      <c r="N21" s="67">
        <f t="shared" si="2"/>
        <v>500000</v>
      </c>
      <c r="O21" s="67">
        <f t="shared" si="3"/>
        <v>500000</v>
      </c>
      <c r="P21" s="67">
        <f t="shared" si="4"/>
        <v>300000</v>
      </c>
      <c r="Q21" s="67">
        <f t="shared" ref="Q21:S22" si="43">Q22</f>
        <v>0</v>
      </c>
      <c r="R21" s="67">
        <f t="shared" si="43"/>
        <v>0</v>
      </c>
      <c r="S21" s="67">
        <f t="shared" si="43"/>
        <v>0</v>
      </c>
      <c r="T21" s="67">
        <f t="shared" si="5"/>
        <v>500000</v>
      </c>
      <c r="U21" s="67">
        <f t="shared" si="6"/>
        <v>500000</v>
      </c>
      <c r="V21" s="67">
        <f t="shared" si="7"/>
        <v>300000</v>
      </c>
      <c r="W21" s="67">
        <f t="shared" ref="W21:Y22" si="44">W22</f>
        <v>0</v>
      </c>
      <c r="X21" s="67">
        <f t="shared" si="44"/>
        <v>0</v>
      </c>
      <c r="Y21" s="67">
        <f t="shared" si="44"/>
        <v>0</v>
      </c>
      <c r="Z21" s="67">
        <f t="shared" si="8"/>
        <v>500000</v>
      </c>
      <c r="AA21" s="67">
        <f t="shared" si="9"/>
        <v>500000</v>
      </c>
      <c r="AB21" s="67">
        <f t="shared" si="10"/>
        <v>300000</v>
      </c>
      <c r="AC21" s="67">
        <f t="shared" ref="AC21:AE22" si="45">AC22</f>
        <v>-90000</v>
      </c>
      <c r="AD21" s="67">
        <f t="shared" si="45"/>
        <v>0</v>
      </c>
      <c r="AE21" s="67">
        <f t="shared" si="45"/>
        <v>0</v>
      </c>
      <c r="AF21" s="67">
        <f t="shared" si="11"/>
        <v>410000</v>
      </c>
      <c r="AG21" s="67">
        <f t="shared" si="12"/>
        <v>500000</v>
      </c>
      <c r="AH21" s="67">
        <f t="shared" si="13"/>
        <v>300000</v>
      </c>
      <c r="AI21" s="67">
        <f t="shared" ref="AI21:AK22" si="46">AI22</f>
        <v>-267000</v>
      </c>
      <c r="AJ21" s="67">
        <f t="shared" si="46"/>
        <v>0</v>
      </c>
      <c r="AK21" s="67">
        <f t="shared" si="46"/>
        <v>0</v>
      </c>
      <c r="AL21" s="67">
        <f t="shared" si="14"/>
        <v>143000</v>
      </c>
      <c r="AM21" s="67">
        <f t="shared" si="15"/>
        <v>500000</v>
      </c>
      <c r="AN21" s="67">
        <f t="shared" si="16"/>
        <v>300000</v>
      </c>
      <c r="AO21" s="67">
        <f t="shared" ref="AO21:AQ22" si="47">AO22</f>
        <v>0</v>
      </c>
      <c r="AP21" s="67">
        <f t="shared" si="47"/>
        <v>0</v>
      </c>
      <c r="AQ21" s="67">
        <f t="shared" si="47"/>
        <v>0</v>
      </c>
      <c r="AR21" s="67">
        <f t="shared" si="17"/>
        <v>143000</v>
      </c>
      <c r="AS21" s="67">
        <f t="shared" si="18"/>
        <v>500000</v>
      </c>
      <c r="AT21" s="67">
        <f t="shared" si="19"/>
        <v>300000</v>
      </c>
      <c r="AU21" s="67">
        <f t="shared" ref="AU21:AW22" si="48">AU22</f>
        <v>0</v>
      </c>
      <c r="AV21" s="67">
        <f t="shared" si="48"/>
        <v>0</v>
      </c>
      <c r="AW21" s="67">
        <f t="shared" si="48"/>
        <v>0</v>
      </c>
      <c r="AX21" s="67">
        <f t="shared" si="20"/>
        <v>143000</v>
      </c>
      <c r="AY21" s="67">
        <f t="shared" si="21"/>
        <v>500000</v>
      </c>
      <c r="AZ21" s="67">
        <f t="shared" si="22"/>
        <v>300000</v>
      </c>
      <c r="BA21" s="67">
        <f t="shared" ref="BA21:BC22" si="49">BA22</f>
        <v>0</v>
      </c>
      <c r="BB21" s="67">
        <f t="shared" si="49"/>
        <v>0</v>
      </c>
      <c r="BC21" s="67">
        <f t="shared" si="49"/>
        <v>0</v>
      </c>
      <c r="BD21" s="67">
        <f t="shared" si="23"/>
        <v>143000</v>
      </c>
      <c r="BE21" s="67">
        <f t="shared" si="24"/>
        <v>500000</v>
      </c>
      <c r="BF21" s="67">
        <f t="shared" si="25"/>
        <v>300000</v>
      </c>
    </row>
    <row r="22" spans="1:58" ht="25.5">
      <c r="A22" s="283"/>
      <c r="B22" s="30" t="s">
        <v>41</v>
      </c>
      <c r="C22" s="5" t="s">
        <v>13</v>
      </c>
      <c r="D22" s="5" t="s">
        <v>3</v>
      </c>
      <c r="E22" s="5" t="s">
        <v>99</v>
      </c>
      <c r="F22" s="60" t="s">
        <v>175</v>
      </c>
      <c r="G22" s="61" t="s">
        <v>39</v>
      </c>
      <c r="H22" s="67">
        <f>H23</f>
        <v>500000</v>
      </c>
      <c r="I22" s="67">
        <f t="shared" si="42"/>
        <v>500000</v>
      </c>
      <c r="J22" s="67">
        <f t="shared" si="42"/>
        <v>300000</v>
      </c>
      <c r="K22" s="67">
        <f t="shared" si="42"/>
        <v>0</v>
      </c>
      <c r="L22" s="67">
        <f t="shared" si="42"/>
        <v>0</v>
      </c>
      <c r="M22" s="67">
        <f t="shared" si="42"/>
        <v>0</v>
      </c>
      <c r="N22" s="67">
        <f t="shared" si="2"/>
        <v>500000</v>
      </c>
      <c r="O22" s="67">
        <f t="shared" si="3"/>
        <v>500000</v>
      </c>
      <c r="P22" s="67">
        <f t="shared" si="4"/>
        <v>300000</v>
      </c>
      <c r="Q22" s="67">
        <f t="shared" si="43"/>
        <v>0</v>
      </c>
      <c r="R22" s="67">
        <f t="shared" si="43"/>
        <v>0</v>
      </c>
      <c r="S22" s="67">
        <f t="shared" si="43"/>
        <v>0</v>
      </c>
      <c r="T22" s="67">
        <f t="shared" si="5"/>
        <v>500000</v>
      </c>
      <c r="U22" s="67">
        <f t="shared" si="6"/>
        <v>500000</v>
      </c>
      <c r="V22" s="67">
        <f t="shared" si="7"/>
        <v>300000</v>
      </c>
      <c r="W22" s="67">
        <f t="shared" si="44"/>
        <v>0</v>
      </c>
      <c r="X22" s="67">
        <f t="shared" si="44"/>
        <v>0</v>
      </c>
      <c r="Y22" s="67">
        <f t="shared" si="44"/>
        <v>0</v>
      </c>
      <c r="Z22" s="67">
        <f t="shared" si="8"/>
        <v>500000</v>
      </c>
      <c r="AA22" s="67">
        <f t="shared" si="9"/>
        <v>500000</v>
      </c>
      <c r="AB22" s="67">
        <f t="shared" si="10"/>
        <v>300000</v>
      </c>
      <c r="AC22" s="67">
        <f t="shared" si="45"/>
        <v>-90000</v>
      </c>
      <c r="AD22" s="67">
        <f t="shared" si="45"/>
        <v>0</v>
      </c>
      <c r="AE22" s="67">
        <f t="shared" si="45"/>
        <v>0</v>
      </c>
      <c r="AF22" s="67">
        <f t="shared" si="11"/>
        <v>410000</v>
      </c>
      <c r="AG22" s="67">
        <f t="shared" si="12"/>
        <v>500000</v>
      </c>
      <c r="AH22" s="67">
        <f t="shared" si="13"/>
        <v>300000</v>
      </c>
      <c r="AI22" s="67">
        <f t="shared" si="46"/>
        <v>-267000</v>
      </c>
      <c r="AJ22" s="67">
        <f t="shared" si="46"/>
        <v>0</v>
      </c>
      <c r="AK22" s="67">
        <f t="shared" si="46"/>
        <v>0</v>
      </c>
      <c r="AL22" s="67">
        <f t="shared" si="14"/>
        <v>143000</v>
      </c>
      <c r="AM22" s="67">
        <f t="shared" si="15"/>
        <v>500000</v>
      </c>
      <c r="AN22" s="67">
        <f t="shared" si="16"/>
        <v>300000</v>
      </c>
      <c r="AO22" s="67">
        <f t="shared" si="47"/>
        <v>0</v>
      </c>
      <c r="AP22" s="67">
        <f t="shared" si="47"/>
        <v>0</v>
      </c>
      <c r="AQ22" s="67">
        <f t="shared" si="47"/>
        <v>0</v>
      </c>
      <c r="AR22" s="67">
        <f t="shared" si="17"/>
        <v>143000</v>
      </c>
      <c r="AS22" s="67">
        <f t="shared" si="18"/>
        <v>500000</v>
      </c>
      <c r="AT22" s="67">
        <f t="shared" si="19"/>
        <v>300000</v>
      </c>
      <c r="AU22" s="67">
        <f t="shared" si="48"/>
        <v>0</v>
      </c>
      <c r="AV22" s="67">
        <f t="shared" si="48"/>
        <v>0</v>
      </c>
      <c r="AW22" s="67">
        <f t="shared" si="48"/>
        <v>0</v>
      </c>
      <c r="AX22" s="67">
        <f t="shared" si="20"/>
        <v>143000</v>
      </c>
      <c r="AY22" s="67">
        <f t="shared" si="21"/>
        <v>500000</v>
      </c>
      <c r="AZ22" s="67">
        <f t="shared" si="22"/>
        <v>300000</v>
      </c>
      <c r="BA22" s="67">
        <f t="shared" si="49"/>
        <v>0</v>
      </c>
      <c r="BB22" s="67">
        <f t="shared" si="49"/>
        <v>0</v>
      </c>
      <c r="BC22" s="67">
        <f t="shared" si="49"/>
        <v>0</v>
      </c>
      <c r="BD22" s="67">
        <f t="shared" si="23"/>
        <v>143000</v>
      </c>
      <c r="BE22" s="67">
        <f t="shared" si="24"/>
        <v>500000</v>
      </c>
      <c r="BF22" s="67">
        <f t="shared" si="25"/>
        <v>300000</v>
      </c>
    </row>
    <row r="23" spans="1:58">
      <c r="A23" s="283"/>
      <c r="B23" s="29" t="s">
        <v>42</v>
      </c>
      <c r="C23" s="5" t="s">
        <v>13</v>
      </c>
      <c r="D23" s="5" t="s">
        <v>3</v>
      </c>
      <c r="E23" s="5" t="s">
        <v>99</v>
      </c>
      <c r="F23" s="60" t="s">
        <v>175</v>
      </c>
      <c r="G23" s="61" t="s">
        <v>40</v>
      </c>
      <c r="H23" s="67">
        <v>500000</v>
      </c>
      <c r="I23" s="67">
        <v>500000</v>
      </c>
      <c r="J23" s="67">
        <v>300000</v>
      </c>
      <c r="K23" s="67"/>
      <c r="L23" s="67"/>
      <c r="M23" s="67"/>
      <c r="N23" s="67">
        <f t="shared" si="2"/>
        <v>500000</v>
      </c>
      <c r="O23" s="67">
        <f t="shared" si="3"/>
        <v>500000</v>
      </c>
      <c r="P23" s="67">
        <f t="shared" si="4"/>
        <v>300000</v>
      </c>
      <c r="Q23" s="67"/>
      <c r="R23" s="67"/>
      <c r="S23" s="67"/>
      <c r="T23" s="67">
        <f t="shared" si="5"/>
        <v>500000</v>
      </c>
      <c r="U23" s="67">
        <f t="shared" si="6"/>
        <v>500000</v>
      </c>
      <c r="V23" s="67">
        <f t="shared" si="7"/>
        <v>300000</v>
      </c>
      <c r="W23" s="67"/>
      <c r="X23" s="67"/>
      <c r="Y23" s="67"/>
      <c r="Z23" s="67">
        <f t="shared" si="8"/>
        <v>500000</v>
      </c>
      <c r="AA23" s="67">
        <f t="shared" si="9"/>
        <v>500000</v>
      </c>
      <c r="AB23" s="67">
        <f t="shared" si="10"/>
        <v>300000</v>
      </c>
      <c r="AC23" s="67">
        <v>-90000</v>
      </c>
      <c r="AD23" s="67"/>
      <c r="AE23" s="67"/>
      <c r="AF23" s="67">
        <f t="shared" si="11"/>
        <v>410000</v>
      </c>
      <c r="AG23" s="67">
        <f t="shared" si="12"/>
        <v>500000</v>
      </c>
      <c r="AH23" s="67">
        <f t="shared" si="13"/>
        <v>300000</v>
      </c>
      <c r="AI23" s="67">
        <v>-267000</v>
      </c>
      <c r="AJ23" s="67"/>
      <c r="AK23" s="67"/>
      <c r="AL23" s="67">
        <f t="shared" si="14"/>
        <v>143000</v>
      </c>
      <c r="AM23" s="67">
        <f t="shared" si="15"/>
        <v>500000</v>
      </c>
      <c r="AN23" s="67">
        <f t="shared" si="16"/>
        <v>300000</v>
      </c>
      <c r="AO23" s="67"/>
      <c r="AP23" s="67"/>
      <c r="AQ23" s="67"/>
      <c r="AR23" s="67">
        <f t="shared" si="17"/>
        <v>143000</v>
      </c>
      <c r="AS23" s="67">
        <f t="shared" si="18"/>
        <v>500000</v>
      </c>
      <c r="AT23" s="67">
        <f t="shared" si="19"/>
        <v>300000</v>
      </c>
      <c r="AU23" s="67"/>
      <c r="AV23" s="67"/>
      <c r="AW23" s="67"/>
      <c r="AX23" s="67">
        <f t="shared" si="20"/>
        <v>143000</v>
      </c>
      <c r="AY23" s="67">
        <f t="shared" si="21"/>
        <v>500000</v>
      </c>
      <c r="AZ23" s="67">
        <f t="shared" si="22"/>
        <v>300000</v>
      </c>
      <c r="BA23" s="67"/>
      <c r="BB23" s="67"/>
      <c r="BC23" s="67"/>
      <c r="BD23" s="67">
        <f t="shared" si="23"/>
        <v>143000</v>
      </c>
      <c r="BE23" s="67">
        <f t="shared" si="24"/>
        <v>500000</v>
      </c>
      <c r="BF23" s="67">
        <f t="shared" si="25"/>
        <v>300000</v>
      </c>
    </row>
    <row r="24" spans="1:58" ht="204">
      <c r="A24" s="284"/>
      <c r="B24" s="62" t="s">
        <v>335</v>
      </c>
      <c r="C24" s="5" t="s">
        <v>13</v>
      </c>
      <c r="D24" s="5" t="s">
        <v>3</v>
      </c>
      <c r="E24" s="5" t="s">
        <v>99</v>
      </c>
      <c r="F24" s="60" t="s">
        <v>334</v>
      </c>
      <c r="G24" s="61"/>
      <c r="H24" s="67">
        <f>H25</f>
        <v>0</v>
      </c>
      <c r="I24" s="67">
        <f t="shared" ref="I24:M25" si="50">I25</f>
        <v>0</v>
      </c>
      <c r="J24" s="67">
        <f t="shared" si="50"/>
        <v>0</v>
      </c>
      <c r="K24" s="67">
        <f t="shared" si="50"/>
        <v>50000</v>
      </c>
      <c r="L24" s="67">
        <f t="shared" si="50"/>
        <v>0</v>
      </c>
      <c r="M24" s="67">
        <f t="shared" si="50"/>
        <v>0</v>
      </c>
      <c r="N24" s="67">
        <f t="shared" ref="N24:N26" si="51">H24+K24</f>
        <v>50000</v>
      </c>
      <c r="O24" s="67">
        <f t="shared" ref="O24:O26" si="52">I24+L24</f>
        <v>0</v>
      </c>
      <c r="P24" s="67">
        <f t="shared" ref="P24:P26" si="53">J24+M24</f>
        <v>0</v>
      </c>
      <c r="Q24" s="67">
        <f t="shared" ref="Q24:S25" si="54">Q25</f>
        <v>4723</v>
      </c>
      <c r="R24" s="67">
        <f t="shared" si="54"/>
        <v>0</v>
      </c>
      <c r="S24" s="67">
        <f t="shared" si="54"/>
        <v>0</v>
      </c>
      <c r="T24" s="67">
        <f t="shared" si="5"/>
        <v>54723</v>
      </c>
      <c r="U24" s="67">
        <f t="shared" si="6"/>
        <v>0</v>
      </c>
      <c r="V24" s="67">
        <f t="shared" si="7"/>
        <v>0</v>
      </c>
      <c r="W24" s="67">
        <f t="shared" ref="W24:Y25" si="55">W25</f>
        <v>0</v>
      </c>
      <c r="X24" s="67">
        <f t="shared" si="55"/>
        <v>0</v>
      </c>
      <c r="Y24" s="67">
        <f t="shared" si="55"/>
        <v>0</v>
      </c>
      <c r="Z24" s="67">
        <f t="shared" si="8"/>
        <v>54723</v>
      </c>
      <c r="AA24" s="67">
        <f t="shared" si="9"/>
        <v>0</v>
      </c>
      <c r="AB24" s="67">
        <f t="shared" si="10"/>
        <v>0</v>
      </c>
      <c r="AC24" s="67">
        <f t="shared" ref="AC24:AE25" si="56">AC25</f>
        <v>11343</v>
      </c>
      <c r="AD24" s="67">
        <f t="shared" si="56"/>
        <v>0</v>
      </c>
      <c r="AE24" s="67">
        <f t="shared" si="56"/>
        <v>0</v>
      </c>
      <c r="AF24" s="67">
        <f t="shared" si="11"/>
        <v>66066</v>
      </c>
      <c r="AG24" s="67">
        <f t="shared" si="12"/>
        <v>0</v>
      </c>
      <c r="AH24" s="67">
        <f t="shared" si="13"/>
        <v>0</v>
      </c>
      <c r="AI24" s="67">
        <f t="shared" ref="AI24:AK25" si="57">AI25</f>
        <v>8400</v>
      </c>
      <c r="AJ24" s="67">
        <f t="shared" si="57"/>
        <v>0</v>
      </c>
      <c r="AK24" s="67">
        <f t="shared" si="57"/>
        <v>0</v>
      </c>
      <c r="AL24" s="67">
        <f t="shared" si="14"/>
        <v>74466</v>
      </c>
      <c r="AM24" s="67">
        <f t="shared" si="15"/>
        <v>0</v>
      </c>
      <c r="AN24" s="67">
        <f t="shared" si="16"/>
        <v>0</v>
      </c>
      <c r="AO24" s="67">
        <f t="shared" ref="AO24:AQ25" si="58">AO25</f>
        <v>0</v>
      </c>
      <c r="AP24" s="67">
        <f t="shared" si="58"/>
        <v>0</v>
      </c>
      <c r="AQ24" s="67">
        <f t="shared" si="58"/>
        <v>0</v>
      </c>
      <c r="AR24" s="67">
        <f t="shared" si="17"/>
        <v>74466</v>
      </c>
      <c r="AS24" s="67">
        <f t="shared" si="18"/>
        <v>0</v>
      </c>
      <c r="AT24" s="67">
        <f t="shared" si="19"/>
        <v>0</v>
      </c>
      <c r="AU24" s="67">
        <f t="shared" ref="AU24:AW25" si="59">AU25</f>
        <v>12572</v>
      </c>
      <c r="AV24" s="67">
        <f t="shared" si="59"/>
        <v>0</v>
      </c>
      <c r="AW24" s="67">
        <f t="shared" si="59"/>
        <v>0</v>
      </c>
      <c r="AX24" s="67">
        <f t="shared" si="20"/>
        <v>87038</v>
      </c>
      <c r="AY24" s="67">
        <f t="shared" si="21"/>
        <v>0</v>
      </c>
      <c r="AZ24" s="67">
        <f t="shared" si="22"/>
        <v>0</v>
      </c>
      <c r="BA24" s="67">
        <f t="shared" ref="BA24:BC25" si="60">BA25</f>
        <v>35991</v>
      </c>
      <c r="BB24" s="67">
        <f t="shared" si="60"/>
        <v>0</v>
      </c>
      <c r="BC24" s="67">
        <f t="shared" si="60"/>
        <v>0</v>
      </c>
      <c r="BD24" s="67">
        <f t="shared" si="23"/>
        <v>123029</v>
      </c>
      <c r="BE24" s="67">
        <f t="shared" si="24"/>
        <v>0</v>
      </c>
      <c r="BF24" s="67">
        <f t="shared" si="25"/>
        <v>0</v>
      </c>
    </row>
    <row r="25" spans="1:58" ht="25.5">
      <c r="A25" s="284"/>
      <c r="B25" s="30" t="s">
        <v>41</v>
      </c>
      <c r="C25" s="5" t="s">
        <v>13</v>
      </c>
      <c r="D25" s="5" t="s">
        <v>3</v>
      </c>
      <c r="E25" s="5" t="s">
        <v>99</v>
      </c>
      <c r="F25" s="60" t="s">
        <v>334</v>
      </c>
      <c r="G25" s="61" t="s">
        <v>39</v>
      </c>
      <c r="H25" s="67">
        <f>H26</f>
        <v>0</v>
      </c>
      <c r="I25" s="67">
        <f t="shared" si="50"/>
        <v>0</v>
      </c>
      <c r="J25" s="67">
        <f t="shared" si="50"/>
        <v>0</v>
      </c>
      <c r="K25" s="67">
        <f t="shared" si="50"/>
        <v>50000</v>
      </c>
      <c r="L25" s="67">
        <f t="shared" si="50"/>
        <v>0</v>
      </c>
      <c r="M25" s="67">
        <f t="shared" si="50"/>
        <v>0</v>
      </c>
      <c r="N25" s="67">
        <f t="shared" si="51"/>
        <v>50000</v>
      </c>
      <c r="O25" s="67">
        <f t="shared" si="52"/>
        <v>0</v>
      </c>
      <c r="P25" s="67">
        <f t="shared" si="53"/>
        <v>0</v>
      </c>
      <c r="Q25" s="67">
        <f t="shared" si="54"/>
        <v>4723</v>
      </c>
      <c r="R25" s="67">
        <f t="shared" si="54"/>
        <v>0</v>
      </c>
      <c r="S25" s="67">
        <f t="shared" si="54"/>
        <v>0</v>
      </c>
      <c r="T25" s="67">
        <f t="shared" si="5"/>
        <v>54723</v>
      </c>
      <c r="U25" s="67">
        <f t="shared" si="6"/>
        <v>0</v>
      </c>
      <c r="V25" s="67">
        <f t="shared" si="7"/>
        <v>0</v>
      </c>
      <c r="W25" s="67">
        <f t="shared" si="55"/>
        <v>0</v>
      </c>
      <c r="X25" s="67">
        <f t="shared" si="55"/>
        <v>0</v>
      </c>
      <c r="Y25" s="67">
        <f t="shared" si="55"/>
        <v>0</v>
      </c>
      <c r="Z25" s="67">
        <f t="shared" si="8"/>
        <v>54723</v>
      </c>
      <c r="AA25" s="67">
        <f t="shared" si="9"/>
        <v>0</v>
      </c>
      <c r="AB25" s="67">
        <f t="shared" si="10"/>
        <v>0</v>
      </c>
      <c r="AC25" s="67">
        <f t="shared" si="56"/>
        <v>11343</v>
      </c>
      <c r="AD25" s="67">
        <f t="shared" si="56"/>
        <v>0</v>
      </c>
      <c r="AE25" s="67">
        <f t="shared" si="56"/>
        <v>0</v>
      </c>
      <c r="AF25" s="67">
        <f t="shared" si="11"/>
        <v>66066</v>
      </c>
      <c r="AG25" s="67">
        <f t="shared" si="12"/>
        <v>0</v>
      </c>
      <c r="AH25" s="67">
        <f t="shared" si="13"/>
        <v>0</v>
      </c>
      <c r="AI25" s="67">
        <f t="shared" si="57"/>
        <v>8400</v>
      </c>
      <c r="AJ25" s="67">
        <f t="shared" si="57"/>
        <v>0</v>
      </c>
      <c r="AK25" s="67">
        <f t="shared" si="57"/>
        <v>0</v>
      </c>
      <c r="AL25" s="67">
        <f t="shared" si="14"/>
        <v>74466</v>
      </c>
      <c r="AM25" s="67">
        <f t="shared" si="15"/>
        <v>0</v>
      </c>
      <c r="AN25" s="67">
        <f t="shared" si="16"/>
        <v>0</v>
      </c>
      <c r="AO25" s="67">
        <f t="shared" si="58"/>
        <v>0</v>
      </c>
      <c r="AP25" s="67">
        <f t="shared" si="58"/>
        <v>0</v>
      </c>
      <c r="AQ25" s="67">
        <f t="shared" si="58"/>
        <v>0</v>
      </c>
      <c r="AR25" s="67">
        <f t="shared" si="17"/>
        <v>74466</v>
      </c>
      <c r="AS25" s="67">
        <f t="shared" si="18"/>
        <v>0</v>
      </c>
      <c r="AT25" s="67">
        <f t="shared" si="19"/>
        <v>0</v>
      </c>
      <c r="AU25" s="67">
        <f t="shared" si="59"/>
        <v>12572</v>
      </c>
      <c r="AV25" s="67">
        <f t="shared" si="59"/>
        <v>0</v>
      </c>
      <c r="AW25" s="67">
        <f t="shared" si="59"/>
        <v>0</v>
      </c>
      <c r="AX25" s="67">
        <f t="shared" si="20"/>
        <v>87038</v>
      </c>
      <c r="AY25" s="67">
        <f t="shared" si="21"/>
        <v>0</v>
      </c>
      <c r="AZ25" s="67">
        <f t="shared" si="22"/>
        <v>0</v>
      </c>
      <c r="BA25" s="67">
        <f t="shared" si="60"/>
        <v>35991</v>
      </c>
      <c r="BB25" s="67">
        <f t="shared" si="60"/>
        <v>0</v>
      </c>
      <c r="BC25" s="67">
        <f t="shared" si="60"/>
        <v>0</v>
      </c>
      <c r="BD25" s="67">
        <f t="shared" si="23"/>
        <v>123029</v>
      </c>
      <c r="BE25" s="67">
        <f t="shared" si="24"/>
        <v>0</v>
      </c>
      <c r="BF25" s="67">
        <f t="shared" si="25"/>
        <v>0</v>
      </c>
    </row>
    <row r="26" spans="1:58">
      <c r="A26" s="284"/>
      <c r="B26" s="29" t="s">
        <v>42</v>
      </c>
      <c r="C26" s="5" t="s">
        <v>13</v>
      </c>
      <c r="D26" s="5" t="s">
        <v>3</v>
      </c>
      <c r="E26" s="5" t="s">
        <v>99</v>
      </c>
      <c r="F26" s="60" t="s">
        <v>334</v>
      </c>
      <c r="G26" s="61" t="s">
        <v>40</v>
      </c>
      <c r="H26" s="67"/>
      <c r="I26" s="67"/>
      <c r="J26" s="67"/>
      <c r="K26" s="67">
        <v>50000</v>
      </c>
      <c r="L26" s="67"/>
      <c r="M26" s="67"/>
      <c r="N26" s="67">
        <f t="shared" si="51"/>
        <v>50000</v>
      </c>
      <c r="O26" s="67">
        <f t="shared" si="52"/>
        <v>0</v>
      </c>
      <c r="P26" s="67">
        <f t="shared" si="53"/>
        <v>0</v>
      </c>
      <c r="Q26" s="67">
        <v>4723</v>
      </c>
      <c r="R26" s="67"/>
      <c r="S26" s="67"/>
      <c r="T26" s="67">
        <f t="shared" si="5"/>
        <v>54723</v>
      </c>
      <c r="U26" s="67">
        <f t="shared" si="6"/>
        <v>0</v>
      </c>
      <c r="V26" s="67">
        <f t="shared" si="7"/>
        <v>0</v>
      </c>
      <c r="W26" s="67"/>
      <c r="X26" s="67"/>
      <c r="Y26" s="67"/>
      <c r="Z26" s="67">
        <f t="shared" si="8"/>
        <v>54723</v>
      </c>
      <c r="AA26" s="67">
        <f t="shared" si="9"/>
        <v>0</v>
      </c>
      <c r="AB26" s="67">
        <f t="shared" si="10"/>
        <v>0</v>
      </c>
      <c r="AC26" s="67">
        <v>11343</v>
      </c>
      <c r="AD26" s="67"/>
      <c r="AE26" s="67"/>
      <c r="AF26" s="67">
        <f t="shared" si="11"/>
        <v>66066</v>
      </c>
      <c r="AG26" s="67">
        <f t="shared" si="12"/>
        <v>0</v>
      </c>
      <c r="AH26" s="67">
        <f t="shared" si="13"/>
        <v>0</v>
      </c>
      <c r="AI26" s="67">
        <v>8400</v>
      </c>
      <c r="AJ26" s="67"/>
      <c r="AK26" s="67"/>
      <c r="AL26" s="67">
        <f t="shared" si="14"/>
        <v>74466</v>
      </c>
      <c r="AM26" s="67">
        <f t="shared" si="15"/>
        <v>0</v>
      </c>
      <c r="AN26" s="67">
        <f t="shared" si="16"/>
        <v>0</v>
      </c>
      <c r="AO26" s="67"/>
      <c r="AP26" s="67"/>
      <c r="AQ26" s="67"/>
      <c r="AR26" s="67">
        <f t="shared" si="17"/>
        <v>74466</v>
      </c>
      <c r="AS26" s="67">
        <f t="shared" si="18"/>
        <v>0</v>
      </c>
      <c r="AT26" s="67">
        <f t="shared" si="19"/>
        <v>0</v>
      </c>
      <c r="AU26" s="67">
        <f>7561+5011</f>
        <v>12572</v>
      </c>
      <c r="AV26" s="67"/>
      <c r="AW26" s="67"/>
      <c r="AX26" s="67">
        <f t="shared" si="20"/>
        <v>87038</v>
      </c>
      <c r="AY26" s="67">
        <f t="shared" si="21"/>
        <v>0</v>
      </c>
      <c r="AZ26" s="67">
        <f t="shared" si="22"/>
        <v>0</v>
      </c>
      <c r="BA26" s="67">
        <v>35991</v>
      </c>
      <c r="BB26" s="67"/>
      <c r="BC26" s="67"/>
      <c r="BD26" s="67">
        <f t="shared" si="23"/>
        <v>123029</v>
      </c>
      <c r="BE26" s="67">
        <f t="shared" si="24"/>
        <v>0</v>
      </c>
      <c r="BF26" s="67">
        <f t="shared" si="25"/>
        <v>0</v>
      </c>
    </row>
    <row r="27" spans="1:58">
      <c r="A27" s="284"/>
      <c r="B27" s="62" t="s">
        <v>354</v>
      </c>
      <c r="C27" s="44" t="s">
        <v>13</v>
      </c>
      <c r="D27" s="44" t="s">
        <v>3</v>
      </c>
      <c r="E27" s="44" t="s">
        <v>99</v>
      </c>
      <c r="F27" s="79" t="s">
        <v>353</v>
      </c>
      <c r="G27" s="107"/>
      <c r="H27" s="67"/>
      <c r="I27" s="67"/>
      <c r="J27" s="67"/>
      <c r="K27" s="67"/>
      <c r="L27" s="67"/>
      <c r="M27" s="67"/>
      <c r="N27" s="67"/>
      <c r="O27" s="67"/>
      <c r="P27" s="67"/>
      <c r="Q27" s="67">
        <f>Q28</f>
        <v>500000</v>
      </c>
      <c r="R27" s="67">
        <f t="shared" ref="R27:S28" si="61">R28</f>
        <v>0</v>
      </c>
      <c r="S27" s="67">
        <f t="shared" si="61"/>
        <v>0</v>
      </c>
      <c r="T27" s="67">
        <f t="shared" ref="T27:T29" si="62">N27+Q27</f>
        <v>500000</v>
      </c>
      <c r="U27" s="67">
        <f t="shared" ref="U27:U29" si="63">O27+R27</f>
        <v>0</v>
      </c>
      <c r="V27" s="67">
        <f t="shared" ref="V27:V29" si="64">P27+S27</f>
        <v>0</v>
      </c>
      <c r="W27" s="67">
        <f>W28</f>
        <v>0</v>
      </c>
      <c r="X27" s="67">
        <f t="shared" ref="X27:Y28" si="65">X28</f>
        <v>0</v>
      </c>
      <c r="Y27" s="67">
        <f t="shared" si="65"/>
        <v>0</v>
      </c>
      <c r="Z27" s="67">
        <f t="shared" si="8"/>
        <v>500000</v>
      </c>
      <c r="AA27" s="67">
        <f t="shared" si="9"/>
        <v>0</v>
      </c>
      <c r="AB27" s="67">
        <f t="shared" si="10"/>
        <v>0</v>
      </c>
      <c r="AC27" s="67">
        <f>AC28</f>
        <v>0</v>
      </c>
      <c r="AD27" s="67">
        <f t="shared" ref="AD27:AE28" si="66">AD28</f>
        <v>0</v>
      </c>
      <c r="AE27" s="67">
        <f t="shared" si="66"/>
        <v>0</v>
      </c>
      <c r="AF27" s="67">
        <f t="shared" si="11"/>
        <v>500000</v>
      </c>
      <c r="AG27" s="67">
        <f t="shared" si="12"/>
        <v>0</v>
      </c>
      <c r="AH27" s="67">
        <f t="shared" si="13"/>
        <v>0</v>
      </c>
      <c r="AI27" s="67">
        <f>AI28</f>
        <v>0</v>
      </c>
      <c r="AJ27" s="67">
        <f t="shared" ref="AJ27:AK28" si="67">AJ28</f>
        <v>0</v>
      </c>
      <c r="AK27" s="67">
        <f t="shared" si="67"/>
        <v>0</v>
      </c>
      <c r="AL27" s="67">
        <f t="shared" si="14"/>
        <v>500000</v>
      </c>
      <c r="AM27" s="67">
        <f t="shared" si="15"/>
        <v>0</v>
      </c>
      <c r="AN27" s="67">
        <f t="shared" si="16"/>
        <v>0</v>
      </c>
      <c r="AO27" s="67">
        <f>AO28</f>
        <v>0</v>
      </c>
      <c r="AP27" s="67">
        <f t="shared" ref="AP27:AQ28" si="68">AP28</f>
        <v>0</v>
      </c>
      <c r="AQ27" s="67">
        <f t="shared" si="68"/>
        <v>0</v>
      </c>
      <c r="AR27" s="67">
        <f t="shared" si="17"/>
        <v>500000</v>
      </c>
      <c r="AS27" s="67">
        <f t="shared" si="18"/>
        <v>0</v>
      </c>
      <c r="AT27" s="67">
        <f t="shared" si="19"/>
        <v>0</v>
      </c>
      <c r="AU27" s="67">
        <f>AU28</f>
        <v>0</v>
      </c>
      <c r="AV27" s="67">
        <f t="shared" ref="AV27:AW28" si="69">AV28</f>
        <v>0</v>
      </c>
      <c r="AW27" s="67">
        <f t="shared" si="69"/>
        <v>0</v>
      </c>
      <c r="AX27" s="67">
        <f t="shared" si="20"/>
        <v>500000</v>
      </c>
      <c r="AY27" s="67">
        <f t="shared" si="21"/>
        <v>0</v>
      </c>
      <c r="AZ27" s="67">
        <f t="shared" si="22"/>
        <v>0</v>
      </c>
      <c r="BA27" s="67">
        <f>BA28</f>
        <v>0</v>
      </c>
      <c r="BB27" s="67">
        <f t="shared" ref="BB27:BC28" si="70">BB28</f>
        <v>0</v>
      </c>
      <c r="BC27" s="67">
        <f t="shared" si="70"/>
        <v>0</v>
      </c>
      <c r="BD27" s="67">
        <f t="shared" si="23"/>
        <v>500000</v>
      </c>
      <c r="BE27" s="67">
        <f t="shared" si="24"/>
        <v>0</v>
      </c>
      <c r="BF27" s="67">
        <f t="shared" si="25"/>
        <v>0</v>
      </c>
    </row>
    <row r="28" spans="1:58" ht="25.5">
      <c r="A28" s="284"/>
      <c r="B28" s="30" t="s">
        <v>41</v>
      </c>
      <c r="C28" s="44" t="s">
        <v>13</v>
      </c>
      <c r="D28" s="44" t="s">
        <v>3</v>
      </c>
      <c r="E28" s="44" t="s">
        <v>99</v>
      </c>
      <c r="F28" s="79" t="s">
        <v>353</v>
      </c>
      <c r="G28" s="107" t="s">
        <v>39</v>
      </c>
      <c r="H28" s="67"/>
      <c r="I28" s="67"/>
      <c r="J28" s="67"/>
      <c r="K28" s="67"/>
      <c r="L28" s="67"/>
      <c r="M28" s="67"/>
      <c r="N28" s="67"/>
      <c r="O28" s="67"/>
      <c r="P28" s="67"/>
      <c r="Q28" s="67">
        <f>Q29</f>
        <v>500000</v>
      </c>
      <c r="R28" s="67">
        <f t="shared" si="61"/>
        <v>0</v>
      </c>
      <c r="S28" s="67">
        <f t="shared" si="61"/>
        <v>0</v>
      </c>
      <c r="T28" s="67">
        <f t="shared" si="62"/>
        <v>500000</v>
      </c>
      <c r="U28" s="67">
        <f t="shared" si="63"/>
        <v>0</v>
      </c>
      <c r="V28" s="67">
        <f t="shared" si="64"/>
        <v>0</v>
      </c>
      <c r="W28" s="67">
        <f>W29</f>
        <v>0</v>
      </c>
      <c r="X28" s="67">
        <f t="shared" si="65"/>
        <v>0</v>
      </c>
      <c r="Y28" s="67">
        <f t="shared" si="65"/>
        <v>0</v>
      </c>
      <c r="Z28" s="67">
        <f t="shared" si="8"/>
        <v>500000</v>
      </c>
      <c r="AA28" s="67">
        <f t="shared" si="9"/>
        <v>0</v>
      </c>
      <c r="AB28" s="67">
        <f t="shared" si="10"/>
        <v>0</v>
      </c>
      <c r="AC28" s="67">
        <f>AC29</f>
        <v>0</v>
      </c>
      <c r="AD28" s="67">
        <f t="shared" si="66"/>
        <v>0</v>
      </c>
      <c r="AE28" s="67">
        <f t="shared" si="66"/>
        <v>0</v>
      </c>
      <c r="AF28" s="67">
        <f t="shared" si="11"/>
        <v>500000</v>
      </c>
      <c r="AG28" s="67">
        <f t="shared" si="12"/>
        <v>0</v>
      </c>
      <c r="AH28" s="67">
        <f t="shared" si="13"/>
        <v>0</v>
      </c>
      <c r="AI28" s="67">
        <f>AI29</f>
        <v>0</v>
      </c>
      <c r="AJ28" s="67">
        <f t="shared" si="67"/>
        <v>0</v>
      </c>
      <c r="AK28" s="67">
        <f t="shared" si="67"/>
        <v>0</v>
      </c>
      <c r="AL28" s="67">
        <f t="shared" si="14"/>
        <v>500000</v>
      </c>
      <c r="AM28" s="67">
        <f t="shared" si="15"/>
        <v>0</v>
      </c>
      <c r="AN28" s="67">
        <f t="shared" si="16"/>
        <v>0</v>
      </c>
      <c r="AO28" s="67">
        <f>AO29</f>
        <v>0</v>
      </c>
      <c r="AP28" s="67">
        <f t="shared" si="68"/>
        <v>0</v>
      </c>
      <c r="AQ28" s="67">
        <f t="shared" si="68"/>
        <v>0</v>
      </c>
      <c r="AR28" s="67">
        <f t="shared" si="17"/>
        <v>500000</v>
      </c>
      <c r="AS28" s="67">
        <f t="shared" si="18"/>
        <v>0</v>
      </c>
      <c r="AT28" s="67">
        <f t="shared" si="19"/>
        <v>0</v>
      </c>
      <c r="AU28" s="67">
        <f>AU29</f>
        <v>0</v>
      </c>
      <c r="AV28" s="67">
        <f t="shared" si="69"/>
        <v>0</v>
      </c>
      <c r="AW28" s="67">
        <f t="shared" si="69"/>
        <v>0</v>
      </c>
      <c r="AX28" s="67">
        <f t="shared" si="20"/>
        <v>500000</v>
      </c>
      <c r="AY28" s="67">
        <f t="shared" si="21"/>
        <v>0</v>
      </c>
      <c r="AZ28" s="67">
        <f t="shared" si="22"/>
        <v>0</v>
      </c>
      <c r="BA28" s="67">
        <f>BA29</f>
        <v>0</v>
      </c>
      <c r="BB28" s="67">
        <f t="shared" si="70"/>
        <v>0</v>
      </c>
      <c r="BC28" s="67">
        <f t="shared" si="70"/>
        <v>0</v>
      </c>
      <c r="BD28" s="67">
        <f t="shared" si="23"/>
        <v>500000</v>
      </c>
      <c r="BE28" s="67">
        <f t="shared" si="24"/>
        <v>0</v>
      </c>
      <c r="BF28" s="67">
        <f t="shared" si="25"/>
        <v>0</v>
      </c>
    </row>
    <row r="29" spans="1:58">
      <c r="A29" s="284"/>
      <c r="B29" s="29" t="s">
        <v>42</v>
      </c>
      <c r="C29" s="44" t="s">
        <v>13</v>
      </c>
      <c r="D29" s="44" t="s">
        <v>3</v>
      </c>
      <c r="E29" s="44" t="s">
        <v>99</v>
      </c>
      <c r="F29" s="79" t="s">
        <v>353</v>
      </c>
      <c r="G29" s="107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>
        <v>500000</v>
      </c>
      <c r="R29" s="67"/>
      <c r="S29" s="67"/>
      <c r="T29" s="67">
        <f t="shared" si="62"/>
        <v>500000</v>
      </c>
      <c r="U29" s="67">
        <f t="shared" si="63"/>
        <v>0</v>
      </c>
      <c r="V29" s="67">
        <f t="shared" si="64"/>
        <v>0</v>
      </c>
      <c r="W29" s="67"/>
      <c r="X29" s="67"/>
      <c r="Y29" s="67"/>
      <c r="Z29" s="67">
        <f t="shared" si="8"/>
        <v>500000</v>
      </c>
      <c r="AA29" s="67">
        <f t="shared" si="9"/>
        <v>0</v>
      </c>
      <c r="AB29" s="67">
        <f t="shared" si="10"/>
        <v>0</v>
      </c>
      <c r="AC29" s="67"/>
      <c r="AD29" s="67"/>
      <c r="AE29" s="67"/>
      <c r="AF29" s="67">
        <f t="shared" si="11"/>
        <v>500000</v>
      </c>
      <c r="AG29" s="67">
        <f t="shared" si="12"/>
        <v>0</v>
      </c>
      <c r="AH29" s="67">
        <f t="shared" si="13"/>
        <v>0</v>
      </c>
      <c r="AI29" s="67"/>
      <c r="AJ29" s="67"/>
      <c r="AK29" s="67"/>
      <c r="AL29" s="67">
        <f t="shared" si="14"/>
        <v>500000</v>
      </c>
      <c r="AM29" s="67">
        <f t="shared" si="15"/>
        <v>0</v>
      </c>
      <c r="AN29" s="67">
        <f t="shared" si="16"/>
        <v>0</v>
      </c>
      <c r="AO29" s="67"/>
      <c r="AP29" s="67"/>
      <c r="AQ29" s="67"/>
      <c r="AR29" s="67">
        <f t="shared" si="17"/>
        <v>500000</v>
      </c>
      <c r="AS29" s="67">
        <f t="shared" si="18"/>
        <v>0</v>
      </c>
      <c r="AT29" s="67">
        <f t="shared" si="19"/>
        <v>0</v>
      </c>
      <c r="AU29" s="67"/>
      <c r="AV29" s="67"/>
      <c r="AW29" s="67"/>
      <c r="AX29" s="67">
        <f t="shared" si="20"/>
        <v>500000</v>
      </c>
      <c r="AY29" s="67">
        <f t="shared" si="21"/>
        <v>0</v>
      </c>
      <c r="AZ29" s="67">
        <f t="shared" si="22"/>
        <v>0</v>
      </c>
      <c r="BA29" s="67"/>
      <c r="BB29" s="67"/>
      <c r="BC29" s="67"/>
      <c r="BD29" s="67">
        <f t="shared" si="23"/>
        <v>500000</v>
      </c>
      <c r="BE29" s="67">
        <f t="shared" si="24"/>
        <v>0</v>
      </c>
      <c r="BF29" s="67">
        <f t="shared" si="25"/>
        <v>0</v>
      </c>
    </row>
    <row r="30" spans="1:58" ht="51">
      <c r="A30" s="284"/>
      <c r="B30" s="119" t="s">
        <v>241</v>
      </c>
      <c r="C30" s="5" t="s">
        <v>13</v>
      </c>
      <c r="D30" s="5" t="s">
        <v>3</v>
      </c>
      <c r="E30" s="5" t="s">
        <v>99</v>
      </c>
      <c r="F30" s="60" t="s">
        <v>151</v>
      </c>
      <c r="G30" s="17"/>
      <c r="H30" s="63">
        <f>H31</f>
        <v>2037668</v>
      </c>
      <c r="I30" s="63">
        <f t="shared" ref="I30:M31" si="71">I31</f>
        <v>2119174</v>
      </c>
      <c r="J30" s="63">
        <f t="shared" si="71"/>
        <v>2401680</v>
      </c>
      <c r="K30" s="63">
        <f t="shared" si="71"/>
        <v>-500000</v>
      </c>
      <c r="L30" s="63">
        <f t="shared" si="71"/>
        <v>-424386.66</v>
      </c>
      <c r="M30" s="63">
        <f t="shared" si="71"/>
        <v>-401680</v>
      </c>
      <c r="N30" s="63">
        <f t="shared" si="2"/>
        <v>1537668</v>
      </c>
      <c r="O30" s="63">
        <f t="shared" si="3"/>
        <v>1694787.34</v>
      </c>
      <c r="P30" s="63">
        <f t="shared" si="4"/>
        <v>2000000</v>
      </c>
      <c r="Q30" s="63">
        <f t="shared" ref="Q30:S31" si="72">Q31</f>
        <v>0</v>
      </c>
      <c r="R30" s="63">
        <f t="shared" si="72"/>
        <v>0</v>
      </c>
      <c r="S30" s="63">
        <f t="shared" si="72"/>
        <v>0</v>
      </c>
      <c r="T30" s="63">
        <f t="shared" si="5"/>
        <v>1537668</v>
      </c>
      <c r="U30" s="63">
        <f t="shared" si="6"/>
        <v>1694787.34</v>
      </c>
      <c r="V30" s="63">
        <f t="shared" si="7"/>
        <v>2000000</v>
      </c>
      <c r="W30" s="63">
        <f t="shared" ref="W30:Y31" si="73">W31</f>
        <v>0</v>
      </c>
      <c r="X30" s="63">
        <f t="shared" si="73"/>
        <v>0</v>
      </c>
      <c r="Y30" s="63">
        <f t="shared" si="73"/>
        <v>0</v>
      </c>
      <c r="Z30" s="63">
        <f t="shared" si="8"/>
        <v>1537668</v>
      </c>
      <c r="AA30" s="63">
        <f t="shared" si="9"/>
        <v>1694787.34</v>
      </c>
      <c r="AB30" s="63">
        <f t="shared" si="10"/>
        <v>2000000</v>
      </c>
      <c r="AC30" s="63">
        <f t="shared" ref="AC30:AE31" si="74">AC31</f>
        <v>101332</v>
      </c>
      <c r="AD30" s="63">
        <f t="shared" si="74"/>
        <v>0</v>
      </c>
      <c r="AE30" s="63">
        <f t="shared" si="74"/>
        <v>0</v>
      </c>
      <c r="AF30" s="63">
        <f t="shared" si="11"/>
        <v>1639000</v>
      </c>
      <c r="AG30" s="63">
        <f t="shared" si="12"/>
        <v>1694787.34</v>
      </c>
      <c r="AH30" s="63">
        <f t="shared" si="13"/>
        <v>2000000</v>
      </c>
      <c r="AI30" s="63">
        <f t="shared" ref="AI30:AK31" si="75">AI31</f>
        <v>160000</v>
      </c>
      <c r="AJ30" s="63">
        <f t="shared" si="75"/>
        <v>0</v>
      </c>
      <c r="AK30" s="63">
        <f t="shared" si="75"/>
        <v>0</v>
      </c>
      <c r="AL30" s="63">
        <f t="shared" si="14"/>
        <v>1799000</v>
      </c>
      <c r="AM30" s="63">
        <f t="shared" si="15"/>
        <v>1694787.34</v>
      </c>
      <c r="AN30" s="63">
        <f t="shared" si="16"/>
        <v>2000000</v>
      </c>
      <c r="AO30" s="63">
        <f t="shared" ref="AO30:AQ31" si="76">AO31</f>
        <v>255000</v>
      </c>
      <c r="AP30" s="63">
        <f t="shared" si="76"/>
        <v>0</v>
      </c>
      <c r="AQ30" s="63">
        <f t="shared" si="76"/>
        <v>0</v>
      </c>
      <c r="AR30" s="63">
        <f t="shared" si="17"/>
        <v>2054000</v>
      </c>
      <c r="AS30" s="63">
        <f t="shared" si="18"/>
        <v>1694787.34</v>
      </c>
      <c r="AT30" s="63">
        <f t="shared" si="19"/>
        <v>2000000</v>
      </c>
      <c r="AU30" s="63">
        <f t="shared" ref="AU30:AW31" si="77">AU31</f>
        <v>27000</v>
      </c>
      <c r="AV30" s="63">
        <f t="shared" si="77"/>
        <v>0</v>
      </c>
      <c r="AW30" s="63">
        <f t="shared" si="77"/>
        <v>0</v>
      </c>
      <c r="AX30" s="63">
        <f t="shared" si="20"/>
        <v>2081000</v>
      </c>
      <c r="AY30" s="63">
        <f t="shared" si="21"/>
        <v>1694787.34</v>
      </c>
      <c r="AZ30" s="63">
        <f t="shared" si="22"/>
        <v>2000000</v>
      </c>
      <c r="BA30" s="63">
        <f t="shared" ref="BA30:BC31" si="78">BA31</f>
        <v>107871.9</v>
      </c>
      <c r="BB30" s="63">
        <f t="shared" si="78"/>
        <v>0</v>
      </c>
      <c r="BC30" s="63">
        <f t="shared" si="78"/>
        <v>0</v>
      </c>
      <c r="BD30" s="63">
        <f t="shared" si="23"/>
        <v>2188871.9</v>
      </c>
      <c r="BE30" s="63">
        <f t="shared" si="24"/>
        <v>1694787.34</v>
      </c>
      <c r="BF30" s="63">
        <f t="shared" si="25"/>
        <v>2000000</v>
      </c>
    </row>
    <row r="31" spans="1:58" ht="25.5">
      <c r="A31" s="283"/>
      <c r="B31" s="30" t="s">
        <v>41</v>
      </c>
      <c r="C31" s="5" t="s">
        <v>13</v>
      </c>
      <c r="D31" s="5" t="s">
        <v>3</v>
      </c>
      <c r="E31" s="5" t="s">
        <v>99</v>
      </c>
      <c r="F31" s="60" t="s">
        <v>151</v>
      </c>
      <c r="G31" s="61" t="s">
        <v>39</v>
      </c>
      <c r="H31" s="63">
        <f>H32</f>
        <v>2037668</v>
      </c>
      <c r="I31" s="63">
        <f t="shared" si="71"/>
        <v>2119174</v>
      </c>
      <c r="J31" s="63">
        <f t="shared" si="71"/>
        <v>2401680</v>
      </c>
      <c r="K31" s="63">
        <f t="shared" si="71"/>
        <v>-500000</v>
      </c>
      <c r="L31" s="63">
        <f t="shared" si="71"/>
        <v>-424386.66</v>
      </c>
      <c r="M31" s="63">
        <f t="shared" si="71"/>
        <v>-401680</v>
      </c>
      <c r="N31" s="63">
        <f t="shared" si="2"/>
        <v>1537668</v>
      </c>
      <c r="O31" s="63">
        <f t="shared" si="3"/>
        <v>1694787.34</v>
      </c>
      <c r="P31" s="63">
        <f t="shared" si="4"/>
        <v>2000000</v>
      </c>
      <c r="Q31" s="63">
        <f t="shared" si="72"/>
        <v>0</v>
      </c>
      <c r="R31" s="63">
        <f t="shared" si="72"/>
        <v>0</v>
      </c>
      <c r="S31" s="63">
        <f t="shared" si="72"/>
        <v>0</v>
      </c>
      <c r="T31" s="63">
        <f t="shared" si="5"/>
        <v>1537668</v>
      </c>
      <c r="U31" s="63">
        <f t="shared" si="6"/>
        <v>1694787.34</v>
      </c>
      <c r="V31" s="63">
        <f t="shared" si="7"/>
        <v>2000000</v>
      </c>
      <c r="W31" s="63">
        <f t="shared" si="73"/>
        <v>0</v>
      </c>
      <c r="X31" s="63">
        <f t="shared" si="73"/>
        <v>0</v>
      </c>
      <c r="Y31" s="63">
        <f t="shared" si="73"/>
        <v>0</v>
      </c>
      <c r="Z31" s="63">
        <f t="shared" si="8"/>
        <v>1537668</v>
      </c>
      <c r="AA31" s="63">
        <f t="shared" si="9"/>
        <v>1694787.34</v>
      </c>
      <c r="AB31" s="63">
        <f t="shared" si="10"/>
        <v>2000000</v>
      </c>
      <c r="AC31" s="63">
        <f t="shared" si="74"/>
        <v>101332</v>
      </c>
      <c r="AD31" s="63">
        <f t="shared" si="74"/>
        <v>0</v>
      </c>
      <c r="AE31" s="63">
        <f t="shared" si="74"/>
        <v>0</v>
      </c>
      <c r="AF31" s="63">
        <f t="shared" si="11"/>
        <v>1639000</v>
      </c>
      <c r="AG31" s="63">
        <f t="shared" si="12"/>
        <v>1694787.34</v>
      </c>
      <c r="AH31" s="63">
        <f t="shared" si="13"/>
        <v>2000000</v>
      </c>
      <c r="AI31" s="63">
        <f t="shared" si="75"/>
        <v>160000</v>
      </c>
      <c r="AJ31" s="63">
        <f t="shared" si="75"/>
        <v>0</v>
      </c>
      <c r="AK31" s="63">
        <f t="shared" si="75"/>
        <v>0</v>
      </c>
      <c r="AL31" s="63">
        <f t="shared" si="14"/>
        <v>1799000</v>
      </c>
      <c r="AM31" s="63">
        <f t="shared" si="15"/>
        <v>1694787.34</v>
      </c>
      <c r="AN31" s="63">
        <f t="shared" si="16"/>
        <v>2000000</v>
      </c>
      <c r="AO31" s="63">
        <f t="shared" si="76"/>
        <v>255000</v>
      </c>
      <c r="AP31" s="63">
        <f t="shared" si="76"/>
        <v>0</v>
      </c>
      <c r="AQ31" s="63">
        <f t="shared" si="76"/>
        <v>0</v>
      </c>
      <c r="AR31" s="63">
        <f t="shared" si="17"/>
        <v>2054000</v>
      </c>
      <c r="AS31" s="63">
        <f t="shared" si="18"/>
        <v>1694787.34</v>
      </c>
      <c r="AT31" s="63">
        <f t="shared" si="19"/>
        <v>2000000</v>
      </c>
      <c r="AU31" s="63">
        <f t="shared" si="77"/>
        <v>27000</v>
      </c>
      <c r="AV31" s="63">
        <f t="shared" si="77"/>
        <v>0</v>
      </c>
      <c r="AW31" s="63">
        <f t="shared" si="77"/>
        <v>0</v>
      </c>
      <c r="AX31" s="63">
        <f t="shared" si="20"/>
        <v>2081000</v>
      </c>
      <c r="AY31" s="63">
        <f t="shared" si="21"/>
        <v>1694787.34</v>
      </c>
      <c r="AZ31" s="63">
        <f t="shared" si="22"/>
        <v>2000000</v>
      </c>
      <c r="BA31" s="63">
        <f t="shared" si="78"/>
        <v>107871.9</v>
      </c>
      <c r="BB31" s="63">
        <f t="shared" si="78"/>
        <v>0</v>
      </c>
      <c r="BC31" s="63">
        <f t="shared" si="78"/>
        <v>0</v>
      </c>
      <c r="BD31" s="63">
        <f t="shared" si="23"/>
        <v>2188871.9</v>
      </c>
      <c r="BE31" s="63">
        <f t="shared" si="24"/>
        <v>1694787.34</v>
      </c>
      <c r="BF31" s="63">
        <f t="shared" si="25"/>
        <v>2000000</v>
      </c>
    </row>
    <row r="32" spans="1:58">
      <c r="A32" s="283"/>
      <c r="B32" s="29" t="s">
        <v>42</v>
      </c>
      <c r="C32" s="5" t="s">
        <v>13</v>
      </c>
      <c r="D32" s="5" t="s">
        <v>3</v>
      </c>
      <c r="E32" s="5" t="s">
        <v>99</v>
      </c>
      <c r="F32" s="60" t="s">
        <v>151</v>
      </c>
      <c r="G32" s="61" t="s">
        <v>40</v>
      </c>
      <c r="H32" s="67">
        <v>2037668</v>
      </c>
      <c r="I32" s="67">
        <v>2119174</v>
      </c>
      <c r="J32" s="67">
        <v>2401680</v>
      </c>
      <c r="K32" s="67">
        <v>-500000</v>
      </c>
      <c r="L32" s="67">
        <v>-424386.66</v>
      </c>
      <c r="M32" s="67">
        <v>-401680</v>
      </c>
      <c r="N32" s="67">
        <f t="shared" si="2"/>
        <v>1537668</v>
      </c>
      <c r="O32" s="67">
        <f t="shared" si="3"/>
        <v>1694787.34</v>
      </c>
      <c r="P32" s="67">
        <f t="shared" si="4"/>
        <v>2000000</v>
      </c>
      <c r="Q32" s="67"/>
      <c r="R32" s="67"/>
      <c r="S32" s="67"/>
      <c r="T32" s="67">
        <f t="shared" si="5"/>
        <v>1537668</v>
      </c>
      <c r="U32" s="67">
        <f t="shared" si="6"/>
        <v>1694787.34</v>
      </c>
      <c r="V32" s="67">
        <f t="shared" si="7"/>
        <v>2000000</v>
      </c>
      <c r="W32" s="67"/>
      <c r="X32" s="67"/>
      <c r="Y32" s="67"/>
      <c r="Z32" s="67">
        <f t="shared" si="8"/>
        <v>1537668</v>
      </c>
      <c r="AA32" s="67">
        <f t="shared" si="9"/>
        <v>1694787.34</v>
      </c>
      <c r="AB32" s="67">
        <f t="shared" si="10"/>
        <v>2000000</v>
      </c>
      <c r="AC32" s="67">
        <f>118000-16668</f>
        <v>101332</v>
      </c>
      <c r="AD32" s="67"/>
      <c r="AE32" s="67"/>
      <c r="AF32" s="67">
        <f t="shared" si="11"/>
        <v>1639000</v>
      </c>
      <c r="AG32" s="67">
        <f t="shared" si="12"/>
        <v>1694787.34</v>
      </c>
      <c r="AH32" s="67">
        <f t="shared" si="13"/>
        <v>2000000</v>
      </c>
      <c r="AI32" s="67">
        <v>160000</v>
      </c>
      <c r="AJ32" s="67"/>
      <c r="AK32" s="67"/>
      <c r="AL32" s="67">
        <f t="shared" si="14"/>
        <v>1799000</v>
      </c>
      <c r="AM32" s="67">
        <f t="shared" si="15"/>
        <v>1694787.34</v>
      </c>
      <c r="AN32" s="67">
        <f t="shared" si="16"/>
        <v>2000000</v>
      </c>
      <c r="AO32" s="67">
        <f>190000+65000</f>
        <v>255000</v>
      </c>
      <c r="AP32" s="67"/>
      <c r="AQ32" s="67"/>
      <c r="AR32" s="67">
        <f t="shared" si="17"/>
        <v>2054000</v>
      </c>
      <c r="AS32" s="67">
        <f t="shared" si="18"/>
        <v>1694787.34</v>
      </c>
      <c r="AT32" s="67">
        <f t="shared" si="19"/>
        <v>2000000</v>
      </c>
      <c r="AU32" s="67">
        <v>27000</v>
      </c>
      <c r="AV32" s="67"/>
      <c r="AW32" s="67"/>
      <c r="AX32" s="67">
        <f t="shared" si="20"/>
        <v>2081000</v>
      </c>
      <c r="AY32" s="67">
        <f t="shared" si="21"/>
        <v>1694787.34</v>
      </c>
      <c r="AZ32" s="67">
        <f t="shared" si="22"/>
        <v>2000000</v>
      </c>
      <c r="BA32" s="67">
        <v>107871.9</v>
      </c>
      <c r="BB32" s="67"/>
      <c r="BC32" s="67"/>
      <c r="BD32" s="67">
        <f t="shared" si="23"/>
        <v>2188871.9</v>
      </c>
      <c r="BE32" s="67">
        <f t="shared" si="24"/>
        <v>1694787.34</v>
      </c>
      <c r="BF32" s="67">
        <f t="shared" si="25"/>
        <v>2000000</v>
      </c>
    </row>
    <row r="33" spans="1:58" ht="25.5">
      <c r="A33" s="284"/>
      <c r="B33" s="30" t="s">
        <v>323</v>
      </c>
      <c r="C33" s="44" t="s">
        <v>13</v>
      </c>
      <c r="D33" s="44" t="s">
        <v>3</v>
      </c>
      <c r="E33" s="44" t="s">
        <v>99</v>
      </c>
      <c r="F33" s="79" t="s">
        <v>188</v>
      </c>
      <c r="G33" s="43"/>
      <c r="H33" s="67">
        <f>H34</f>
        <v>51157386</v>
      </c>
      <c r="I33" s="67">
        <f t="shared" ref="I33:M34" si="79">I34</f>
        <v>48856189</v>
      </c>
      <c r="J33" s="67">
        <f t="shared" si="79"/>
        <v>50601583</v>
      </c>
      <c r="K33" s="67">
        <f t="shared" si="79"/>
        <v>0</v>
      </c>
      <c r="L33" s="67">
        <f t="shared" si="79"/>
        <v>0</v>
      </c>
      <c r="M33" s="67">
        <f t="shared" si="79"/>
        <v>0</v>
      </c>
      <c r="N33" s="67">
        <f t="shared" si="2"/>
        <v>51157386</v>
      </c>
      <c r="O33" s="67">
        <f t="shared" si="3"/>
        <v>48856189</v>
      </c>
      <c r="P33" s="67">
        <f t="shared" si="4"/>
        <v>50601583</v>
      </c>
      <c r="Q33" s="67">
        <f t="shared" ref="Q33:S34" si="80">Q34</f>
        <v>0</v>
      </c>
      <c r="R33" s="67">
        <f t="shared" si="80"/>
        <v>0</v>
      </c>
      <c r="S33" s="67">
        <f t="shared" si="80"/>
        <v>0</v>
      </c>
      <c r="T33" s="67">
        <f t="shared" si="5"/>
        <v>51157386</v>
      </c>
      <c r="U33" s="67">
        <f t="shared" si="6"/>
        <v>48856189</v>
      </c>
      <c r="V33" s="67">
        <f t="shared" si="7"/>
        <v>50601583</v>
      </c>
      <c r="W33" s="67">
        <f t="shared" ref="W33:Y34" si="81">W34</f>
        <v>0</v>
      </c>
      <c r="X33" s="67">
        <f t="shared" si="81"/>
        <v>0</v>
      </c>
      <c r="Y33" s="67">
        <f t="shared" si="81"/>
        <v>0</v>
      </c>
      <c r="Z33" s="67">
        <f t="shared" si="8"/>
        <v>51157386</v>
      </c>
      <c r="AA33" s="67">
        <f t="shared" si="9"/>
        <v>48856189</v>
      </c>
      <c r="AB33" s="67">
        <f t="shared" si="10"/>
        <v>50601583</v>
      </c>
      <c r="AC33" s="67">
        <f t="shared" ref="AC33:AE34" si="82">AC34</f>
        <v>0</v>
      </c>
      <c r="AD33" s="67">
        <f t="shared" si="82"/>
        <v>0</v>
      </c>
      <c r="AE33" s="67">
        <f t="shared" si="82"/>
        <v>0</v>
      </c>
      <c r="AF33" s="67">
        <f t="shared" si="11"/>
        <v>51157386</v>
      </c>
      <c r="AG33" s="67">
        <f t="shared" si="12"/>
        <v>48856189</v>
      </c>
      <c r="AH33" s="67">
        <f t="shared" si="13"/>
        <v>50601583</v>
      </c>
      <c r="AI33" s="67">
        <f t="shared" ref="AI33:AK34" si="83">AI34</f>
        <v>0</v>
      </c>
      <c r="AJ33" s="67">
        <f t="shared" si="83"/>
        <v>0</v>
      </c>
      <c r="AK33" s="67">
        <f t="shared" si="83"/>
        <v>0</v>
      </c>
      <c r="AL33" s="67">
        <f t="shared" si="14"/>
        <v>51157386</v>
      </c>
      <c r="AM33" s="67">
        <f t="shared" si="15"/>
        <v>48856189</v>
      </c>
      <c r="AN33" s="67">
        <f t="shared" si="16"/>
        <v>50601583</v>
      </c>
      <c r="AO33" s="67">
        <f t="shared" ref="AO33:AQ34" si="84">AO34</f>
        <v>4177200</v>
      </c>
      <c r="AP33" s="67">
        <f t="shared" si="84"/>
        <v>0</v>
      </c>
      <c r="AQ33" s="67">
        <f t="shared" si="84"/>
        <v>0</v>
      </c>
      <c r="AR33" s="67">
        <f t="shared" si="17"/>
        <v>55334586</v>
      </c>
      <c r="AS33" s="67">
        <f t="shared" si="18"/>
        <v>48856189</v>
      </c>
      <c r="AT33" s="67">
        <f t="shared" si="19"/>
        <v>50601583</v>
      </c>
      <c r="AU33" s="67">
        <f t="shared" ref="AU33:AW34" si="85">AU34</f>
        <v>0</v>
      </c>
      <c r="AV33" s="67">
        <f t="shared" si="85"/>
        <v>0</v>
      </c>
      <c r="AW33" s="67">
        <f t="shared" si="85"/>
        <v>0</v>
      </c>
      <c r="AX33" s="67">
        <f t="shared" si="20"/>
        <v>55334586</v>
      </c>
      <c r="AY33" s="67">
        <f t="shared" si="21"/>
        <v>48856189</v>
      </c>
      <c r="AZ33" s="67">
        <f t="shared" si="22"/>
        <v>50601583</v>
      </c>
      <c r="BA33" s="67">
        <f t="shared" ref="BA33:BC34" si="86">BA34</f>
        <v>-11664590</v>
      </c>
      <c r="BB33" s="67">
        <f t="shared" si="86"/>
        <v>0</v>
      </c>
      <c r="BC33" s="67">
        <f t="shared" si="86"/>
        <v>0</v>
      </c>
      <c r="BD33" s="67">
        <f t="shared" si="23"/>
        <v>43669996</v>
      </c>
      <c r="BE33" s="67">
        <f t="shared" si="24"/>
        <v>48856189</v>
      </c>
      <c r="BF33" s="67">
        <f t="shared" si="25"/>
        <v>50601583</v>
      </c>
    </row>
    <row r="34" spans="1:58" ht="25.5">
      <c r="A34" s="284"/>
      <c r="B34" s="30" t="s">
        <v>41</v>
      </c>
      <c r="C34" s="44" t="s">
        <v>13</v>
      </c>
      <c r="D34" s="44" t="s">
        <v>3</v>
      </c>
      <c r="E34" s="44" t="s">
        <v>99</v>
      </c>
      <c r="F34" s="79" t="s">
        <v>188</v>
      </c>
      <c r="G34" s="43" t="s">
        <v>39</v>
      </c>
      <c r="H34" s="67">
        <f>H35</f>
        <v>51157386</v>
      </c>
      <c r="I34" s="67">
        <f t="shared" si="79"/>
        <v>48856189</v>
      </c>
      <c r="J34" s="67">
        <f t="shared" si="79"/>
        <v>50601583</v>
      </c>
      <c r="K34" s="67">
        <f t="shared" si="79"/>
        <v>0</v>
      </c>
      <c r="L34" s="67">
        <f t="shared" si="79"/>
        <v>0</v>
      </c>
      <c r="M34" s="67">
        <f t="shared" si="79"/>
        <v>0</v>
      </c>
      <c r="N34" s="67">
        <f t="shared" si="2"/>
        <v>51157386</v>
      </c>
      <c r="O34" s="67">
        <f t="shared" si="3"/>
        <v>48856189</v>
      </c>
      <c r="P34" s="67">
        <f t="shared" si="4"/>
        <v>50601583</v>
      </c>
      <c r="Q34" s="67">
        <f t="shared" si="80"/>
        <v>0</v>
      </c>
      <c r="R34" s="67">
        <f t="shared" si="80"/>
        <v>0</v>
      </c>
      <c r="S34" s="67">
        <f t="shared" si="80"/>
        <v>0</v>
      </c>
      <c r="T34" s="67">
        <f t="shared" si="5"/>
        <v>51157386</v>
      </c>
      <c r="U34" s="67">
        <f t="shared" si="6"/>
        <v>48856189</v>
      </c>
      <c r="V34" s="67">
        <f t="shared" si="7"/>
        <v>50601583</v>
      </c>
      <c r="W34" s="67">
        <f t="shared" si="81"/>
        <v>0</v>
      </c>
      <c r="X34" s="67">
        <f t="shared" si="81"/>
        <v>0</v>
      </c>
      <c r="Y34" s="67">
        <f t="shared" si="81"/>
        <v>0</v>
      </c>
      <c r="Z34" s="67">
        <f t="shared" si="8"/>
        <v>51157386</v>
      </c>
      <c r="AA34" s="67">
        <f t="shared" si="9"/>
        <v>48856189</v>
      </c>
      <c r="AB34" s="67">
        <f t="shared" si="10"/>
        <v>50601583</v>
      </c>
      <c r="AC34" s="67">
        <f t="shared" si="82"/>
        <v>0</v>
      </c>
      <c r="AD34" s="67">
        <f t="shared" si="82"/>
        <v>0</v>
      </c>
      <c r="AE34" s="67">
        <f t="shared" si="82"/>
        <v>0</v>
      </c>
      <c r="AF34" s="67">
        <f t="shared" si="11"/>
        <v>51157386</v>
      </c>
      <c r="AG34" s="67">
        <f t="shared" si="12"/>
        <v>48856189</v>
      </c>
      <c r="AH34" s="67">
        <f t="shared" si="13"/>
        <v>50601583</v>
      </c>
      <c r="AI34" s="67">
        <f t="shared" si="83"/>
        <v>0</v>
      </c>
      <c r="AJ34" s="67">
        <f t="shared" si="83"/>
        <v>0</v>
      </c>
      <c r="AK34" s="67">
        <f t="shared" si="83"/>
        <v>0</v>
      </c>
      <c r="AL34" s="67">
        <f t="shared" si="14"/>
        <v>51157386</v>
      </c>
      <c r="AM34" s="67">
        <f t="shared" si="15"/>
        <v>48856189</v>
      </c>
      <c r="AN34" s="67">
        <f t="shared" si="16"/>
        <v>50601583</v>
      </c>
      <c r="AO34" s="67">
        <f t="shared" si="84"/>
        <v>4177200</v>
      </c>
      <c r="AP34" s="67">
        <f t="shared" si="84"/>
        <v>0</v>
      </c>
      <c r="AQ34" s="67">
        <f t="shared" si="84"/>
        <v>0</v>
      </c>
      <c r="AR34" s="67">
        <f t="shared" si="17"/>
        <v>55334586</v>
      </c>
      <c r="AS34" s="67">
        <f t="shared" si="18"/>
        <v>48856189</v>
      </c>
      <c r="AT34" s="67">
        <f t="shared" si="19"/>
        <v>50601583</v>
      </c>
      <c r="AU34" s="67">
        <f t="shared" si="85"/>
        <v>0</v>
      </c>
      <c r="AV34" s="67">
        <f t="shared" si="85"/>
        <v>0</v>
      </c>
      <c r="AW34" s="67">
        <f t="shared" si="85"/>
        <v>0</v>
      </c>
      <c r="AX34" s="67">
        <f t="shared" si="20"/>
        <v>55334586</v>
      </c>
      <c r="AY34" s="67">
        <f t="shared" si="21"/>
        <v>48856189</v>
      </c>
      <c r="AZ34" s="67">
        <f t="shared" si="22"/>
        <v>50601583</v>
      </c>
      <c r="BA34" s="67">
        <f t="shared" si="86"/>
        <v>-11664590</v>
      </c>
      <c r="BB34" s="67">
        <f t="shared" si="86"/>
        <v>0</v>
      </c>
      <c r="BC34" s="67">
        <f t="shared" si="86"/>
        <v>0</v>
      </c>
      <c r="BD34" s="67">
        <f t="shared" si="23"/>
        <v>43669996</v>
      </c>
      <c r="BE34" s="67">
        <f t="shared" si="24"/>
        <v>48856189</v>
      </c>
      <c r="BF34" s="67">
        <f t="shared" si="25"/>
        <v>50601583</v>
      </c>
    </row>
    <row r="35" spans="1:58">
      <c r="A35" s="284"/>
      <c r="B35" s="119" t="s">
        <v>42</v>
      </c>
      <c r="C35" s="44" t="s">
        <v>13</v>
      </c>
      <c r="D35" s="44" t="s">
        <v>3</v>
      </c>
      <c r="E35" s="44" t="s">
        <v>99</v>
      </c>
      <c r="F35" s="79" t="s">
        <v>188</v>
      </c>
      <c r="G35" s="43" t="s">
        <v>40</v>
      </c>
      <c r="H35" s="67">
        <v>51157386</v>
      </c>
      <c r="I35" s="67">
        <v>48856189</v>
      </c>
      <c r="J35" s="67">
        <v>50601583</v>
      </c>
      <c r="K35" s="67"/>
      <c r="L35" s="67"/>
      <c r="M35" s="67"/>
      <c r="N35" s="67">
        <f t="shared" si="2"/>
        <v>51157386</v>
      </c>
      <c r="O35" s="67">
        <f t="shared" si="3"/>
        <v>48856189</v>
      </c>
      <c r="P35" s="67">
        <f t="shared" si="4"/>
        <v>50601583</v>
      </c>
      <c r="Q35" s="67"/>
      <c r="R35" s="67"/>
      <c r="S35" s="67"/>
      <c r="T35" s="67">
        <f t="shared" si="5"/>
        <v>51157386</v>
      </c>
      <c r="U35" s="67">
        <f t="shared" si="6"/>
        <v>48856189</v>
      </c>
      <c r="V35" s="67">
        <f t="shared" si="7"/>
        <v>50601583</v>
      </c>
      <c r="W35" s="67"/>
      <c r="X35" s="67"/>
      <c r="Y35" s="67"/>
      <c r="Z35" s="67">
        <f t="shared" si="8"/>
        <v>51157386</v>
      </c>
      <c r="AA35" s="67">
        <f t="shared" si="9"/>
        <v>48856189</v>
      </c>
      <c r="AB35" s="67">
        <f t="shared" si="10"/>
        <v>50601583</v>
      </c>
      <c r="AC35" s="67"/>
      <c r="AD35" s="67"/>
      <c r="AE35" s="67"/>
      <c r="AF35" s="67">
        <f t="shared" si="11"/>
        <v>51157386</v>
      </c>
      <c r="AG35" s="67">
        <f t="shared" si="12"/>
        <v>48856189</v>
      </c>
      <c r="AH35" s="67">
        <f t="shared" si="13"/>
        <v>50601583</v>
      </c>
      <c r="AI35" s="67"/>
      <c r="AJ35" s="67"/>
      <c r="AK35" s="67"/>
      <c r="AL35" s="67">
        <f t="shared" si="14"/>
        <v>51157386</v>
      </c>
      <c r="AM35" s="67">
        <f t="shared" si="15"/>
        <v>48856189</v>
      </c>
      <c r="AN35" s="67">
        <f t="shared" si="16"/>
        <v>50601583</v>
      </c>
      <c r="AO35" s="67">
        <v>4177200</v>
      </c>
      <c r="AP35" s="67"/>
      <c r="AQ35" s="67"/>
      <c r="AR35" s="67">
        <f t="shared" si="17"/>
        <v>55334586</v>
      </c>
      <c r="AS35" s="67">
        <f t="shared" si="18"/>
        <v>48856189</v>
      </c>
      <c r="AT35" s="67">
        <f t="shared" si="19"/>
        <v>50601583</v>
      </c>
      <c r="AU35" s="67"/>
      <c r="AV35" s="67"/>
      <c r="AW35" s="67"/>
      <c r="AX35" s="67">
        <f t="shared" si="20"/>
        <v>55334586</v>
      </c>
      <c r="AY35" s="67">
        <f t="shared" si="21"/>
        <v>48856189</v>
      </c>
      <c r="AZ35" s="67">
        <f t="shared" si="22"/>
        <v>50601583</v>
      </c>
      <c r="BA35" s="67">
        <v>-11664590</v>
      </c>
      <c r="BB35" s="67"/>
      <c r="BC35" s="67"/>
      <c r="BD35" s="67">
        <f t="shared" si="23"/>
        <v>43669996</v>
      </c>
      <c r="BE35" s="67">
        <f t="shared" si="24"/>
        <v>48856189</v>
      </c>
      <c r="BF35" s="67">
        <f t="shared" si="25"/>
        <v>50601583</v>
      </c>
    </row>
    <row r="36" spans="1:58" ht="38.25">
      <c r="A36" s="284"/>
      <c r="B36" s="174" t="s">
        <v>87</v>
      </c>
      <c r="C36" s="5" t="s">
        <v>13</v>
      </c>
      <c r="D36" s="5" t="s">
        <v>3</v>
      </c>
      <c r="E36" s="5" t="s">
        <v>99</v>
      </c>
      <c r="F36" s="5" t="s">
        <v>103</v>
      </c>
      <c r="G36" s="17"/>
      <c r="H36" s="63">
        <f>H37</f>
        <v>2021540</v>
      </c>
      <c r="I36" s="63">
        <f t="shared" ref="I36:M37" si="87">I37</f>
        <v>2046970</v>
      </c>
      <c r="J36" s="63">
        <f t="shared" si="87"/>
        <v>2363360</v>
      </c>
      <c r="K36" s="63">
        <f t="shared" si="87"/>
        <v>0</v>
      </c>
      <c r="L36" s="63">
        <f t="shared" si="87"/>
        <v>0</v>
      </c>
      <c r="M36" s="63">
        <f t="shared" si="87"/>
        <v>0</v>
      </c>
      <c r="N36" s="63">
        <f t="shared" si="2"/>
        <v>2021540</v>
      </c>
      <c r="O36" s="63">
        <f t="shared" si="3"/>
        <v>2046970</v>
      </c>
      <c r="P36" s="63">
        <f t="shared" si="4"/>
        <v>2363360</v>
      </c>
      <c r="Q36" s="63">
        <f t="shared" ref="Q36:S37" si="88">Q37</f>
        <v>0</v>
      </c>
      <c r="R36" s="63">
        <f t="shared" si="88"/>
        <v>0</v>
      </c>
      <c r="S36" s="63">
        <f t="shared" si="88"/>
        <v>0</v>
      </c>
      <c r="T36" s="63">
        <f t="shared" si="5"/>
        <v>2021540</v>
      </c>
      <c r="U36" s="63">
        <f t="shared" si="6"/>
        <v>2046970</v>
      </c>
      <c r="V36" s="63">
        <f t="shared" si="7"/>
        <v>2363360</v>
      </c>
      <c r="W36" s="63">
        <f t="shared" ref="W36:Y37" si="89">W37</f>
        <v>0</v>
      </c>
      <c r="X36" s="63">
        <f t="shared" si="89"/>
        <v>0</v>
      </c>
      <c r="Y36" s="63">
        <f t="shared" si="89"/>
        <v>0</v>
      </c>
      <c r="Z36" s="63">
        <f t="shared" si="8"/>
        <v>2021540</v>
      </c>
      <c r="AA36" s="63">
        <f t="shared" si="9"/>
        <v>2046970</v>
      </c>
      <c r="AB36" s="63">
        <f t="shared" si="10"/>
        <v>2363360</v>
      </c>
      <c r="AC36" s="63">
        <f t="shared" ref="AC36:AE37" si="90">AC37</f>
        <v>-309960</v>
      </c>
      <c r="AD36" s="63">
        <f t="shared" si="90"/>
        <v>0</v>
      </c>
      <c r="AE36" s="63">
        <f t="shared" si="90"/>
        <v>0</v>
      </c>
      <c r="AF36" s="63">
        <f t="shared" si="11"/>
        <v>1711580</v>
      </c>
      <c r="AG36" s="63">
        <f t="shared" si="12"/>
        <v>2046970</v>
      </c>
      <c r="AH36" s="63">
        <f t="shared" si="13"/>
        <v>2363360</v>
      </c>
      <c r="AI36" s="63">
        <f t="shared" ref="AI36:AK37" si="91">AI37</f>
        <v>0</v>
      </c>
      <c r="AJ36" s="63">
        <f t="shared" si="91"/>
        <v>0</v>
      </c>
      <c r="AK36" s="63">
        <f t="shared" si="91"/>
        <v>0</v>
      </c>
      <c r="AL36" s="63">
        <f t="shared" si="14"/>
        <v>1711580</v>
      </c>
      <c r="AM36" s="63">
        <f t="shared" si="15"/>
        <v>2046970</v>
      </c>
      <c r="AN36" s="63">
        <f t="shared" si="16"/>
        <v>2363360</v>
      </c>
      <c r="AO36" s="63">
        <f t="shared" ref="AO36:AQ37" si="92">AO37</f>
        <v>100000</v>
      </c>
      <c r="AP36" s="63">
        <f t="shared" si="92"/>
        <v>0</v>
      </c>
      <c r="AQ36" s="63">
        <f t="shared" si="92"/>
        <v>0</v>
      </c>
      <c r="AR36" s="63">
        <f t="shared" si="17"/>
        <v>1811580</v>
      </c>
      <c r="AS36" s="63">
        <f t="shared" si="18"/>
        <v>2046970</v>
      </c>
      <c r="AT36" s="63">
        <f t="shared" si="19"/>
        <v>2363360</v>
      </c>
      <c r="AU36" s="63">
        <f t="shared" ref="AU36:AW37" si="93">AU37</f>
        <v>40333.43</v>
      </c>
      <c r="AV36" s="63">
        <f t="shared" si="93"/>
        <v>0</v>
      </c>
      <c r="AW36" s="63">
        <f t="shared" si="93"/>
        <v>0</v>
      </c>
      <c r="AX36" s="63">
        <f t="shared" si="20"/>
        <v>1851913.43</v>
      </c>
      <c r="AY36" s="63">
        <f t="shared" si="21"/>
        <v>2046970</v>
      </c>
      <c r="AZ36" s="63">
        <f t="shared" si="22"/>
        <v>2363360</v>
      </c>
      <c r="BA36" s="63">
        <f t="shared" ref="BA36:BC37" si="94">BA37</f>
        <v>450000</v>
      </c>
      <c r="BB36" s="63">
        <f t="shared" si="94"/>
        <v>0</v>
      </c>
      <c r="BC36" s="63">
        <f t="shared" si="94"/>
        <v>0</v>
      </c>
      <c r="BD36" s="63">
        <f t="shared" si="23"/>
        <v>2301913.4299999997</v>
      </c>
      <c r="BE36" s="63">
        <f t="shared" si="24"/>
        <v>2046970</v>
      </c>
      <c r="BF36" s="63">
        <f t="shared" si="25"/>
        <v>2363360</v>
      </c>
    </row>
    <row r="37" spans="1:58" ht="25.5">
      <c r="A37" s="283"/>
      <c r="B37" s="30" t="s">
        <v>41</v>
      </c>
      <c r="C37" s="5" t="s">
        <v>13</v>
      </c>
      <c r="D37" s="5" t="s">
        <v>3</v>
      </c>
      <c r="E37" s="5" t="s">
        <v>99</v>
      </c>
      <c r="F37" s="5" t="s">
        <v>103</v>
      </c>
      <c r="G37" s="17" t="s">
        <v>39</v>
      </c>
      <c r="H37" s="63">
        <f>H38</f>
        <v>2021540</v>
      </c>
      <c r="I37" s="63">
        <f t="shared" si="87"/>
        <v>2046970</v>
      </c>
      <c r="J37" s="63">
        <f t="shared" si="87"/>
        <v>2363360</v>
      </c>
      <c r="K37" s="63">
        <f t="shared" si="87"/>
        <v>0</v>
      </c>
      <c r="L37" s="63">
        <f t="shared" si="87"/>
        <v>0</v>
      </c>
      <c r="M37" s="63">
        <f t="shared" si="87"/>
        <v>0</v>
      </c>
      <c r="N37" s="63">
        <f t="shared" si="2"/>
        <v>2021540</v>
      </c>
      <c r="O37" s="63">
        <f t="shared" si="3"/>
        <v>2046970</v>
      </c>
      <c r="P37" s="63">
        <f t="shared" si="4"/>
        <v>2363360</v>
      </c>
      <c r="Q37" s="63">
        <f t="shared" si="88"/>
        <v>0</v>
      </c>
      <c r="R37" s="63">
        <f t="shared" si="88"/>
        <v>0</v>
      </c>
      <c r="S37" s="63">
        <f t="shared" si="88"/>
        <v>0</v>
      </c>
      <c r="T37" s="63">
        <f t="shared" si="5"/>
        <v>2021540</v>
      </c>
      <c r="U37" s="63">
        <f t="shared" si="6"/>
        <v>2046970</v>
      </c>
      <c r="V37" s="63">
        <f t="shared" si="7"/>
        <v>2363360</v>
      </c>
      <c r="W37" s="63">
        <f t="shared" si="89"/>
        <v>0</v>
      </c>
      <c r="X37" s="63">
        <f t="shared" si="89"/>
        <v>0</v>
      </c>
      <c r="Y37" s="63">
        <f t="shared" si="89"/>
        <v>0</v>
      </c>
      <c r="Z37" s="63">
        <f t="shared" si="8"/>
        <v>2021540</v>
      </c>
      <c r="AA37" s="63">
        <f t="shared" si="9"/>
        <v>2046970</v>
      </c>
      <c r="AB37" s="63">
        <f t="shared" si="10"/>
        <v>2363360</v>
      </c>
      <c r="AC37" s="63">
        <f t="shared" si="90"/>
        <v>-309960</v>
      </c>
      <c r="AD37" s="63">
        <f t="shared" si="90"/>
        <v>0</v>
      </c>
      <c r="AE37" s="63">
        <f t="shared" si="90"/>
        <v>0</v>
      </c>
      <c r="AF37" s="63">
        <f t="shared" si="11"/>
        <v>1711580</v>
      </c>
      <c r="AG37" s="63">
        <f t="shared" si="12"/>
        <v>2046970</v>
      </c>
      <c r="AH37" s="63">
        <f t="shared" si="13"/>
        <v>2363360</v>
      </c>
      <c r="AI37" s="63">
        <f t="shared" si="91"/>
        <v>0</v>
      </c>
      <c r="AJ37" s="63">
        <f t="shared" si="91"/>
        <v>0</v>
      </c>
      <c r="AK37" s="63">
        <f t="shared" si="91"/>
        <v>0</v>
      </c>
      <c r="AL37" s="63">
        <f t="shared" si="14"/>
        <v>1711580</v>
      </c>
      <c r="AM37" s="63">
        <f t="shared" si="15"/>
        <v>2046970</v>
      </c>
      <c r="AN37" s="63">
        <f t="shared" si="16"/>
        <v>2363360</v>
      </c>
      <c r="AO37" s="63">
        <f t="shared" si="92"/>
        <v>100000</v>
      </c>
      <c r="AP37" s="63">
        <f t="shared" si="92"/>
        <v>0</v>
      </c>
      <c r="AQ37" s="63">
        <f t="shared" si="92"/>
        <v>0</v>
      </c>
      <c r="AR37" s="63">
        <f t="shared" si="17"/>
        <v>1811580</v>
      </c>
      <c r="AS37" s="63">
        <f t="shared" si="18"/>
        <v>2046970</v>
      </c>
      <c r="AT37" s="63">
        <f t="shared" si="19"/>
        <v>2363360</v>
      </c>
      <c r="AU37" s="63">
        <f t="shared" si="93"/>
        <v>40333.43</v>
      </c>
      <c r="AV37" s="63">
        <f t="shared" si="93"/>
        <v>0</v>
      </c>
      <c r="AW37" s="63">
        <f t="shared" si="93"/>
        <v>0</v>
      </c>
      <c r="AX37" s="63">
        <f t="shared" si="20"/>
        <v>1851913.43</v>
      </c>
      <c r="AY37" s="63">
        <f t="shared" si="21"/>
        <v>2046970</v>
      </c>
      <c r="AZ37" s="63">
        <f t="shared" si="22"/>
        <v>2363360</v>
      </c>
      <c r="BA37" s="63">
        <f t="shared" si="94"/>
        <v>450000</v>
      </c>
      <c r="BB37" s="63">
        <f t="shared" si="94"/>
        <v>0</v>
      </c>
      <c r="BC37" s="63">
        <f t="shared" si="94"/>
        <v>0</v>
      </c>
      <c r="BD37" s="63">
        <f t="shared" si="23"/>
        <v>2301913.4299999997</v>
      </c>
      <c r="BE37" s="63">
        <f t="shared" si="24"/>
        <v>2046970</v>
      </c>
      <c r="BF37" s="63">
        <f t="shared" si="25"/>
        <v>2363360</v>
      </c>
    </row>
    <row r="38" spans="1:58">
      <c r="A38" s="283"/>
      <c r="B38" s="29" t="s">
        <v>42</v>
      </c>
      <c r="C38" s="5" t="s">
        <v>13</v>
      </c>
      <c r="D38" s="5" t="s">
        <v>3</v>
      </c>
      <c r="E38" s="5" t="s">
        <v>99</v>
      </c>
      <c r="F38" s="5" t="s">
        <v>103</v>
      </c>
      <c r="G38" s="17" t="s">
        <v>40</v>
      </c>
      <c r="H38" s="67">
        <v>2021540</v>
      </c>
      <c r="I38" s="67">
        <v>2046970</v>
      </c>
      <c r="J38" s="67">
        <v>2363360</v>
      </c>
      <c r="K38" s="67"/>
      <c r="L38" s="67"/>
      <c r="M38" s="67"/>
      <c r="N38" s="67">
        <f t="shared" si="2"/>
        <v>2021540</v>
      </c>
      <c r="O38" s="67">
        <f t="shared" si="3"/>
        <v>2046970</v>
      </c>
      <c r="P38" s="67">
        <f t="shared" si="4"/>
        <v>2363360</v>
      </c>
      <c r="Q38" s="67"/>
      <c r="R38" s="67"/>
      <c r="S38" s="67"/>
      <c r="T38" s="67">
        <f t="shared" si="5"/>
        <v>2021540</v>
      </c>
      <c r="U38" s="67">
        <f t="shared" si="6"/>
        <v>2046970</v>
      </c>
      <c r="V38" s="67">
        <f t="shared" si="7"/>
        <v>2363360</v>
      </c>
      <c r="W38" s="67"/>
      <c r="X38" s="67"/>
      <c r="Y38" s="67"/>
      <c r="Z38" s="67">
        <f t="shared" si="8"/>
        <v>2021540</v>
      </c>
      <c r="AA38" s="67">
        <f t="shared" si="9"/>
        <v>2046970</v>
      </c>
      <c r="AB38" s="67">
        <f t="shared" si="10"/>
        <v>2363360</v>
      </c>
      <c r="AC38" s="67">
        <v>-309960</v>
      </c>
      <c r="AD38" s="67"/>
      <c r="AE38" s="67"/>
      <c r="AF38" s="67">
        <f t="shared" si="11"/>
        <v>1711580</v>
      </c>
      <c r="AG38" s="67">
        <f t="shared" si="12"/>
        <v>2046970</v>
      </c>
      <c r="AH38" s="67">
        <f t="shared" si="13"/>
        <v>2363360</v>
      </c>
      <c r="AI38" s="67"/>
      <c r="AJ38" s="67"/>
      <c r="AK38" s="67"/>
      <c r="AL38" s="67">
        <f t="shared" si="14"/>
        <v>1711580</v>
      </c>
      <c r="AM38" s="67">
        <f t="shared" si="15"/>
        <v>2046970</v>
      </c>
      <c r="AN38" s="67">
        <f t="shared" si="16"/>
        <v>2363360</v>
      </c>
      <c r="AO38" s="67">
        <v>100000</v>
      </c>
      <c r="AP38" s="67"/>
      <c r="AQ38" s="67"/>
      <c r="AR38" s="67">
        <f t="shared" si="17"/>
        <v>1811580</v>
      </c>
      <c r="AS38" s="67">
        <f t="shared" si="18"/>
        <v>2046970</v>
      </c>
      <c r="AT38" s="67">
        <f t="shared" si="19"/>
        <v>2363360</v>
      </c>
      <c r="AU38" s="67">
        <v>40333.43</v>
      </c>
      <c r="AV38" s="67"/>
      <c r="AW38" s="67"/>
      <c r="AX38" s="67">
        <f t="shared" si="20"/>
        <v>1851913.43</v>
      </c>
      <c r="AY38" s="67">
        <f t="shared" si="21"/>
        <v>2046970</v>
      </c>
      <c r="AZ38" s="67">
        <f t="shared" si="22"/>
        <v>2363360</v>
      </c>
      <c r="BA38" s="67">
        <v>450000</v>
      </c>
      <c r="BB38" s="67"/>
      <c r="BC38" s="67"/>
      <c r="BD38" s="67">
        <f t="shared" si="23"/>
        <v>2301913.4299999997</v>
      </c>
      <c r="BE38" s="67">
        <f t="shared" si="24"/>
        <v>2046970</v>
      </c>
      <c r="BF38" s="67">
        <f t="shared" si="25"/>
        <v>2363360</v>
      </c>
    </row>
    <row r="39" spans="1:58" ht="25.5">
      <c r="A39" s="27"/>
      <c r="B39" s="62" t="s">
        <v>200</v>
      </c>
      <c r="C39" s="44" t="s">
        <v>13</v>
      </c>
      <c r="D39" s="44" t="s">
        <v>3</v>
      </c>
      <c r="E39" s="44" t="s">
        <v>99</v>
      </c>
      <c r="F39" s="79" t="s">
        <v>199</v>
      </c>
      <c r="G39" s="43"/>
      <c r="H39" s="67">
        <f>H40</f>
        <v>0</v>
      </c>
      <c r="I39" s="67">
        <f t="shared" ref="I39:M40" si="95">I40</f>
        <v>0</v>
      </c>
      <c r="J39" s="67">
        <f t="shared" si="95"/>
        <v>0</v>
      </c>
      <c r="K39" s="67">
        <f t="shared" si="95"/>
        <v>0</v>
      </c>
      <c r="L39" s="67">
        <f t="shared" si="95"/>
        <v>0</v>
      </c>
      <c r="M39" s="67">
        <f t="shared" si="95"/>
        <v>0</v>
      </c>
      <c r="N39" s="67">
        <f t="shared" si="2"/>
        <v>0</v>
      </c>
      <c r="O39" s="67">
        <f t="shared" si="3"/>
        <v>0</v>
      </c>
      <c r="P39" s="67">
        <f t="shared" si="4"/>
        <v>0</v>
      </c>
      <c r="Q39" s="67">
        <f t="shared" ref="Q39:S40" si="96">Q40</f>
        <v>0</v>
      </c>
      <c r="R39" s="67">
        <f t="shared" si="96"/>
        <v>0</v>
      </c>
      <c r="S39" s="67">
        <f t="shared" si="96"/>
        <v>0</v>
      </c>
      <c r="T39" s="67">
        <f t="shared" si="5"/>
        <v>0</v>
      </c>
      <c r="U39" s="67">
        <f t="shared" si="6"/>
        <v>0</v>
      </c>
      <c r="V39" s="67">
        <f t="shared" si="7"/>
        <v>0</v>
      </c>
      <c r="W39" s="67">
        <f t="shared" ref="W39:Y40" si="97">W40</f>
        <v>0</v>
      </c>
      <c r="X39" s="67">
        <f t="shared" si="97"/>
        <v>0</v>
      </c>
      <c r="Y39" s="67">
        <f t="shared" si="97"/>
        <v>0</v>
      </c>
      <c r="Z39" s="67">
        <f t="shared" si="8"/>
        <v>0</v>
      </c>
      <c r="AA39" s="67">
        <f t="shared" si="9"/>
        <v>0</v>
      </c>
      <c r="AB39" s="67">
        <f t="shared" si="10"/>
        <v>0</v>
      </c>
      <c r="AC39" s="67">
        <f t="shared" ref="AC39:AE40" si="98">AC40</f>
        <v>0</v>
      </c>
      <c r="AD39" s="67">
        <f t="shared" si="98"/>
        <v>0</v>
      </c>
      <c r="AE39" s="67">
        <f t="shared" si="98"/>
        <v>0</v>
      </c>
      <c r="AF39" s="67">
        <f t="shared" si="11"/>
        <v>0</v>
      </c>
      <c r="AG39" s="67">
        <f t="shared" si="12"/>
        <v>0</v>
      </c>
      <c r="AH39" s="67">
        <f t="shared" si="13"/>
        <v>0</v>
      </c>
      <c r="AI39" s="67">
        <f t="shared" ref="AI39:AK40" si="99">AI40</f>
        <v>0</v>
      </c>
      <c r="AJ39" s="67">
        <f t="shared" si="99"/>
        <v>0</v>
      </c>
      <c r="AK39" s="67">
        <f t="shared" si="99"/>
        <v>0</v>
      </c>
      <c r="AL39" s="67">
        <f t="shared" si="14"/>
        <v>0</v>
      </c>
      <c r="AM39" s="67">
        <f t="shared" si="15"/>
        <v>0</v>
      </c>
      <c r="AN39" s="67">
        <f t="shared" si="16"/>
        <v>0</v>
      </c>
      <c r="AO39" s="67">
        <f t="shared" ref="AO39:AQ40" si="100">AO40</f>
        <v>0</v>
      </c>
      <c r="AP39" s="67">
        <f t="shared" si="100"/>
        <v>0</v>
      </c>
      <c r="AQ39" s="67">
        <f t="shared" si="100"/>
        <v>0</v>
      </c>
      <c r="AR39" s="67">
        <f t="shared" si="17"/>
        <v>0</v>
      </c>
      <c r="AS39" s="67">
        <f t="shared" si="18"/>
        <v>0</v>
      </c>
      <c r="AT39" s="67">
        <f t="shared" si="19"/>
        <v>0</v>
      </c>
      <c r="AU39" s="67">
        <f t="shared" ref="AU39:AW40" si="101">AU40</f>
        <v>0</v>
      </c>
      <c r="AV39" s="67">
        <f t="shared" si="101"/>
        <v>0</v>
      </c>
      <c r="AW39" s="67">
        <f t="shared" si="101"/>
        <v>0</v>
      </c>
      <c r="AX39" s="67">
        <f t="shared" si="20"/>
        <v>0</v>
      </c>
      <c r="AY39" s="67">
        <f t="shared" si="21"/>
        <v>0</v>
      </c>
      <c r="AZ39" s="67">
        <f t="shared" si="22"/>
        <v>0</v>
      </c>
      <c r="BA39" s="67">
        <f t="shared" ref="BA39:BC40" si="102">BA40</f>
        <v>0</v>
      </c>
      <c r="BB39" s="67">
        <f t="shared" si="102"/>
        <v>0</v>
      </c>
      <c r="BC39" s="67">
        <f t="shared" si="102"/>
        <v>0</v>
      </c>
      <c r="BD39" s="67">
        <f t="shared" si="23"/>
        <v>0</v>
      </c>
      <c r="BE39" s="67">
        <f t="shared" si="24"/>
        <v>0</v>
      </c>
      <c r="BF39" s="67">
        <f t="shared" si="25"/>
        <v>0</v>
      </c>
    </row>
    <row r="40" spans="1:58" ht="25.5">
      <c r="A40" s="27"/>
      <c r="B40" s="30" t="s">
        <v>41</v>
      </c>
      <c r="C40" s="44" t="s">
        <v>13</v>
      </c>
      <c r="D40" s="44" t="s">
        <v>3</v>
      </c>
      <c r="E40" s="44" t="s">
        <v>99</v>
      </c>
      <c r="F40" s="79" t="s">
        <v>199</v>
      </c>
      <c r="G40" s="107" t="s">
        <v>39</v>
      </c>
      <c r="H40" s="67">
        <f>H41</f>
        <v>0</v>
      </c>
      <c r="I40" s="67">
        <f t="shared" si="95"/>
        <v>0</v>
      </c>
      <c r="J40" s="67">
        <f t="shared" si="95"/>
        <v>0</v>
      </c>
      <c r="K40" s="67">
        <f t="shared" si="95"/>
        <v>0</v>
      </c>
      <c r="L40" s="67">
        <f t="shared" si="95"/>
        <v>0</v>
      </c>
      <c r="M40" s="67">
        <f t="shared" si="95"/>
        <v>0</v>
      </c>
      <c r="N40" s="67">
        <f t="shared" si="2"/>
        <v>0</v>
      </c>
      <c r="O40" s="67">
        <f t="shared" si="3"/>
        <v>0</v>
      </c>
      <c r="P40" s="67">
        <f t="shared" si="4"/>
        <v>0</v>
      </c>
      <c r="Q40" s="67">
        <f t="shared" si="96"/>
        <v>0</v>
      </c>
      <c r="R40" s="67">
        <f t="shared" si="96"/>
        <v>0</v>
      </c>
      <c r="S40" s="67">
        <f t="shared" si="96"/>
        <v>0</v>
      </c>
      <c r="T40" s="67">
        <f t="shared" si="5"/>
        <v>0</v>
      </c>
      <c r="U40" s="67">
        <f t="shared" si="6"/>
        <v>0</v>
      </c>
      <c r="V40" s="67">
        <f t="shared" si="7"/>
        <v>0</v>
      </c>
      <c r="W40" s="67">
        <f t="shared" si="97"/>
        <v>0</v>
      </c>
      <c r="X40" s="67">
        <f t="shared" si="97"/>
        <v>0</v>
      </c>
      <c r="Y40" s="67">
        <f t="shared" si="97"/>
        <v>0</v>
      </c>
      <c r="Z40" s="67">
        <f t="shared" si="8"/>
        <v>0</v>
      </c>
      <c r="AA40" s="67">
        <f t="shared" si="9"/>
        <v>0</v>
      </c>
      <c r="AB40" s="67">
        <f t="shared" si="10"/>
        <v>0</v>
      </c>
      <c r="AC40" s="67">
        <f t="shared" si="98"/>
        <v>0</v>
      </c>
      <c r="AD40" s="67">
        <f t="shared" si="98"/>
        <v>0</v>
      </c>
      <c r="AE40" s="67">
        <f t="shared" si="98"/>
        <v>0</v>
      </c>
      <c r="AF40" s="67">
        <f t="shared" si="11"/>
        <v>0</v>
      </c>
      <c r="AG40" s="67">
        <f t="shared" si="12"/>
        <v>0</v>
      </c>
      <c r="AH40" s="67">
        <f t="shared" si="13"/>
        <v>0</v>
      </c>
      <c r="AI40" s="67">
        <f t="shared" si="99"/>
        <v>0</v>
      </c>
      <c r="AJ40" s="67">
        <f t="shared" si="99"/>
        <v>0</v>
      </c>
      <c r="AK40" s="67">
        <f t="shared" si="99"/>
        <v>0</v>
      </c>
      <c r="AL40" s="67">
        <f t="shared" si="14"/>
        <v>0</v>
      </c>
      <c r="AM40" s="67">
        <f t="shared" si="15"/>
        <v>0</v>
      </c>
      <c r="AN40" s="67">
        <f t="shared" si="16"/>
        <v>0</v>
      </c>
      <c r="AO40" s="67">
        <f t="shared" si="100"/>
        <v>0</v>
      </c>
      <c r="AP40" s="67">
        <f t="shared" si="100"/>
        <v>0</v>
      </c>
      <c r="AQ40" s="67">
        <f t="shared" si="100"/>
        <v>0</v>
      </c>
      <c r="AR40" s="67">
        <f t="shared" si="17"/>
        <v>0</v>
      </c>
      <c r="AS40" s="67">
        <f t="shared" si="18"/>
        <v>0</v>
      </c>
      <c r="AT40" s="67">
        <f t="shared" si="19"/>
        <v>0</v>
      </c>
      <c r="AU40" s="67">
        <f t="shared" si="101"/>
        <v>0</v>
      </c>
      <c r="AV40" s="67">
        <f t="shared" si="101"/>
        <v>0</v>
      </c>
      <c r="AW40" s="67">
        <f t="shared" si="101"/>
        <v>0</v>
      </c>
      <c r="AX40" s="67">
        <f t="shared" si="20"/>
        <v>0</v>
      </c>
      <c r="AY40" s="67">
        <f t="shared" si="21"/>
        <v>0</v>
      </c>
      <c r="AZ40" s="67">
        <f t="shared" si="22"/>
        <v>0</v>
      </c>
      <c r="BA40" s="67">
        <f t="shared" si="102"/>
        <v>0</v>
      </c>
      <c r="BB40" s="67">
        <f t="shared" si="102"/>
        <v>0</v>
      </c>
      <c r="BC40" s="67">
        <f t="shared" si="102"/>
        <v>0</v>
      </c>
      <c r="BD40" s="67">
        <f t="shared" si="23"/>
        <v>0</v>
      </c>
      <c r="BE40" s="67">
        <f t="shared" si="24"/>
        <v>0</v>
      </c>
      <c r="BF40" s="67">
        <f t="shared" si="25"/>
        <v>0</v>
      </c>
    </row>
    <row r="41" spans="1:58">
      <c r="A41" s="27"/>
      <c r="B41" s="119" t="s">
        <v>42</v>
      </c>
      <c r="C41" s="44" t="s">
        <v>13</v>
      </c>
      <c r="D41" s="44" t="s">
        <v>3</v>
      </c>
      <c r="E41" s="44" t="s">
        <v>99</v>
      </c>
      <c r="F41" s="79" t="s">
        <v>199</v>
      </c>
      <c r="G41" s="107" t="s">
        <v>40</v>
      </c>
      <c r="H41" s="67"/>
      <c r="I41" s="67"/>
      <c r="J41" s="67"/>
      <c r="K41" s="67"/>
      <c r="L41" s="67"/>
      <c r="M41" s="67"/>
      <c r="N41" s="67">
        <f t="shared" si="2"/>
        <v>0</v>
      </c>
      <c r="O41" s="67">
        <f t="shared" si="3"/>
        <v>0</v>
      </c>
      <c r="P41" s="67">
        <f t="shared" si="4"/>
        <v>0</v>
      </c>
      <c r="Q41" s="67"/>
      <c r="R41" s="67"/>
      <c r="S41" s="67"/>
      <c r="T41" s="67">
        <f t="shared" si="5"/>
        <v>0</v>
      </c>
      <c r="U41" s="67">
        <f t="shared" si="6"/>
        <v>0</v>
      </c>
      <c r="V41" s="67">
        <f t="shared" si="7"/>
        <v>0</v>
      </c>
      <c r="W41" s="67"/>
      <c r="X41" s="67"/>
      <c r="Y41" s="67"/>
      <c r="Z41" s="67">
        <f t="shared" si="8"/>
        <v>0</v>
      </c>
      <c r="AA41" s="67">
        <f t="shared" si="9"/>
        <v>0</v>
      </c>
      <c r="AB41" s="67">
        <f t="shared" si="10"/>
        <v>0</v>
      </c>
      <c r="AC41" s="67"/>
      <c r="AD41" s="67"/>
      <c r="AE41" s="67"/>
      <c r="AF41" s="67">
        <f t="shared" si="11"/>
        <v>0</v>
      </c>
      <c r="AG41" s="67">
        <f t="shared" si="12"/>
        <v>0</v>
      </c>
      <c r="AH41" s="67">
        <f t="shared" si="13"/>
        <v>0</v>
      </c>
      <c r="AI41" s="67"/>
      <c r="AJ41" s="67"/>
      <c r="AK41" s="67"/>
      <c r="AL41" s="67">
        <f t="shared" si="14"/>
        <v>0</v>
      </c>
      <c r="AM41" s="67">
        <f t="shared" si="15"/>
        <v>0</v>
      </c>
      <c r="AN41" s="67">
        <f t="shared" si="16"/>
        <v>0</v>
      </c>
      <c r="AO41" s="67"/>
      <c r="AP41" s="67"/>
      <c r="AQ41" s="67"/>
      <c r="AR41" s="67">
        <f t="shared" si="17"/>
        <v>0</v>
      </c>
      <c r="AS41" s="67">
        <f t="shared" si="18"/>
        <v>0</v>
      </c>
      <c r="AT41" s="67">
        <f t="shared" si="19"/>
        <v>0</v>
      </c>
      <c r="AU41" s="67"/>
      <c r="AV41" s="67"/>
      <c r="AW41" s="67"/>
      <c r="AX41" s="67">
        <f t="shared" si="20"/>
        <v>0</v>
      </c>
      <c r="AY41" s="67">
        <f t="shared" si="21"/>
        <v>0</v>
      </c>
      <c r="AZ41" s="67">
        <f t="shared" si="22"/>
        <v>0</v>
      </c>
      <c r="BA41" s="67"/>
      <c r="BB41" s="67"/>
      <c r="BC41" s="67"/>
      <c r="BD41" s="67">
        <f t="shared" si="23"/>
        <v>0</v>
      </c>
      <c r="BE41" s="67">
        <f t="shared" si="24"/>
        <v>0</v>
      </c>
      <c r="BF41" s="67">
        <f t="shared" si="25"/>
        <v>0</v>
      </c>
    </row>
    <row r="42" spans="1:58">
      <c r="A42" s="27" t="s">
        <v>24</v>
      </c>
      <c r="B42" s="31" t="s">
        <v>89</v>
      </c>
      <c r="C42" s="6" t="s">
        <v>13</v>
      </c>
      <c r="D42" s="6" t="s">
        <v>10</v>
      </c>
      <c r="E42" s="6" t="s">
        <v>99</v>
      </c>
      <c r="F42" s="6" t="s">
        <v>100</v>
      </c>
      <c r="G42" s="17"/>
      <c r="H42" s="64">
        <f>H43+H46+H49+H67+H79+H55+H82+H70+H73+H64</f>
        <v>313785992.98000002</v>
      </c>
      <c r="I42" s="64">
        <f t="shared" ref="I42:M42" si="103">I43+I46+I49+I67+I79+I55+I82+I70+I73+I64</f>
        <v>307801587.66000003</v>
      </c>
      <c r="J42" s="64">
        <f t="shared" si="103"/>
        <v>314433288.52999997</v>
      </c>
      <c r="K42" s="64">
        <f t="shared" si="103"/>
        <v>-1032940.78</v>
      </c>
      <c r="L42" s="64">
        <f t="shared" si="103"/>
        <v>-797028.37</v>
      </c>
      <c r="M42" s="64">
        <f t="shared" si="103"/>
        <v>-678629.68</v>
      </c>
      <c r="N42" s="64">
        <f t="shared" si="2"/>
        <v>312753052.20000005</v>
      </c>
      <c r="O42" s="64">
        <f t="shared" si="3"/>
        <v>307004559.29000002</v>
      </c>
      <c r="P42" s="64">
        <f t="shared" si="4"/>
        <v>313754658.84999996</v>
      </c>
      <c r="Q42" s="64">
        <f>Q43+Q46+Q49+Q67+Q79+Q55+Q82+Q70+Q73+Q64+Q52</f>
        <v>3921486.7</v>
      </c>
      <c r="R42" s="64">
        <f t="shared" ref="R42:S42" si="104">R43+R46+R49+R67+R79+R55+R82+R70+R73+R64+R52</f>
        <v>293866.65999999997</v>
      </c>
      <c r="S42" s="64">
        <f t="shared" si="104"/>
        <v>278194.39</v>
      </c>
      <c r="T42" s="64">
        <f t="shared" si="5"/>
        <v>316674538.90000004</v>
      </c>
      <c r="U42" s="64">
        <f t="shared" si="6"/>
        <v>307298425.95000005</v>
      </c>
      <c r="V42" s="64">
        <f t="shared" si="7"/>
        <v>314032853.23999995</v>
      </c>
      <c r="W42" s="64">
        <f>W43+W46+W49+W67+W79+W55+W82+W70+W73+W64+W52+W76</f>
        <v>561840.72</v>
      </c>
      <c r="X42" s="64">
        <f t="shared" ref="X42:Y42" si="105">X43+X46+X49+X67+X79+X55+X82+X70+X73+X64+X52+X76</f>
        <v>0</v>
      </c>
      <c r="Y42" s="64">
        <f t="shared" si="105"/>
        <v>-3805094.26</v>
      </c>
      <c r="Z42" s="64">
        <f t="shared" si="8"/>
        <v>317236379.62000006</v>
      </c>
      <c r="AA42" s="64">
        <f t="shared" si="9"/>
        <v>307298425.95000005</v>
      </c>
      <c r="AB42" s="64">
        <f t="shared" si="10"/>
        <v>310227758.97999996</v>
      </c>
      <c r="AC42" s="64">
        <f>AC43+AC46+AC49+AC67+AC79+AC55+AC82+AC70+AC73+AC64+AC52+AC76+AC88+AC85</f>
        <v>911407.45</v>
      </c>
      <c r="AD42" s="64">
        <f t="shared" ref="AD42:AE42" si="106">AD43+AD46+AD49+AD67+AD79+AD55+AD82+AD70+AD73+AD64+AD52+AD76+AD88+AD85</f>
        <v>1598897.66</v>
      </c>
      <c r="AE42" s="64">
        <f t="shared" si="106"/>
        <v>1598897.66</v>
      </c>
      <c r="AF42" s="64">
        <f t="shared" si="11"/>
        <v>318147787.07000005</v>
      </c>
      <c r="AG42" s="64">
        <f t="shared" si="12"/>
        <v>308897323.61000007</v>
      </c>
      <c r="AH42" s="64">
        <f t="shared" si="13"/>
        <v>311826656.63999999</v>
      </c>
      <c r="AI42" s="64">
        <f>AI43+AI46+AI49+AI67+AI79+AI55+AI82+AI70+AI73+AI64+AI52+AI76+AI88+AI85+AI61</f>
        <v>11841613</v>
      </c>
      <c r="AJ42" s="64">
        <f t="shared" ref="AJ42:AK42" si="107">AJ43+AJ46+AJ49+AJ67+AJ79+AJ55+AJ82+AJ70+AJ73+AJ64+AJ52+AJ76+AJ88+AJ85+AJ61</f>
        <v>0</v>
      </c>
      <c r="AK42" s="64">
        <f t="shared" si="107"/>
        <v>0</v>
      </c>
      <c r="AL42" s="64">
        <f t="shared" si="14"/>
        <v>329989400.07000005</v>
      </c>
      <c r="AM42" s="64">
        <f t="shared" si="15"/>
        <v>308897323.61000007</v>
      </c>
      <c r="AN42" s="64">
        <f t="shared" si="16"/>
        <v>311826656.63999999</v>
      </c>
      <c r="AO42" s="64">
        <f>AO43+AO46+AO49+AO67+AO79+AO55+AO82+AO70+AO73+AO64+AO52+AO76+AO88+AO85+AO61</f>
        <v>998635.53</v>
      </c>
      <c r="AP42" s="64">
        <f t="shared" ref="AP42:AQ42" si="108">AP43+AP46+AP49+AP67+AP79+AP55+AP82+AP70+AP73+AP64+AP52+AP76+AP88+AP85+AP61</f>
        <v>0</v>
      </c>
      <c r="AQ42" s="64">
        <f t="shared" si="108"/>
        <v>0</v>
      </c>
      <c r="AR42" s="64">
        <f t="shared" si="17"/>
        <v>330988035.60000002</v>
      </c>
      <c r="AS42" s="64">
        <f t="shared" si="18"/>
        <v>308897323.61000007</v>
      </c>
      <c r="AT42" s="64">
        <f t="shared" si="19"/>
        <v>311826656.63999999</v>
      </c>
      <c r="AU42" s="64">
        <f>AU43+AU46+AU49+AU67+AU79+AU55+AU82+AU70+AU73+AU64+AU52+AU76+AU88+AU85+AU61</f>
        <v>-2877931.7199999997</v>
      </c>
      <c r="AV42" s="64">
        <f t="shared" ref="AV42:AW42" si="109">AV43+AV46+AV49+AV67+AV79+AV55+AV82+AV70+AV73+AV64+AV52+AV76+AV88+AV85+AV61</f>
        <v>0</v>
      </c>
      <c r="AW42" s="64">
        <f t="shared" si="109"/>
        <v>0</v>
      </c>
      <c r="AX42" s="64">
        <f t="shared" si="20"/>
        <v>328110103.88</v>
      </c>
      <c r="AY42" s="64">
        <f t="shared" si="21"/>
        <v>308897323.61000007</v>
      </c>
      <c r="AZ42" s="64">
        <f t="shared" si="22"/>
        <v>311826656.63999999</v>
      </c>
      <c r="BA42" s="64">
        <f>BA43+BA46+BA49+BA67+BA79+BA55+BA82+BA70+BA73+BA64+BA52+BA76+BA88+BA85+BA61+BA58</f>
        <v>11875320.67</v>
      </c>
      <c r="BB42" s="64">
        <f t="shared" ref="BB42:BC42" si="110">BB43+BB46+BB49+BB67+BB79+BB55+BB82+BB70+BB73+BB64+BB52+BB76+BB88+BB85+BB61+BB58</f>
        <v>0</v>
      </c>
      <c r="BC42" s="64">
        <f t="shared" si="110"/>
        <v>0</v>
      </c>
      <c r="BD42" s="64">
        <f t="shared" si="23"/>
        <v>339985424.55000001</v>
      </c>
      <c r="BE42" s="64">
        <f t="shared" si="24"/>
        <v>308897323.61000007</v>
      </c>
      <c r="BF42" s="64">
        <f t="shared" si="25"/>
        <v>311826656.63999999</v>
      </c>
    </row>
    <row r="43" spans="1:58" ht="25.5">
      <c r="A43" s="273"/>
      <c r="B43" s="88" t="s">
        <v>88</v>
      </c>
      <c r="C43" s="5" t="s">
        <v>13</v>
      </c>
      <c r="D43" s="5" t="s">
        <v>10</v>
      </c>
      <c r="E43" s="5" t="s">
        <v>99</v>
      </c>
      <c r="F43" s="5" t="s">
        <v>104</v>
      </c>
      <c r="G43" s="17"/>
      <c r="H43" s="63">
        <f>H44</f>
        <v>116245370</v>
      </c>
      <c r="I43" s="63">
        <f t="shared" ref="I43:M44" si="111">I44</f>
        <v>118721590.56</v>
      </c>
      <c r="J43" s="63">
        <f t="shared" si="111"/>
        <v>121831156.06</v>
      </c>
      <c r="K43" s="63">
        <f t="shared" si="111"/>
        <v>0</v>
      </c>
      <c r="L43" s="63">
        <f t="shared" si="111"/>
        <v>0</v>
      </c>
      <c r="M43" s="63">
        <f t="shared" si="111"/>
        <v>0</v>
      </c>
      <c r="N43" s="63">
        <f t="shared" si="2"/>
        <v>116245370</v>
      </c>
      <c r="O43" s="63">
        <f t="shared" si="3"/>
        <v>118721590.56</v>
      </c>
      <c r="P43" s="63">
        <f t="shared" si="4"/>
        <v>121831156.06</v>
      </c>
      <c r="Q43" s="63">
        <f t="shared" ref="Q43:S44" si="112">Q44</f>
        <v>0</v>
      </c>
      <c r="R43" s="63">
        <f t="shared" si="112"/>
        <v>0</v>
      </c>
      <c r="S43" s="63">
        <f t="shared" si="112"/>
        <v>0</v>
      </c>
      <c r="T43" s="63">
        <f t="shared" si="5"/>
        <v>116245370</v>
      </c>
      <c r="U43" s="63">
        <f t="shared" si="6"/>
        <v>118721590.56</v>
      </c>
      <c r="V43" s="63">
        <f t="shared" si="7"/>
        <v>121831156.06</v>
      </c>
      <c r="W43" s="63">
        <f t="shared" ref="W43:Y44" si="113">W44</f>
        <v>-52159.28</v>
      </c>
      <c r="X43" s="63">
        <f t="shared" si="113"/>
        <v>0</v>
      </c>
      <c r="Y43" s="63">
        <f t="shared" si="113"/>
        <v>0</v>
      </c>
      <c r="Z43" s="63">
        <f t="shared" si="8"/>
        <v>116193210.72</v>
      </c>
      <c r="AA43" s="63">
        <f t="shared" si="9"/>
        <v>118721590.56</v>
      </c>
      <c r="AB43" s="63">
        <f t="shared" si="10"/>
        <v>121831156.06</v>
      </c>
      <c r="AC43" s="63">
        <f t="shared" ref="AC43:AE44" si="114">AC44</f>
        <v>0</v>
      </c>
      <c r="AD43" s="63">
        <f t="shared" si="114"/>
        <v>0</v>
      </c>
      <c r="AE43" s="63">
        <f t="shared" si="114"/>
        <v>0</v>
      </c>
      <c r="AF43" s="63">
        <f t="shared" si="11"/>
        <v>116193210.72</v>
      </c>
      <c r="AG43" s="63">
        <f t="shared" si="12"/>
        <v>118721590.56</v>
      </c>
      <c r="AH43" s="63">
        <f t="shared" si="13"/>
        <v>121831156.06</v>
      </c>
      <c r="AI43" s="63">
        <f t="shared" ref="AI43:AK44" si="115">AI44</f>
        <v>0</v>
      </c>
      <c r="AJ43" s="63">
        <f t="shared" si="115"/>
        <v>0</v>
      </c>
      <c r="AK43" s="63">
        <f t="shared" si="115"/>
        <v>0</v>
      </c>
      <c r="AL43" s="63">
        <f t="shared" si="14"/>
        <v>116193210.72</v>
      </c>
      <c r="AM43" s="63">
        <f t="shared" si="15"/>
        <v>118721590.56</v>
      </c>
      <c r="AN43" s="63">
        <f t="shared" si="16"/>
        <v>121831156.06</v>
      </c>
      <c r="AO43" s="63">
        <f t="shared" ref="AO43:AQ44" si="116">AO44</f>
        <v>-1874857.27</v>
      </c>
      <c r="AP43" s="63">
        <f t="shared" si="116"/>
        <v>0</v>
      </c>
      <c r="AQ43" s="63">
        <f t="shared" si="116"/>
        <v>0</v>
      </c>
      <c r="AR43" s="63">
        <f t="shared" si="17"/>
        <v>114318353.45</v>
      </c>
      <c r="AS43" s="63">
        <f t="shared" si="18"/>
        <v>118721590.56</v>
      </c>
      <c r="AT43" s="63">
        <f t="shared" si="19"/>
        <v>121831156.06</v>
      </c>
      <c r="AU43" s="63">
        <f t="shared" ref="AU43:AW44" si="117">AU44</f>
        <v>-1842320.7199999997</v>
      </c>
      <c r="AV43" s="63">
        <f t="shared" si="117"/>
        <v>0</v>
      </c>
      <c r="AW43" s="63">
        <f t="shared" si="117"/>
        <v>0</v>
      </c>
      <c r="AX43" s="63">
        <f t="shared" si="20"/>
        <v>112476032.73</v>
      </c>
      <c r="AY43" s="63">
        <f t="shared" si="21"/>
        <v>118721590.56</v>
      </c>
      <c r="AZ43" s="63">
        <f t="shared" si="22"/>
        <v>121831156.06</v>
      </c>
      <c r="BA43" s="63">
        <f t="shared" ref="BA43:BC44" si="118">BA44</f>
        <v>85546.87</v>
      </c>
      <c r="BB43" s="63">
        <f t="shared" si="118"/>
        <v>0</v>
      </c>
      <c r="BC43" s="63">
        <f t="shared" si="118"/>
        <v>0</v>
      </c>
      <c r="BD43" s="63">
        <f t="shared" si="23"/>
        <v>112561579.60000001</v>
      </c>
      <c r="BE43" s="63">
        <f t="shared" si="24"/>
        <v>118721590.56</v>
      </c>
      <c r="BF43" s="63">
        <f t="shared" si="25"/>
        <v>121831156.06</v>
      </c>
    </row>
    <row r="44" spans="1:58" ht="25.5">
      <c r="A44" s="274"/>
      <c r="B44" s="80" t="s">
        <v>41</v>
      </c>
      <c r="C44" s="5" t="s">
        <v>13</v>
      </c>
      <c r="D44" s="5" t="s">
        <v>10</v>
      </c>
      <c r="E44" s="5" t="s">
        <v>99</v>
      </c>
      <c r="F44" s="5" t="s">
        <v>104</v>
      </c>
      <c r="G44" s="17" t="s">
        <v>39</v>
      </c>
      <c r="H44" s="63">
        <f>H45</f>
        <v>116245370</v>
      </c>
      <c r="I44" s="63">
        <f t="shared" si="111"/>
        <v>118721590.56</v>
      </c>
      <c r="J44" s="63">
        <f t="shared" si="111"/>
        <v>121831156.06</v>
      </c>
      <c r="K44" s="63">
        <f t="shared" si="111"/>
        <v>0</v>
      </c>
      <c r="L44" s="63">
        <f t="shared" si="111"/>
        <v>0</v>
      </c>
      <c r="M44" s="63">
        <f t="shared" si="111"/>
        <v>0</v>
      </c>
      <c r="N44" s="63">
        <f t="shared" si="2"/>
        <v>116245370</v>
      </c>
      <c r="O44" s="63">
        <f t="shared" si="3"/>
        <v>118721590.56</v>
      </c>
      <c r="P44" s="63">
        <f t="shared" si="4"/>
        <v>121831156.06</v>
      </c>
      <c r="Q44" s="63">
        <f t="shared" si="112"/>
        <v>0</v>
      </c>
      <c r="R44" s="63">
        <f t="shared" si="112"/>
        <v>0</v>
      </c>
      <c r="S44" s="63">
        <f t="shared" si="112"/>
        <v>0</v>
      </c>
      <c r="T44" s="63">
        <f t="shared" si="5"/>
        <v>116245370</v>
      </c>
      <c r="U44" s="63">
        <f t="shared" si="6"/>
        <v>118721590.56</v>
      </c>
      <c r="V44" s="63">
        <f t="shared" si="7"/>
        <v>121831156.06</v>
      </c>
      <c r="W44" s="63">
        <f t="shared" si="113"/>
        <v>-52159.28</v>
      </c>
      <c r="X44" s="63">
        <f t="shared" si="113"/>
        <v>0</v>
      </c>
      <c r="Y44" s="63">
        <f t="shared" si="113"/>
        <v>0</v>
      </c>
      <c r="Z44" s="63">
        <f t="shared" si="8"/>
        <v>116193210.72</v>
      </c>
      <c r="AA44" s="63">
        <f t="shared" si="9"/>
        <v>118721590.56</v>
      </c>
      <c r="AB44" s="63">
        <f t="shared" si="10"/>
        <v>121831156.06</v>
      </c>
      <c r="AC44" s="63">
        <f t="shared" si="114"/>
        <v>0</v>
      </c>
      <c r="AD44" s="63">
        <f t="shared" si="114"/>
        <v>0</v>
      </c>
      <c r="AE44" s="63">
        <f t="shared" si="114"/>
        <v>0</v>
      </c>
      <c r="AF44" s="63">
        <f t="shared" si="11"/>
        <v>116193210.72</v>
      </c>
      <c r="AG44" s="63">
        <f t="shared" si="12"/>
        <v>118721590.56</v>
      </c>
      <c r="AH44" s="63">
        <f t="shared" si="13"/>
        <v>121831156.06</v>
      </c>
      <c r="AI44" s="63">
        <f t="shared" si="115"/>
        <v>0</v>
      </c>
      <c r="AJ44" s="63">
        <f t="shared" si="115"/>
        <v>0</v>
      </c>
      <c r="AK44" s="63">
        <f t="shared" si="115"/>
        <v>0</v>
      </c>
      <c r="AL44" s="63">
        <f t="shared" si="14"/>
        <v>116193210.72</v>
      </c>
      <c r="AM44" s="63">
        <f t="shared" si="15"/>
        <v>118721590.56</v>
      </c>
      <c r="AN44" s="63">
        <f t="shared" si="16"/>
        <v>121831156.06</v>
      </c>
      <c r="AO44" s="63">
        <f t="shared" si="116"/>
        <v>-1874857.27</v>
      </c>
      <c r="AP44" s="63">
        <f t="shared" si="116"/>
        <v>0</v>
      </c>
      <c r="AQ44" s="63">
        <f t="shared" si="116"/>
        <v>0</v>
      </c>
      <c r="AR44" s="63">
        <f t="shared" si="17"/>
        <v>114318353.45</v>
      </c>
      <c r="AS44" s="63">
        <f t="shared" si="18"/>
        <v>118721590.56</v>
      </c>
      <c r="AT44" s="63">
        <f t="shared" si="19"/>
        <v>121831156.06</v>
      </c>
      <c r="AU44" s="63">
        <f t="shared" si="117"/>
        <v>-1842320.7199999997</v>
      </c>
      <c r="AV44" s="63">
        <f t="shared" si="117"/>
        <v>0</v>
      </c>
      <c r="AW44" s="63">
        <f t="shared" si="117"/>
        <v>0</v>
      </c>
      <c r="AX44" s="63">
        <f t="shared" si="20"/>
        <v>112476032.73</v>
      </c>
      <c r="AY44" s="63">
        <f t="shared" si="21"/>
        <v>118721590.56</v>
      </c>
      <c r="AZ44" s="63">
        <f t="shared" si="22"/>
        <v>121831156.06</v>
      </c>
      <c r="BA44" s="63">
        <f t="shared" si="118"/>
        <v>85546.87</v>
      </c>
      <c r="BB44" s="63">
        <f t="shared" si="118"/>
        <v>0</v>
      </c>
      <c r="BC44" s="63">
        <f t="shared" si="118"/>
        <v>0</v>
      </c>
      <c r="BD44" s="63">
        <f t="shared" si="23"/>
        <v>112561579.60000001</v>
      </c>
      <c r="BE44" s="63">
        <f t="shared" si="24"/>
        <v>118721590.56</v>
      </c>
      <c r="BF44" s="63">
        <f t="shared" si="25"/>
        <v>121831156.06</v>
      </c>
    </row>
    <row r="45" spans="1:58">
      <c r="A45" s="274"/>
      <c r="B45" s="91" t="s">
        <v>42</v>
      </c>
      <c r="C45" s="5" t="s">
        <v>13</v>
      </c>
      <c r="D45" s="5" t="s">
        <v>10</v>
      </c>
      <c r="E45" s="5" t="s">
        <v>99</v>
      </c>
      <c r="F45" s="5" t="s">
        <v>104</v>
      </c>
      <c r="G45" s="17" t="s">
        <v>40</v>
      </c>
      <c r="H45" s="67">
        <f>113745370+2500000</f>
        <v>116245370</v>
      </c>
      <c r="I45" s="67">
        <f>116221590.56+2500000</f>
        <v>118721590.56</v>
      </c>
      <c r="J45" s="67">
        <f>120331156.06+1500000</f>
        <v>121831156.06</v>
      </c>
      <c r="K45" s="67"/>
      <c r="L45" s="67"/>
      <c r="M45" s="67"/>
      <c r="N45" s="67">
        <f t="shared" si="2"/>
        <v>116245370</v>
      </c>
      <c r="O45" s="67">
        <f t="shared" si="3"/>
        <v>118721590.56</v>
      </c>
      <c r="P45" s="67">
        <f t="shared" si="4"/>
        <v>121831156.06</v>
      </c>
      <c r="Q45" s="67"/>
      <c r="R45" s="67"/>
      <c r="S45" s="67"/>
      <c r="T45" s="67">
        <f t="shared" si="5"/>
        <v>116245370</v>
      </c>
      <c r="U45" s="67">
        <f t="shared" si="6"/>
        <v>118721590.56</v>
      </c>
      <c r="V45" s="67">
        <f t="shared" si="7"/>
        <v>121831156.06</v>
      </c>
      <c r="W45" s="67">
        <v>-52159.28</v>
      </c>
      <c r="X45" s="67"/>
      <c r="Y45" s="67"/>
      <c r="Z45" s="67">
        <f t="shared" si="8"/>
        <v>116193210.72</v>
      </c>
      <c r="AA45" s="67">
        <f t="shared" si="9"/>
        <v>118721590.56</v>
      </c>
      <c r="AB45" s="67">
        <f t="shared" si="10"/>
        <v>121831156.06</v>
      </c>
      <c r="AC45" s="67"/>
      <c r="AD45" s="67"/>
      <c r="AE45" s="67"/>
      <c r="AF45" s="67">
        <f t="shared" si="11"/>
        <v>116193210.72</v>
      </c>
      <c r="AG45" s="67">
        <f t="shared" si="12"/>
        <v>118721590.56</v>
      </c>
      <c r="AH45" s="67">
        <f t="shared" si="13"/>
        <v>121831156.06</v>
      </c>
      <c r="AI45" s="67"/>
      <c r="AJ45" s="67"/>
      <c r="AK45" s="67"/>
      <c r="AL45" s="67">
        <f t="shared" si="14"/>
        <v>116193210.72</v>
      </c>
      <c r="AM45" s="67">
        <f t="shared" si="15"/>
        <v>118721590.56</v>
      </c>
      <c r="AN45" s="67">
        <f t="shared" si="16"/>
        <v>121831156.06</v>
      </c>
      <c r="AO45" s="67">
        <f>-19370-1472104.34-48120.17-43598.28-291664.48</f>
        <v>-1874857.27</v>
      </c>
      <c r="AP45" s="67"/>
      <c r="AQ45" s="67"/>
      <c r="AR45" s="67">
        <f t="shared" si="17"/>
        <v>114318353.45</v>
      </c>
      <c r="AS45" s="67">
        <f t="shared" si="18"/>
        <v>118721590.56</v>
      </c>
      <c r="AT45" s="67">
        <f t="shared" si="19"/>
        <v>121831156.06</v>
      </c>
      <c r="AU45" s="67">
        <f>-47172.68-8602.8-276899.68-76669.43-6616-146235.79-1215000+700000-765124.34</f>
        <v>-1842320.7199999997</v>
      </c>
      <c r="AV45" s="67"/>
      <c r="AW45" s="67"/>
      <c r="AX45" s="67">
        <f t="shared" si="20"/>
        <v>112476032.73</v>
      </c>
      <c r="AY45" s="67">
        <f t="shared" si="21"/>
        <v>118721590.56</v>
      </c>
      <c r="AZ45" s="67">
        <f t="shared" si="22"/>
        <v>121831156.06</v>
      </c>
      <c r="BA45" s="67">
        <f>32146.87+53400</f>
        <v>85546.87</v>
      </c>
      <c r="BB45" s="67"/>
      <c r="BC45" s="67"/>
      <c r="BD45" s="67">
        <f t="shared" si="23"/>
        <v>112561579.60000001</v>
      </c>
      <c r="BE45" s="67">
        <f t="shared" si="24"/>
        <v>118721590.56</v>
      </c>
      <c r="BF45" s="67">
        <f t="shared" si="25"/>
        <v>121831156.06</v>
      </c>
    </row>
    <row r="46" spans="1:58" ht="25.5">
      <c r="A46" s="274"/>
      <c r="B46" s="88" t="s">
        <v>240</v>
      </c>
      <c r="C46" s="5" t="s">
        <v>13</v>
      </c>
      <c r="D46" s="5" t="s">
        <v>10</v>
      </c>
      <c r="E46" s="5" t="s">
        <v>99</v>
      </c>
      <c r="F46" s="60" t="s">
        <v>175</v>
      </c>
      <c r="G46" s="61"/>
      <c r="H46" s="67">
        <f>H47</f>
        <v>5000000</v>
      </c>
      <c r="I46" s="67">
        <f t="shared" ref="I46:M47" si="119">I47</f>
        <v>4000000</v>
      </c>
      <c r="J46" s="67">
        <f t="shared" si="119"/>
        <v>1000000</v>
      </c>
      <c r="K46" s="67">
        <f t="shared" si="119"/>
        <v>0</v>
      </c>
      <c r="L46" s="67">
        <f t="shared" si="119"/>
        <v>0</v>
      </c>
      <c r="M46" s="67">
        <f t="shared" si="119"/>
        <v>0</v>
      </c>
      <c r="N46" s="67">
        <f t="shared" si="2"/>
        <v>5000000</v>
      </c>
      <c r="O46" s="67">
        <f t="shared" si="3"/>
        <v>4000000</v>
      </c>
      <c r="P46" s="67">
        <f t="shared" si="4"/>
        <v>1000000</v>
      </c>
      <c r="Q46" s="67">
        <f t="shared" ref="Q46:S47" si="120">Q47</f>
        <v>-330.6</v>
      </c>
      <c r="R46" s="67">
        <f t="shared" si="120"/>
        <v>0</v>
      </c>
      <c r="S46" s="67">
        <f t="shared" si="120"/>
        <v>0</v>
      </c>
      <c r="T46" s="67">
        <f t="shared" si="5"/>
        <v>4999669.4000000004</v>
      </c>
      <c r="U46" s="67">
        <f t="shared" si="6"/>
        <v>4000000</v>
      </c>
      <c r="V46" s="67">
        <f t="shared" si="7"/>
        <v>1000000</v>
      </c>
      <c r="W46" s="67">
        <f t="shared" ref="W46:Y47" si="121">W47</f>
        <v>-386000</v>
      </c>
      <c r="X46" s="67">
        <f t="shared" si="121"/>
        <v>0</v>
      </c>
      <c r="Y46" s="67">
        <f t="shared" si="121"/>
        <v>0</v>
      </c>
      <c r="Z46" s="67">
        <f t="shared" si="8"/>
        <v>4613669.4000000004</v>
      </c>
      <c r="AA46" s="67">
        <f t="shared" si="9"/>
        <v>4000000</v>
      </c>
      <c r="AB46" s="67">
        <f t="shared" si="10"/>
        <v>1000000</v>
      </c>
      <c r="AC46" s="67">
        <f t="shared" ref="AC46:AE47" si="122">AC47</f>
        <v>-755004.28</v>
      </c>
      <c r="AD46" s="67">
        <f t="shared" si="122"/>
        <v>0</v>
      </c>
      <c r="AE46" s="67">
        <f t="shared" si="122"/>
        <v>0</v>
      </c>
      <c r="AF46" s="67">
        <f t="shared" si="11"/>
        <v>3858665.12</v>
      </c>
      <c r="AG46" s="67">
        <f t="shared" si="12"/>
        <v>4000000</v>
      </c>
      <c r="AH46" s="67">
        <f t="shared" si="13"/>
        <v>1000000</v>
      </c>
      <c r="AI46" s="67">
        <f t="shared" ref="AI46:AK47" si="123">AI47</f>
        <v>11979</v>
      </c>
      <c r="AJ46" s="67">
        <f t="shared" si="123"/>
        <v>0</v>
      </c>
      <c r="AK46" s="67">
        <f t="shared" si="123"/>
        <v>0</v>
      </c>
      <c r="AL46" s="67">
        <f t="shared" si="14"/>
        <v>3870644.12</v>
      </c>
      <c r="AM46" s="67">
        <f t="shared" si="15"/>
        <v>4000000</v>
      </c>
      <c r="AN46" s="67">
        <f t="shared" si="16"/>
        <v>1000000</v>
      </c>
      <c r="AO46" s="67">
        <f t="shared" ref="AO46:AQ47" si="124">AO47</f>
        <v>299249.99</v>
      </c>
      <c r="AP46" s="67">
        <f t="shared" si="124"/>
        <v>0</v>
      </c>
      <c r="AQ46" s="67">
        <f t="shared" si="124"/>
        <v>0</v>
      </c>
      <c r="AR46" s="67">
        <f t="shared" si="17"/>
        <v>4169894.1100000003</v>
      </c>
      <c r="AS46" s="67">
        <f t="shared" si="18"/>
        <v>4000000</v>
      </c>
      <c r="AT46" s="67">
        <f t="shared" si="19"/>
        <v>1000000</v>
      </c>
      <c r="AU46" s="67">
        <f t="shared" ref="AU46:AW47" si="125">AU47</f>
        <v>-2599</v>
      </c>
      <c r="AV46" s="67">
        <f t="shared" si="125"/>
        <v>0</v>
      </c>
      <c r="AW46" s="67">
        <f t="shared" si="125"/>
        <v>0</v>
      </c>
      <c r="AX46" s="67">
        <f t="shared" si="20"/>
        <v>4167295.1100000003</v>
      </c>
      <c r="AY46" s="67">
        <f t="shared" si="21"/>
        <v>4000000</v>
      </c>
      <c r="AZ46" s="67">
        <f t="shared" si="22"/>
        <v>1000000</v>
      </c>
      <c r="BA46" s="67">
        <f t="shared" ref="BA46:BC47" si="126">BA47</f>
        <v>-50022.87</v>
      </c>
      <c r="BB46" s="67">
        <f t="shared" si="126"/>
        <v>0</v>
      </c>
      <c r="BC46" s="67">
        <f t="shared" si="126"/>
        <v>0</v>
      </c>
      <c r="BD46" s="67">
        <f t="shared" si="23"/>
        <v>4117272.24</v>
      </c>
      <c r="BE46" s="67">
        <f t="shared" si="24"/>
        <v>4000000</v>
      </c>
      <c r="BF46" s="67">
        <f t="shared" si="25"/>
        <v>1000000</v>
      </c>
    </row>
    <row r="47" spans="1:58" ht="25.5">
      <c r="A47" s="274"/>
      <c r="B47" s="80" t="s">
        <v>41</v>
      </c>
      <c r="C47" s="5" t="s">
        <v>13</v>
      </c>
      <c r="D47" s="5" t="s">
        <v>10</v>
      </c>
      <c r="E47" s="5" t="s">
        <v>99</v>
      </c>
      <c r="F47" s="60" t="s">
        <v>175</v>
      </c>
      <c r="G47" s="61" t="s">
        <v>39</v>
      </c>
      <c r="H47" s="67">
        <f>H48</f>
        <v>5000000</v>
      </c>
      <c r="I47" s="67">
        <f t="shared" si="119"/>
        <v>4000000</v>
      </c>
      <c r="J47" s="67">
        <f t="shared" si="119"/>
        <v>1000000</v>
      </c>
      <c r="K47" s="67">
        <f t="shared" si="119"/>
        <v>0</v>
      </c>
      <c r="L47" s="67">
        <f t="shared" si="119"/>
        <v>0</v>
      </c>
      <c r="M47" s="67">
        <f t="shared" si="119"/>
        <v>0</v>
      </c>
      <c r="N47" s="67">
        <f t="shared" si="2"/>
        <v>5000000</v>
      </c>
      <c r="O47" s="67">
        <f t="shared" si="3"/>
        <v>4000000</v>
      </c>
      <c r="P47" s="67">
        <f t="shared" si="4"/>
        <v>1000000</v>
      </c>
      <c r="Q47" s="67">
        <f t="shared" si="120"/>
        <v>-330.6</v>
      </c>
      <c r="R47" s="67">
        <f t="shared" si="120"/>
        <v>0</v>
      </c>
      <c r="S47" s="67">
        <f t="shared" si="120"/>
        <v>0</v>
      </c>
      <c r="T47" s="67">
        <f t="shared" si="5"/>
        <v>4999669.4000000004</v>
      </c>
      <c r="U47" s="67">
        <f t="shared" si="6"/>
        <v>4000000</v>
      </c>
      <c r="V47" s="67">
        <f t="shared" si="7"/>
        <v>1000000</v>
      </c>
      <c r="W47" s="67">
        <f t="shared" si="121"/>
        <v>-386000</v>
      </c>
      <c r="X47" s="67">
        <f t="shared" si="121"/>
        <v>0</v>
      </c>
      <c r="Y47" s="67">
        <f t="shared" si="121"/>
        <v>0</v>
      </c>
      <c r="Z47" s="67">
        <f t="shared" si="8"/>
        <v>4613669.4000000004</v>
      </c>
      <c r="AA47" s="67">
        <f t="shared" si="9"/>
        <v>4000000</v>
      </c>
      <c r="AB47" s="67">
        <f t="shared" si="10"/>
        <v>1000000</v>
      </c>
      <c r="AC47" s="67">
        <f t="shared" si="122"/>
        <v>-755004.28</v>
      </c>
      <c r="AD47" s="67">
        <f t="shared" si="122"/>
        <v>0</v>
      </c>
      <c r="AE47" s="67">
        <f t="shared" si="122"/>
        <v>0</v>
      </c>
      <c r="AF47" s="67">
        <f t="shared" si="11"/>
        <v>3858665.12</v>
      </c>
      <c r="AG47" s="67">
        <f t="shared" si="12"/>
        <v>4000000</v>
      </c>
      <c r="AH47" s="67">
        <f t="shared" si="13"/>
        <v>1000000</v>
      </c>
      <c r="AI47" s="67">
        <f t="shared" si="123"/>
        <v>11979</v>
      </c>
      <c r="AJ47" s="67">
        <f t="shared" si="123"/>
        <v>0</v>
      </c>
      <c r="AK47" s="67">
        <f t="shared" si="123"/>
        <v>0</v>
      </c>
      <c r="AL47" s="67">
        <f t="shared" si="14"/>
        <v>3870644.12</v>
      </c>
      <c r="AM47" s="67">
        <f t="shared" si="15"/>
        <v>4000000</v>
      </c>
      <c r="AN47" s="67">
        <f t="shared" si="16"/>
        <v>1000000</v>
      </c>
      <c r="AO47" s="67">
        <f t="shared" si="124"/>
        <v>299249.99</v>
      </c>
      <c r="AP47" s="67">
        <f t="shared" si="124"/>
        <v>0</v>
      </c>
      <c r="AQ47" s="67">
        <f t="shared" si="124"/>
        <v>0</v>
      </c>
      <c r="AR47" s="67">
        <f t="shared" si="17"/>
        <v>4169894.1100000003</v>
      </c>
      <c r="AS47" s="67">
        <f t="shared" si="18"/>
        <v>4000000</v>
      </c>
      <c r="AT47" s="67">
        <f t="shared" si="19"/>
        <v>1000000</v>
      </c>
      <c r="AU47" s="67">
        <f t="shared" si="125"/>
        <v>-2599</v>
      </c>
      <c r="AV47" s="67">
        <f t="shared" si="125"/>
        <v>0</v>
      </c>
      <c r="AW47" s="67">
        <f t="shared" si="125"/>
        <v>0</v>
      </c>
      <c r="AX47" s="67">
        <f t="shared" si="20"/>
        <v>4167295.1100000003</v>
      </c>
      <c r="AY47" s="67">
        <f t="shared" si="21"/>
        <v>4000000</v>
      </c>
      <c r="AZ47" s="67">
        <f t="shared" si="22"/>
        <v>1000000</v>
      </c>
      <c r="BA47" s="67">
        <f t="shared" si="126"/>
        <v>-50022.87</v>
      </c>
      <c r="BB47" s="67">
        <f t="shared" si="126"/>
        <v>0</v>
      </c>
      <c r="BC47" s="67">
        <f t="shared" si="126"/>
        <v>0</v>
      </c>
      <c r="BD47" s="67">
        <f t="shared" si="23"/>
        <v>4117272.24</v>
      </c>
      <c r="BE47" s="67">
        <f t="shared" si="24"/>
        <v>4000000</v>
      </c>
      <c r="BF47" s="67">
        <f t="shared" si="25"/>
        <v>1000000</v>
      </c>
    </row>
    <row r="48" spans="1:58">
      <c r="A48" s="274"/>
      <c r="B48" s="91" t="s">
        <v>42</v>
      </c>
      <c r="C48" s="5" t="s">
        <v>13</v>
      </c>
      <c r="D48" s="5" t="s">
        <v>10</v>
      </c>
      <c r="E48" s="5" t="s">
        <v>99</v>
      </c>
      <c r="F48" s="60" t="s">
        <v>175</v>
      </c>
      <c r="G48" s="61" t="s">
        <v>40</v>
      </c>
      <c r="H48" s="67">
        <v>5000000</v>
      </c>
      <c r="I48" s="67">
        <v>4000000</v>
      </c>
      <c r="J48" s="67">
        <v>1000000</v>
      </c>
      <c r="K48" s="67"/>
      <c r="L48" s="67"/>
      <c r="M48" s="67"/>
      <c r="N48" s="67">
        <f t="shared" si="2"/>
        <v>5000000</v>
      </c>
      <c r="O48" s="67">
        <f t="shared" si="3"/>
        <v>4000000</v>
      </c>
      <c r="P48" s="67">
        <f t="shared" si="4"/>
        <v>1000000</v>
      </c>
      <c r="Q48" s="67">
        <v>-330.6</v>
      </c>
      <c r="R48" s="67"/>
      <c r="S48" s="67"/>
      <c r="T48" s="67">
        <f t="shared" si="5"/>
        <v>4999669.4000000004</v>
      </c>
      <c r="U48" s="67">
        <f t="shared" si="6"/>
        <v>4000000</v>
      </c>
      <c r="V48" s="67">
        <f t="shared" si="7"/>
        <v>1000000</v>
      </c>
      <c r="W48" s="67">
        <v>-386000</v>
      </c>
      <c r="X48" s="67"/>
      <c r="Y48" s="67"/>
      <c r="Z48" s="67">
        <f t="shared" si="8"/>
        <v>4613669.4000000004</v>
      </c>
      <c r="AA48" s="67">
        <f t="shared" si="9"/>
        <v>4000000</v>
      </c>
      <c r="AB48" s="67">
        <f t="shared" si="10"/>
        <v>1000000</v>
      </c>
      <c r="AC48" s="67">
        <f>-235092-282051.28-237861</f>
        <v>-755004.28</v>
      </c>
      <c r="AD48" s="67"/>
      <c r="AE48" s="67"/>
      <c r="AF48" s="67">
        <f t="shared" si="11"/>
        <v>3858665.12</v>
      </c>
      <c r="AG48" s="67">
        <f t="shared" si="12"/>
        <v>4000000</v>
      </c>
      <c r="AH48" s="67">
        <f t="shared" si="13"/>
        <v>1000000</v>
      </c>
      <c r="AI48" s="67">
        <v>11979</v>
      </c>
      <c r="AJ48" s="67"/>
      <c r="AK48" s="67"/>
      <c r="AL48" s="67">
        <f t="shared" si="14"/>
        <v>3870644.12</v>
      </c>
      <c r="AM48" s="67">
        <f t="shared" si="15"/>
        <v>4000000</v>
      </c>
      <c r="AN48" s="67">
        <f t="shared" si="16"/>
        <v>1000000</v>
      </c>
      <c r="AO48" s="67">
        <f>-7630+518142.99-211263</f>
        <v>299249.99</v>
      </c>
      <c r="AP48" s="67"/>
      <c r="AQ48" s="67"/>
      <c r="AR48" s="67">
        <f t="shared" si="17"/>
        <v>4169894.1100000003</v>
      </c>
      <c r="AS48" s="67">
        <f t="shared" si="18"/>
        <v>4000000</v>
      </c>
      <c r="AT48" s="67">
        <f t="shared" si="19"/>
        <v>1000000</v>
      </c>
      <c r="AU48" s="67">
        <f>-3600+1001</f>
        <v>-2599</v>
      </c>
      <c r="AV48" s="67"/>
      <c r="AW48" s="67"/>
      <c r="AX48" s="67">
        <f t="shared" si="20"/>
        <v>4167295.1100000003</v>
      </c>
      <c r="AY48" s="67">
        <f t="shared" si="21"/>
        <v>4000000</v>
      </c>
      <c r="AZ48" s="67">
        <f t="shared" si="22"/>
        <v>1000000</v>
      </c>
      <c r="BA48" s="67">
        <v>-50022.87</v>
      </c>
      <c r="BB48" s="67"/>
      <c r="BC48" s="67"/>
      <c r="BD48" s="67">
        <f t="shared" si="23"/>
        <v>4117272.24</v>
      </c>
      <c r="BE48" s="67">
        <f t="shared" si="24"/>
        <v>4000000</v>
      </c>
      <c r="BF48" s="67">
        <f t="shared" si="25"/>
        <v>1000000</v>
      </c>
    </row>
    <row r="49" spans="1:58" ht="38.25">
      <c r="A49" s="274"/>
      <c r="B49" s="88" t="s">
        <v>242</v>
      </c>
      <c r="C49" s="5" t="s">
        <v>13</v>
      </c>
      <c r="D49" s="5" t="s">
        <v>10</v>
      </c>
      <c r="E49" s="5" t="s">
        <v>99</v>
      </c>
      <c r="F49" s="5" t="s">
        <v>105</v>
      </c>
      <c r="G49" s="17"/>
      <c r="H49" s="63">
        <f>H50</f>
        <v>39035.279999999999</v>
      </c>
      <c r="I49" s="63">
        <f t="shared" ref="I49:M50" si="127">I50</f>
        <v>40596.400000000001</v>
      </c>
      <c r="J49" s="63">
        <f t="shared" si="127"/>
        <v>42220.25</v>
      </c>
      <c r="K49" s="63">
        <f t="shared" si="127"/>
        <v>0</v>
      </c>
      <c r="L49" s="63">
        <f t="shared" si="127"/>
        <v>0</v>
      </c>
      <c r="M49" s="63">
        <f t="shared" si="127"/>
        <v>0</v>
      </c>
      <c r="N49" s="63">
        <f t="shared" si="2"/>
        <v>39035.279999999999</v>
      </c>
      <c r="O49" s="63">
        <f t="shared" si="3"/>
        <v>40596.400000000001</v>
      </c>
      <c r="P49" s="63">
        <f t="shared" si="4"/>
        <v>42220.25</v>
      </c>
      <c r="Q49" s="63">
        <f t="shared" ref="Q49:S50" si="128">Q50</f>
        <v>0</v>
      </c>
      <c r="R49" s="63">
        <f t="shared" si="128"/>
        <v>0</v>
      </c>
      <c r="S49" s="63">
        <f t="shared" si="128"/>
        <v>0</v>
      </c>
      <c r="T49" s="63">
        <f t="shared" si="5"/>
        <v>39035.279999999999</v>
      </c>
      <c r="U49" s="63">
        <f t="shared" si="6"/>
        <v>40596.400000000001</v>
      </c>
      <c r="V49" s="63">
        <f t="shared" si="7"/>
        <v>42220.25</v>
      </c>
      <c r="W49" s="63">
        <f t="shared" ref="W49:Y50" si="129">W50</f>
        <v>0</v>
      </c>
      <c r="X49" s="63">
        <f t="shared" si="129"/>
        <v>0</v>
      </c>
      <c r="Y49" s="63">
        <f t="shared" si="129"/>
        <v>0</v>
      </c>
      <c r="Z49" s="63">
        <f t="shared" si="8"/>
        <v>39035.279999999999</v>
      </c>
      <c r="AA49" s="63">
        <f t="shared" si="9"/>
        <v>40596.400000000001</v>
      </c>
      <c r="AB49" s="63">
        <f t="shared" si="10"/>
        <v>42220.25</v>
      </c>
      <c r="AC49" s="63">
        <f t="shared" ref="AC49:AE50" si="130">AC50</f>
        <v>0</v>
      </c>
      <c r="AD49" s="63">
        <f t="shared" si="130"/>
        <v>0</v>
      </c>
      <c r="AE49" s="63">
        <f t="shared" si="130"/>
        <v>0</v>
      </c>
      <c r="AF49" s="63">
        <f t="shared" si="11"/>
        <v>39035.279999999999</v>
      </c>
      <c r="AG49" s="63">
        <f t="shared" si="12"/>
        <v>40596.400000000001</v>
      </c>
      <c r="AH49" s="63">
        <f t="shared" si="13"/>
        <v>42220.25</v>
      </c>
      <c r="AI49" s="63">
        <f t="shared" ref="AI49:AK50" si="131">AI50</f>
        <v>0</v>
      </c>
      <c r="AJ49" s="63">
        <f t="shared" si="131"/>
        <v>0</v>
      </c>
      <c r="AK49" s="63">
        <f t="shared" si="131"/>
        <v>0</v>
      </c>
      <c r="AL49" s="63">
        <f t="shared" si="14"/>
        <v>39035.279999999999</v>
      </c>
      <c r="AM49" s="63">
        <f t="shared" si="15"/>
        <v>40596.400000000001</v>
      </c>
      <c r="AN49" s="63">
        <f t="shared" si="16"/>
        <v>42220.25</v>
      </c>
      <c r="AO49" s="63">
        <f t="shared" ref="AO49:AQ50" si="132">AO50</f>
        <v>0</v>
      </c>
      <c r="AP49" s="63">
        <f t="shared" si="132"/>
        <v>0</v>
      </c>
      <c r="AQ49" s="63">
        <f t="shared" si="132"/>
        <v>0</v>
      </c>
      <c r="AR49" s="63">
        <f t="shared" si="17"/>
        <v>39035.279999999999</v>
      </c>
      <c r="AS49" s="63">
        <f t="shared" si="18"/>
        <v>40596.400000000001</v>
      </c>
      <c r="AT49" s="63">
        <f t="shared" si="19"/>
        <v>42220.25</v>
      </c>
      <c r="AU49" s="63">
        <f t="shared" ref="AU49:AW50" si="133">AU50</f>
        <v>0</v>
      </c>
      <c r="AV49" s="63">
        <f t="shared" si="133"/>
        <v>0</v>
      </c>
      <c r="AW49" s="63">
        <f t="shared" si="133"/>
        <v>0</v>
      </c>
      <c r="AX49" s="63">
        <f t="shared" si="20"/>
        <v>39035.279999999999</v>
      </c>
      <c r="AY49" s="63">
        <f t="shared" si="21"/>
        <v>40596.400000000001</v>
      </c>
      <c r="AZ49" s="63">
        <f t="shared" si="22"/>
        <v>42220.25</v>
      </c>
      <c r="BA49" s="63">
        <f t="shared" ref="BA49:BC50" si="134">BA50</f>
        <v>0</v>
      </c>
      <c r="BB49" s="63">
        <f t="shared" si="134"/>
        <v>0</v>
      </c>
      <c r="BC49" s="63">
        <f t="shared" si="134"/>
        <v>0</v>
      </c>
      <c r="BD49" s="63">
        <f t="shared" si="23"/>
        <v>39035.279999999999</v>
      </c>
      <c r="BE49" s="63">
        <f t="shared" si="24"/>
        <v>40596.400000000001</v>
      </c>
      <c r="BF49" s="63">
        <f t="shared" si="25"/>
        <v>42220.25</v>
      </c>
    </row>
    <row r="50" spans="1:58" ht="25.5">
      <c r="A50" s="274"/>
      <c r="B50" s="80" t="s">
        <v>41</v>
      </c>
      <c r="C50" s="5" t="s">
        <v>13</v>
      </c>
      <c r="D50" s="5" t="s">
        <v>10</v>
      </c>
      <c r="E50" s="5" t="s">
        <v>99</v>
      </c>
      <c r="F50" s="5" t="s">
        <v>105</v>
      </c>
      <c r="G50" s="17" t="s">
        <v>39</v>
      </c>
      <c r="H50" s="63">
        <f>H51</f>
        <v>39035.279999999999</v>
      </c>
      <c r="I50" s="63">
        <f t="shared" si="127"/>
        <v>40596.400000000001</v>
      </c>
      <c r="J50" s="63">
        <f t="shared" si="127"/>
        <v>42220.25</v>
      </c>
      <c r="K50" s="63">
        <f t="shared" si="127"/>
        <v>0</v>
      </c>
      <c r="L50" s="63">
        <f t="shared" si="127"/>
        <v>0</v>
      </c>
      <c r="M50" s="63">
        <f t="shared" si="127"/>
        <v>0</v>
      </c>
      <c r="N50" s="63">
        <f t="shared" si="2"/>
        <v>39035.279999999999</v>
      </c>
      <c r="O50" s="63">
        <f t="shared" si="3"/>
        <v>40596.400000000001</v>
      </c>
      <c r="P50" s="63">
        <f t="shared" si="4"/>
        <v>42220.25</v>
      </c>
      <c r="Q50" s="63">
        <f t="shared" si="128"/>
        <v>0</v>
      </c>
      <c r="R50" s="63">
        <f t="shared" si="128"/>
        <v>0</v>
      </c>
      <c r="S50" s="63">
        <f t="shared" si="128"/>
        <v>0</v>
      </c>
      <c r="T50" s="63">
        <f t="shared" si="5"/>
        <v>39035.279999999999</v>
      </c>
      <c r="U50" s="63">
        <f t="shared" si="6"/>
        <v>40596.400000000001</v>
      </c>
      <c r="V50" s="63">
        <f t="shared" si="7"/>
        <v>42220.25</v>
      </c>
      <c r="W50" s="63">
        <f t="shared" si="129"/>
        <v>0</v>
      </c>
      <c r="X50" s="63">
        <f t="shared" si="129"/>
        <v>0</v>
      </c>
      <c r="Y50" s="63">
        <f t="shared" si="129"/>
        <v>0</v>
      </c>
      <c r="Z50" s="63">
        <f t="shared" si="8"/>
        <v>39035.279999999999</v>
      </c>
      <c r="AA50" s="63">
        <f t="shared" si="9"/>
        <v>40596.400000000001</v>
      </c>
      <c r="AB50" s="63">
        <f t="shared" si="10"/>
        <v>42220.25</v>
      </c>
      <c r="AC50" s="63">
        <f t="shared" si="130"/>
        <v>0</v>
      </c>
      <c r="AD50" s="63">
        <f t="shared" si="130"/>
        <v>0</v>
      </c>
      <c r="AE50" s="63">
        <f t="shared" si="130"/>
        <v>0</v>
      </c>
      <c r="AF50" s="63">
        <f t="shared" si="11"/>
        <v>39035.279999999999</v>
      </c>
      <c r="AG50" s="63">
        <f t="shared" si="12"/>
        <v>40596.400000000001</v>
      </c>
      <c r="AH50" s="63">
        <f t="shared" si="13"/>
        <v>42220.25</v>
      </c>
      <c r="AI50" s="63">
        <f t="shared" si="131"/>
        <v>0</v>
      </c>
      <c r="AJ50" s="63">
        <f t="shared" si="131"/>
        <v>0</v>
      </c>
      <c r="AK50" s="63">
        <f t="shared" si="131"/>
        <v>0</v>
      </c>
      <c r="AL50" s="63">
        <f t="shared" si="14"/>
        <v>39035.279999999999</v>
      </c>
      <c r="AM50" s="63">
        <f t="shared" si="15"/>
        <v>40596.400000000001</v>
      </c>
      <c r="AN50" s="63">
        <f t="shared" si="16"/>
        <v>42220.25</v>
      </c>
      <c r="AO50" s="63">
        <f t="shared" si="132"/>
        <v>0</v>
      </c>
      <c r="AP50" s="63">
        <f t="shared" si="132"/>
        <v>0</v>
      </c>
      <c r="AQ50" s="63">
        <f t="shared" si="132"/>
        <v>0</v>
      </c>
      <c r="AR50" s="63">
        <f t="shared" si="17"/>
        <v>39035.279999999999</v>
      </c>
      <c r="AS50" s="63">
        <f t="shared" si="18"/>
        <v>40596.400000000001</v>
      </c>
      <c r="AT50" s="63">
        <f t="shared" si="19"/>
        <v>42220.25</v>
      </c>
      <c r="AU50" s="63">
        <f t="shared" si="133"/>
        <v>0</v>
      </c>
      <c r="AV50" s="63">
        <f t="shared" si="133"/>
        <v>0</v>
      </c>
      <c r="AW50" s="63">
        <f t="shared" si="133"/>
        <v>0</v>
      </c>
      <c r="AX50" s="63">
        <f t="shared" si="20"/>
        <v>39035.279999999999</v>
      </c>
      <c r="AY50" s="63">
        <f t="shared" si="21"/>
        <v>40596.400000000001</v>
      </c>
      <c r="AZ50" s="63">
        <f t="shared" si="22"/>
        <v>42220.25</v>
      </c>
      <c r="BA50" s="63">
        <f t="shared" si="134"/>
        <v>0</v>
      </c>
      <c r="BB50" s="63">
        <f t="shared" si="134"/>
        <v>0</v>
      </c>
      <c r="BC50" s="63">
        <f t="shared" si="134"/>
        <v>0</v>
      </c>
      <c r="BD50" s="63">
        <f t="shared" si="23"/>
        <v>39035.279999999999</v>
      </c>
      <c r="BE50" s="63">
        <f t="shared" si="24"/>
        <v>40596.400000000001</v>
      </c>
      <c r="BF50" s="63">
        <f t="shared" si="25"/>
        <v>42220.25</v>
      </c>
    </row>
    <row r="51" spans="1:58">
      <c r="A51" s="274"/>
      <c r="B51" s="91" t="s">
        <v>42</v>
      </c>
      <c r="C51" s="5" t="s">
        <v>13</v>
      </c>
      <c r="D51" s="5" t="s">
        <v>10</v>
      </c>
      <c r="E51" s="5" t="s">
        <v>99</v>
      </c>
      <c r="F51" s="5" t="s">
        <v>105</v>
      </c>
      <c r="G51" s="17" t="s">
        <v>40</v>
      </c>
      <c r="H51" s="67">
        <v>39035.279999999999</v>
      </c>
      <c r="I51" s="67">
        <v>40596.400000000001</v>
      </c>
      <c r="J51" s="67">
        <v>42220.25</v>
      </c>
      <c r="K51" s="67"/>
      <c r="L51" s="67"/>
      <c r="M51" s="67"/>
      <c r="N51" s="67">
        <f t="shared" si="2"/>
        <v>39035.279999999999</v>
      </c>
      <c r="O51" s="67">
        <f t="shared" si="3"/>
        <v>40596.400000000001</v>
      </c>
      <c r="P51" s="67">
        <f t="shared" si="4"/>
        <v>42220.25</v>
      </c>
      <c r="Q51" s="67"/>
      <c r="R51" s="67"/>
      <c r="S51" s="67"/>
      <c r="T51" s="67">
        <f t="shared" si="5"/>
        <v>39035.279999999999</v>
      </c>
      <c r="U51" s="67">
        <f t="shared" si="6"/>
        <v>40596.400000000001</v>
      </c>
      <c r="V51" s="67">
        <f t="shared" si="7"/>
        <v>42220.25</v>
      </c>
      <c r="W51" s="67"/>
      <c r="X51" s="67"/>
      <c r="Y51" s="67"/>
      <c r="Z51" s="67">
        <f t="shared" si="8"/>
        <v>39035.279999999999</v>
      </c>
      <c r="AA51" s="67">
        <f t="shared" si="9"/>
        <v>40596.400000000001</v>
      </c>
      <c r="AB51" s="67">
        <f t="shared" si="10"/>
        <v>42220.25</v>
      </c>
      <c r="AC51" s="67"/>
      <c r="AD51" s="67"/>
      <c r="AE51" s="67"/>
      <c r="AF51" s="67">
        <f t="shared" si="11"/>
        <v>39035.279999999999</v>
      </c>
      <c r="AG51" s="67">
        <f t="shared" si="12"/>
        <v>40596.400000000001</v>
      </c>
      <c r="AH51" s="67">
        <f t="shared" si="13"/>
        <v>42220.25</v>
      </c>
      <c r="AI51" s="67"/>
      <c r="AJ51" s="67"/>
      <c r="AK51" s="67"/>
      <c r="AL51" s="67">
        <f t="shared" si="14"/>
        <v>39035.279999999999</v>
      </c>
      <c r="AM51" s="67">
        <f t="shared" si="15"/>
        <v>40596.400000000001</v>
      </c>
      <c r="AN51" s="67">
        <f t="shared" si="16"/>
        <v>42220.25</v>
      </c>
      <c r="AO51" s="67"/>
      <c r="AP51" s="67"/>
      <c r="AQ51" s="67"/>
      <c r="AR51" s="67">
        <f t="shared" si="17"/>
        <v>39035.279999999999</v>
      </c>
      <c r="AS51" s="67">
        <f t="shared" si="18"/>
        <v>40596.400000000001</v>
      </c>
      <c r="AT51" s="67">
        <f t="shared" si="19"/>
        <v>42220.25</v>
      </c>
      <c r="AU51" s="67"/>
      <c r="AV51" s="67"/>
      <c r="AW51" s="67"/>
      <c r="AX51" s="67">
        <f t="shared" si="20"/>
        <v>39035.279999999999</v>
      </c>
      <c r="AY51" s="67">
        <f t="shared" si="21"/>
        <v>40596.400000000001</v>
      </c>
      <c r="AZ51" s="67">
        <f t="shared" si="22"/>
        <v>42220.25</v>
      </c>
      <c r="BA51" s="67"/>
      <c r="BB51" s="67"/>
      <c r="BC51" s="67"/>
      <c r="BD51" s="67">
        <f t="shared" si="23"/>
        <v>39035.279999999999</v>
      </c>
      <c r="BE51" s="67">
        <f t="shared" si="24"/>
        <v>40596.400000000001</v>
      </c>
      <c r="BF51" s="67">
        <f t="shared" si="25"/>
        <v>42220.25</v>
      </c>
    </row>
    <row r="52" spans="1:58">
      <c r="A52" s="274"/>
      <c r="B52" s="88" t="s">
        <v>187</v>
      </c>
      <c r="C52" s="5" t="s">
        <v>13</v>
      </c>
      <c r="D52" s="5" t="s">
        <v>10</v>
      </c>
      <c r="E52" s="5" t="s">
        <v>99</v>
      </c>
      <c r="F52" s="60" t="s">
        <v>186</v>
      </c>
      <c r="G52" s="204"/>
      <c r="H52" s="67"/>
      <c r="I52" s="67"/>
      <c r="J52" s="67"/>
      <c r="K52" s="67"/>
      <c r="L52" s="67"/>
      <c r="M52" s="67"/>
      <c r="N52" s="67"/>
      <c r="O52" s="67"/>
      <c r="P52" s="67"/>
      <c r="Q52" s="67">
        <f>Q53</f>
        <v>2890000</v>
      </c>
      <c r="R52" s="67">
        <f t="shared" ref="R52:S53" si="135">R53</f>
        <v>0</v>
      </c>
      <c r="S52" s="67">
        <f t="shared" si="135"/>
        <v>0</v>
      </c>
      <c r="T52" s="67">
        <f t="shared" ref="T52:T54" si="136">N52+Q52</f>
        <v>2890000</v>
      </c>
      <c r="U52" s="67">
        <f t="shared" ref="U52:U54" si="137">O52+R52</f>
        <v>0</v>
      </c>
      <c r="V52" s="67">
        <f t="shared" ref="V52:V54" si="138">P52+S52</f>
        <v>0</v>
      </c>
      <c r="W52" s="67">
        <f>W53</f>
        <v>0</v>
      </c>
      <c r="X52" s="67">
        <f t="shared" ref="X52:Y53" si="139">X53</f>
        <v>0</v>
      </c>
      <c r="Y52" s="67">
        <f t="shared" si="139"/>
        <v>0</v>
      </c>
      <c r="Z52" s="67">
        <f t="shared" si="8"/>
        <v>2890000</v>
      </c>
      <c r="AA52" s="67">
        <f t="shared" si="9"/>
        <v>0</v>
      </c>
      <c r="AB52" s="67">
        <f t="shared" si="10"/>
        <v>0</v>
      </c>
      <c r="AC52" s="67">
        <f>AC53</f>
        <v>-20000</v>
      </c>
      <c r="AD52" s="67">
        <f t="shared" ref="AD52:AE53" si="140">AD53</f>
        <v>0</v>
      </c>
      <c r="AE52" s="67">
        <f t="shared" si="140"/>
        <v>0</v>
      </c>
      <c r="AF52" s="67">
        <f t="shared" si="11"/>
        <v>2870000</v>
      </c>
      <c r="AG52" s="67">
        <f t="shared" si="12"/>
        <v>0</v>
      </c>
      <c r="AH52" s="67">
        <f t="shared" si="13"/>
        <v>0</v>
      </c>
      <c r="AI52" s="67">
        <f>AI53</f>
        <v>0</v>
      </c>
      <c r="AJ52" s="67">
        <f t="shared" ref="AJ52:AK53" si="141">AJ53</f>
        <v>0</v>
      </c>
      <c r="AK52" s="67">
        <f t="shared" si="141"/>
        <v>0</v>
      </c>
      <c r="AL52" s="67">
        <f t="shared" si="14"/>
        <v>2870000</v>
      </c>
      <c r="AM52" s="67">
        <f t="shared" si="15"/>
        <v>0</v>
      </c>
      <c r="AN52" s="67">
        <f t="shared" si="16"/>
        <v>0</v>
      </c>
      <c r="AO52" s="67">
        <f>AO53</f>
        <v>0</v>
      </c>
      <c r="AP52" s="67">
        <f t="shared" ref="AP52:AQ53" si="142">AP53</f>
        <v>0</v>
      </c>
      <c r="AQ52" s="67">
        <f t="shared" si="142"/>
        <v>0</v>
      </c>
      <c r="AR52" s="67">
        <f t="shared" si="17"/>
        <v>2870000</v>
      </c>
      <c r="AS52" s="67">
        <f t="shared" si="18"/>
        <v>0</v>
      </c>
      <c r="AT52" s="67">
        <f t="shared" si="19"/>
        <v>0</v>
      </c>
      <c r="AU52" s="67">
        <f>AU53</f>
        <v>0</v>
      </c>
      <c r="AV52" s="67">
        <f t="shared" ref="AV52:AW53" si="143">AV53</f>
        <v>0</v>
      </c>
      <c r="AW52" s="67">
        <f t="shared" si="143"/>
        <v>0</v>
      </c>
      <c r="AX52" s="67">
        <f t="shared" si="20"/>
        <v>2870000</v>
      </c>
      <c r="AY52" s="67">
        <f t="shared" si="21"/>
        <v>0</v>
      </c>
      <c r="AZ52" s="67">
        <f t="shared" si="22"/>
        <v>0</v>
      </c>
      <c r="BA52" s="67">
        <f>BA53</f>
        <v>-677426</v>
      </c>
      <c r="BB52" s="67">
        <f t="shared" ref="BB52:BC53" si="144">BB53</f>
        <v>0</v>
      </c>
      <c r="BC52" s="67">
        <f t="shared" si="144"/>
        <v>0</v>
      </c>
      <c r="BD52" s="67">
        <f t="shared" si="23"/>
        <v>2192574</v>
      </c>
      <c r="BE52" s="67">
        <f t="shared" si="24"/>
        <v>0</v>
      </c>
      <c r="BF52" s="67">
        <f t="shared" si="25"/>
        <v>0</v>
      </c>
    </row>
    <row r="53" spans="1:58" ht="25.5">
      <c r="A53" s="274"/>
      <c r="B53" s="80" t="s">
        <v>41</v>
      </c>
      <c r="C53" s="5" t="s">
        <v>13</v>
      </c>
      <c r="D53" s="5" t="s">
        <v>10</v>
      </c>
      <c r="E53" s="5" t="s">
        <v>99</v>
      </c>
      <c r="F53" s="60" t="s">
        <v>186</v>
      </c>
      <c r="G53" s="205" t="s">
        <v>39</v>
      </c>
      <c r="H53" s="67"/>
      <c r="I53" s="67"/>
      <c r="J53" s="67"/>
      <c r="K53" s="67"/>
      <c r="L53" s="67"/>
      <c r="M53" s="67"/>
      <c r="N53" s="67"/>
      <c r="O53" s="67"/>
      <c r="P53" s="67"/>
      <c r="Q53" s="67">
        <f>Q54</f>
        <v>2890000</v>
      </c>
      <c r="R53" s="67">
        <f t="shared" si="135"/>
        <v>0</v>
      </c>
      <c r="S53" s="67">
        <f t="shared" si="135"/>
        <v>0</v>
      </c>
      <c r="T53" s="67">
        <f t="shared" si="136"/>
        <v>2890000</v>
      </c>
      <c r="U53" s="67">
        <f t="shared" si="137"/>
        <v>0</v>
      </c>
      <c r="V53" s="67">
        <f t="shared" si="138"/>
        <v>0</v>
      </c>
      <c r="W53" s="67">
        <f>W54</f>
        <v>0</v>
      </c>
      <c r="X53" s="67">
        <f t="shared" si="139"/>
        <v>0</v>
      </c>
      <c r="Y53" s="67">
        <f t="shared" si="139"/>
        <v>0</v>
      </c>
      <c r="Z53" s="67">
        <f t="shared" si="8"/>
        <v>2890000</v>
      </c>
      <c r="AA53" s="67">
        <f t="shared" si="9"/>
        <v>0</v>
      </c>
      <c r="AB53" s="67">
        <f t="shared" si="10"/>
        <v>0</v>
      </c>
      <c r="AC53" s="67">
        <f>AC54</f>
        <v>-20000</v>
      </c>
      <c r="AD53" s="67">
        <f t="shared" si="140"/>
        <v>0</v>
      </c>
      <c r="AE53" s="67">
        <f t="shared" si="140"/>
        <v>0</v>
      </c>
      <c r="AF53" s="67">
        <f t="shared" si="11"/>
        <v>2870000</v>
      </c>
      <c r="AG53" s="67">
        <f t="shared" si="12"/>
        <v>0</v>
      </c>
      <c r="AH53" s="67">
        <f t="shared" si="13"/>
        <v>0</v>
      </c>
      <c r="AI53" s="67">
        <f>AI54</f>
        <v>0</v>
      </c>
      <c r="AJ53" s="67">
        <f t="shared" si="141"/>
        <v>0</v>
      </c>
      <c r="AK53" s="67">
        <f t="shared" si="141"/>
        <v>0</v>
      </c>
      <c r="AL53" s="67">
        <f t="shared" si="14"/>
        <v>2870000</v>
      </c>
      <c r="AM53" s="67">
        <f t="shared" si="15"/>
        <v>0</v>
      </c>
      <c r="AN53" s="67">
        <f t="shared" si="16"/>
        <v>0</v>
      </c>
      <c r="AO53" s="67">
        <f>AO54</f>
        <v>0</v>
      </c>
      <c r="AP53" s="67">
        <f t="shared" si="142"/>
        <v>0</v>
      </c>
      <c r="AQ53" s="67">
        <f t="shared" si="142"/>
        <v>0</v>
      </c>
      <c r="AR53" s="67">
        <f t="shared" si="17"/>
        <v>2870000</v>
      </c>
      <c r="AS53" s="67">
        <f t="shared" si="18"/>
        <v>0</v>
      </c>
      <c r="AT53" s="67">
        <f t="shared" si="19"/>
        <v>0</v>
      </c>
      <c r="AU53" s="67">
        <f>AU54</f>
        <v>0</v>
      </c>
      <c r="AV53" s="67">
        <f t="shared" si="143"/>
        <v>0</v>
      </c>
      <c r="AW53" s="67">
        <f t="shared" si="143"/>
        <v>0</v>
      </c>
      <c r="AX53" s="67">
        <f t="shared" si="20"/>
        <v>2870000</v>
      </c>
      <c r="AY53" s="67">
        <f t="shared" si="21"/>
        <v>0</v>
      </c>
      <c r="AZ53" s="67">
        <f t="shared" si="22"/>
        <v>0</v>
      </c>
      <c r="BA53" s="67">
        <f>BA54</f>
        <v>-677426</v>
      </c>
      <c r="BB53" s="67">
        <f t="shared" si="144"/>
        <v>0</v>
      </c>
      <c r="BC53" s="67">
        <f t="shared" si="144"/>
        <v>0</v>
      </c>
      <c r="BD53" s="67">
        <f t="shared" si="23"/>
        <v>2192574</v>
      </c>
      <c r="BE53" s="67">
        <f t="shared" si="24"/>
        <v>0</v>
      </c>
      <c r="BF53" s="67">
        <f t="shared" si="25"/>
        <v>0</v>
      </c>
    </row>
    <row r="54" spans="1:58">
      <c r="A54" s="274"/>
      <c r="B54" s="91" t="s">
        <v>42</v>
      </c>
      <c r="C54" s="5" t="s">
        <v>13</v>
      </c>
      <c r="D54" s="5" t="s">
        <v>10</v>
      </c>
      <c r="E54" s="5" t="s">
        <v>99</v>
      </c>
      <c r="F54" s="60" t="s">
        <v>186</v>
      </c>
      <c r="G54" s="205" t="s">
        <v>40</v>
      </c>
      <c r="H54" s="67"/>
      <c r="I54" s="67"/>
      <c r="J54" s="67"/>
      <c r="K54" s="67"/>
      <c r="L54" s="67"/>
      <c r="M54" s="67"/>
      <c r="N54" s="67"/>
      <c r="O54" s="67"/>
      <c r="P54" s="67"/>
      <c r="Q54" s="67">
        <v>2890000</v>
      </c>
      <c r="R54" s="67"/>
      <c r="S54" s="67"/>
      <c r="T54" s="67">
        <f t="shared" si="136"/>
        <v>2890000</v>
      </c>
      <c r="U54" s="67">
        <f t="shared" si="137"/>
        <v>0</v>
      </c>
      <c r="V54" s="67">
        <f t="shared" si="138"/>
        <v>0</v>
      </c>
      <c r="W54" s="67"/>
      <c r="X54" s="67"/>
      <c r="Y54" s="67"/>
      <c r="Z54" s="67">
        <f t="shared" si="8"/>
        <v>2890000</v>
      </c>
      <c r="AA54" s="67">
        <f t="shared" si="9"/>
        <v>0</v>
      </c>
      <c r="AB54" s="67">
        <f t="shared" si="10"/>
        <v>0</v>
      </c>
      <c r="AC54" s="67">
        <v>-20000</v>
      </c>
      <c r="AD54" s="67"/>
      <c r="AE54" s="67"/>
      <c r="AF54" s="67">
        <f t="shared" si="11"/>
        <v>2870000</v>
      </c>
      <c r="AG54" s="67">
        <f t="shared" si="12"/>
        <v>0</v>
      </c>
      <c r="AH54" s="67">
        <f t="shared" si="13"/>
        <v>0</v>
      </c>
      <c r="AI54" s="67"/>
      <c r="AJ54" s="67"/>
      <c r="AK54" s="67"/>
      <c r="AL54" s="67">
        <f t="shared" si="14"/>
        <v>2870000</v>
      </c>
      <c r="AM54" s="67">
        <f t="shared" si="15"/>
        <v>0</v>
      </c>
      <c r="AN54" s="67">
        <f t="shared" si="16"/>
        <v>0</v>
      </c>
      <c r="AO54" s="67"/>
      <c r="AP54" s="67"/>
      <c r="AQ54" s="67"/>
      <c r="AR54" s="67">
        <f t="shared" si="17"/>
        <v>2870000</v>
      </c>
      <c r="AS54" s="67">
        <f t="shared" si="18"/>
        <v>0</v>
      </c>
      <c r="AT54" s="67">
        <f t="shared" si="19"/>
        <v>0</v>
      </c>
      <c r="AU54" s="67"/>
      <c r="AV54" s="67"/>
      <c r="AW54" s="67"/>
      <c r="AX54" s="67">
        <f t="shared" si="20"/>
        <v>2870000</v>
      </c>
      <c r="AY54" s="67">
        <f t="shared" si="21"/>
        <v>0</v>
      </c>
      <c r="AZ54" s="67">
        <f t="shared" si="22"/>
        <v>0</v>
      </c>
      <c r="BA54" s="67">
        <f>-79646-597780</f>
        <v>-677426</v>
      </c>
      <c r="BB54" s="67"/>
      <c r="BC54" s="67"/>
      <c r="BD54" s="67">
        <f t="shared" si="23"/>
        <v>2192574</v>
      </c>
      <c r="BE54" s="67">
        <f t="shared" si="24"/>
        <v>0</v>
      </c>
      <c r="BF54" s="67">
        <f t="shared" si="25"/>
        <v>0</v>
      </c>
    </row>
    <row r="55" spans="1:58" ht="25.5">
      <c r="A55" s="274"/>
      <c r="B55" s="108" t="s">
        <v>184</v>
      </c>
      <c r="C55" s="40" t="s">
        <v>13</v>
      </c>
      <c r="D55" s="40" t="s">
        <v>10</v>
      </c>
      <c r="E55" s="40" t="s">
        <v>99</v>
      </c>
      <c r="F55" s="40" t="s">
        <v>183</v>
      </c>
      <c r="G55" s="41"/>
      <c r="H55" s="67">
        <f>H56</f>
        <v>12898435</v>
      </c>
      <c r="I55" s="67">
        <f t="shared" ref="I55:M56" si="145">I56</f>
        <v>12735130</v>
      </c>
      <c r="J55" s="67">
        <f t="shared" si="145"/>
        <v>12735130</v>
      </c>
      <c r="K55" s="67">
        <f t="shared" si="145"/>
        <v>0</v>
      </c>
      <c r="L55" s="67">
        <f t="shared" si="145"/>
        <v>0</v>
      </c>
      <c r="M55" s="67">
        <f t="shared" si="145"/>
        <v>0</v>
      </c>
      <c r="N55" s="67">
        <f t="shared" si="2"/>
        <v>12898435</v>
      </c>
      <c r="O55" s="67">
        <f t="shared" si="3"/>
        <v>12735130</v>
      </c>
      <c r="P55" s="67">
        <f t="shared" si="4"/>
        <v>12735130</v>
      </c>
      <c r="Q55" s="67">
        <f t="shared" ref="Q55:S56" si="146">Q56</f>
        <v>0</v>
      </c>
      <c r="R55" s="67">
        <f t="shared" si="146"/>
        <v>0</v>
      </c>
      <c r="S55" s="67">
        <f t="shared" si="146"/>
        <v>0</v>
      </c>
      <c r="T55" s="67">
        <f t="shared" si="5"/>
        <v>12898435</v>
      </c>
      <c r="U55" s="67">
        <f t="shared" si="6"/>
        <v>12735130</v>
      </c>
      <c r="V55" s="67">
        <f t="shared" si="7"/>
        <v>12735130</v>
      </c>
      <c r="W55" s="67">
        <f t="shared" ref="W55:Y56" si="147">W56</f>
        <v>0</v>
      </c>
      <c r="X55" s="67">
        <f t="shared" si="147"/>
        <v>0</v>
      </c>
      <c r="Y55" s="67">
        <f t="shared" si="147"/>
        <v>0</v>
      </c>
      <c r="Z55" s="67">
        <f t="shared" si="8"/>
        <v>12898435</v>
      </c>
      <c r="AA55" s="67">
        <f t="shared" si="9"/>
        <v>12735130</v>
      </c>
      <c r="AB55" s="67">
        <f t="shared" si="10"/>
        <v>12735130</v>
      </c>
      <c r="AC55" s="67">
        <f t="shared" ref="AC55:AE56" si="148">AC56</f>
        <v>0</v>
      </c>
      <c r="AD55" s="67">
        <f t="shared" si="148"/>
        <v>0</v>
      </c>
      <c r="AE55" s="67">
        <f t="shared" si="148"/>
        <v>0</v>
      </c>
      <c r="AF55" s="67">
        <f t="shared" si="11"/>
        <v>12898435</v>
      </c>
      <c r="AG55" s="67">
        <f t="shared" si="12"/>
        <v>12735130</v>
      </c>
      <c r="AH55" s="67">
        <f t="shared" si="13"/>
        <v>12735130</v>
      </c>
      <c r="AI55" s="67">
        <f t="shared" ref="AI55:AK56" si="149">AI56</f>
        <v>0</v>
      </c>
      <c r="AJ55" s="67">
        <f t="shared" si="149"/>
        <v>0</v>
      </c>
      <c r="AK55" s="67">
        <f t="shared" si="149"/>
        <v>0</v>
      </c>
      <c r="AL55" s="67">
        <f t="shared" si="14"/>
        <v>12898435</v>
      </c>
      <c r="AM55" s="67">
        <f t="shared" si="15"/>
        <v>12735130</v>
      </c>
      <c r="AN55" s="67">
        <f t="shared" si="16"/>
        <v>12735130</v>
      </c>
      <c r="AO55" s="67">
        <f t="shared" ref="AO55:AQ56" si="150">AO56</f>
        <v>0</v>
      </c>
      <c r="AP55" s="67">
        <f t="shared" si="150"/>
        <v>0</v>
      </c>
      <c r="AQ55" s="67">
        <f t="shared" si="150"/>
        <v>0</v>
      </c>
      <c r="AR55" s="67">
        <f t="shared" si="17"/>
        <v>12898435</v>
      </c>
      <c r="AS55" s="67">
        <f t="shared" si="18"/>
        <v>12735130</v>
      </c>
      <c r="AT55" s="67">
        <f t="shared" si="19"/>
        <v>12735130</v>
      </c>
      <c r="AU55" s="67">
        <f t="shared" ref="AU55:AW56" si="151">AU56</f>
        <v>0</v>
      </c>
      <c r="AV55" s="67">
        <f t="shared" si="151"/>
        <v>0</v>
      </c>
      <c r="AW55" s="67">
        <f t="shared" si="151"/>
        <v>0</v>
      </c>
      <c r="AX55" s="67">
        <f t="shared" si="20"/>
        <v>12898435</v>
      </c>
      <c r="AY55" s="67">
        <f t="shared" si="21"/>
        <v>12735130</v>
      </c>
      <c r="AZ55" s="67">
        <f t="shared" si="22"/>
        <v>12735130</v>
      </c>
      <c r="BA55" s="67">
        <f t="shared" ref="BA55:BC56" si="152">BA56</f>
        <v>-12898435</v>
      </c>
      <c r="BB55" s="67">
        <f t="shared" si="152"/>
        <v>-12735130</v>
      </c>
      <c r="BC55" s="67">
        <f t="shared" si="152"/>
        <v>-12735130</v>
      </c>
      <c r="BD55" s="67">
        <f t="shared" si="23"/>
        <v>0</v>
      </c>
      <c r="BE55" s="67">
        <f t="shared" si="24"/>
        <v>0</v>
      </c>
      <c r="BF55" s="67">
        <f t="shared" si="25"/>
        <v>0</v>
      </c>
    </row>
    <row r="56" spans="1:58" ht="25.5">
      <c r="A56" s="274"/>
      <c r="B56" s="80" t="s">
        <v>41</v>
      </c>
      <c r="C56" s="40" t="s">
        <v>13</v>
      </c>
      <c r="D56" s="40" t="s">
        <v>10</v>
      </c>
      <c r="E56" s="40" t="s">
        <v>99</v>
      </c>
      <c r="F56" s="40" t="s">
        <v>183</v>
      </c>
      <c r="G56" s="41" t="s">
        <v>39</v>
      </c>
      <c r="H56" s="67">
        <f>H57</f>
        <v>12898435</v>
      </c>
      <c r="I56" s="67">
        <f t="shared" si="145"/>
        <v>12735130</v>
      </c>
      <c r="J56" s="67">
        <f t="shared" si="145"/>
        <v>12735130</v>
      </c>
      <c r="K56" s="67">
        <f t="shared" si="145"/>
        <v>0</v>
      </c>
      <c r="L56" s="67">
        <f t="shared" si="145"/>
        <v>0</v>
      </c>
      <c r="M56" s="67">
        <f t="shared" si="145"/>
        <v>0</v>
      </c>
      <c r="N56" s="67">
        <f t="shared" si="2"/>
        <v>12898435</v>
      </c>
      <c r="O56" s="67">
        <f t="shared" si="3"/>
        <v>12735130</v>
      </c>
      <c r="P56" s="67">
        <f t="shared" si="4"/>
        <v>12735130</v>
      </c>
      <c r="Q56" s="67">
        <f t="shared" si="146"/>
        <v>0</v>
      </c>
      <c r="R56" s="67">
        <f t="shared" si="146"/>
        <v>0</v>
      </c>
      <c r="S56" s="67">
        <f t="shared" si="146"/>
        <v>0</v>
      </c>
      <c r="T56" s="67">
        <f t="shared" si="5"/>
        <v>12898435</v>
      </c>
      <c r="U56" s="67">
        <f t="shared" si="6"/>
        <v>12735130</v>
      </c>
      <c r="V56" s="67">
        <f t="shared" si="7"/>
        <v>12735130</v>
      </c>
      <c r="W56" s="67">
        <f t="shared" si="147"/>
        <v>0</v>
      </c>
      <c r="X56" s="67">
        <f t="shared" si="147"/>
        <v>0</v>
      </c>
      <c r="Y56" s="67">
        <f t="shared" si="147"/>
        <v>0</v>
      </c>
      <c r="Z56" s="67">
        <f t="shared" si="8"/>
        <v>12898435</v>
      </c>
      <c r="AA56" s="67">
        <f t="shared" si="9"/>
        <v>12735130</v>
      </c>
      <c r="AB56" s="67">
        <f t="shared" si="10"/>
        <v>12735130</v>
      </c>
      <c r="AC56" s="67">
        <f t="shared" si="148"/>
        <v>0</v>
      </c>
      <c r="AD56" s="67">
        <f t="shared" si="148"/>
        <v>0</v>
      </c>
      <c r="AE56" s="67">
        <f t="shared" si="148"/>
        <v>0</v>
      </c>
      <c r="AF56" s="67">
        <f t="shared" si="11"/>
        <v>12898435</v>
      </c>
      <c r="AG56" s="67">
        <f t="shared" si="12"/>
        <v>12735130</v>
      </c>
      <c r="AH56" s="67">
        <f t="shared" si="13"/>
        <v>12735130</v>
      </c>
      <c r="AI56" s="67">
        <f t="shared" si="149"/>
        <v>0</v>
      </c>
      <c r="AJ56" s="67">
        <f t="shared" si="149"/>
        <v>0</v>
      </c>
      <c r="AK56" s="67">
        <f t="shared" si="149"/>
        <v>0</v>
      </c>
      <c r="AL56" s="67">
        <f t="shared" si="14"/>
        <v>12898435</v>
      </c>
      <c r="AM56" s="67">
        <f t="shared" si="15"/>
        <v>12735130</v>
      </c>
      <c r="AN56" s="67">
        <f t="shared" si="16"/>
        <v>12735130</v>
      </c>
      <c r="AO56" s="67">
        <f t="shared" si="150"/>
        <v>0</v>
      </c>
      <c r="AP56" s="67">
        <f t="shared" si="150"/>
        <v>0</v>
      </c>
      <c r="AQ56" s="67">
        <f t="shared" si="150"/>
        <v>0</v>
      </c>
      <c r="AR56" s="67">
        <f t="shared" si="17"/>
        <v>12898435</v>
      </c>
      <c r="AS56" s="67">
        <f t="shared" si="18"/>
        <v>12735130</v>
      </c>
      <c r="AT56" s="67">
        <f t="shared" si="19"/>
        <v>12735130</v>
      </c>
      <c r="AU56" s="67">
        <f t="shared" si="151"/>
        <v>0</v>
      </c>
      <c r="AV56" s="67">
        <f t="shared" si="151"/>
        <v>0</v>
      </c>
      <c r="AW56" s="67">
        <f t="shared" si="151"/>
        <v>0</v>
      </c>
      <c r="AX56" s="67">
        <f t="shared" si="20"/>
        <v>12898435</v>
      </c>
      <c r="AY56" s="67">
        <f t="shared" si="21"/>
        <v>12735130</v>
      </c>
      <c r="AZ56" s="67">
        <f t="shared" si="22"/>
        <v>12735130</v>
      </c>
      <c r="BA56" s="67">
        <f t="shared" si="152"/>
        <v>-12898435</v>
      </c>
      <c r="BB56" s="67">
        <f t="shared" si="152"/>
        <v>-12735130</v>
      </c>
      <c r="BC56" s="67">
        <f t="shared" si="152"/>
        <v>-12735130</v>
      </c>
      <c r="BD56" s="67">
        <f t="shared" si="23"/>
        <v>0</v>
      </c>
      <c r="BE56" s="67">
        <f t="shared" si="24"/>
        <v>0</v>
      </c>
      <c r="BF56" s="67">
        <f t="shared" si="25"/>
        <v>0</v>
      </c>
    </row>
    <row r="57" spans="1:58">
      <c r="A57" s="274"/>
      <c r="B57" s="108" t="s">
        <v>42</v>
      </c>
      <c r="C57" s="40" t="s">
        <v>13</v>
      </c>
      <c r="D57" s="40" t="s">
        <v>10</v>
      </c>
      <c r="E57" s="40" t="s">
        <v>99</v>
      </c>
      <c r="F57" s="40" t="s">
        <v>183</v>
      </c>
      <c r="G57" s="41" t="s">
        <v>40</v>
      </c>
      <c r="H57" s="67">
        <v>12898435</v>
      </c>
      <c r="I57" s="67">
        <v>12735130</v>
      </c>
      <c r="J57" s="67">
        <v>12735130</v>
      </c>
      <c r="K57" s="67"/>
      <c r="L57" s="67"/>
      <c r="M57" s="67"/>
      <c r="N57" s="67">
        <f t="shared" si="2"/>
        <v>12898435</v>
      </c>
      <c r="O57" s="67">
        <f t="shared" si="3"/>
        <v>12735130</v>
      </c>
      <c r="P57" s="67">
        <f t="shared" si="4"/>
        <v>12735130</v>
      </c>
      <c r="Q57" s="67"/>
      <c r="R57" s="67"/>
      <c r="S57" s="67"/>
      <c r="T57" s="67">
        <f t="shared" si="5"/>
        <v>12898435</v>
      </c>
      <c r="U57" s="67">
        <f t="shared" si="6"/>
        <v>12735130</v>
      </c>
      <c r="V57" s="67">
        <f t="shared" si="7"/>
        <v>12735130</v>
      </c>
      <c r="W57" s="67"/>
      <c r="X57" s="67"/>
      <c r="Y57" s="67"/>
      <c r="Z57" s="67">
        <f t="shared" si="8"/>
        <v>12898435</v>
      </c>
      <c r="AA57" s="67">
        <f t="shared" si="9"/>
        <v>12735130</v>
      </c>
      <c r="AB57" s="67">
        <f t="shared" si="10"/>
        <v>12735130</v>
      </c>
      <c r="AC57" s="67"/>
      <c r="AD57" s="67"/>
      <c r="AE57" s="67"/>
      <c r="AF57" s="67">
        <f t="shared" si="11"/>
        <v>12898435</v>
      </c>
      <c r="AG57" s="67">
        <f t="shared" si="12"/>
        <v>12735130</v>
      </c>
      <c r="AH57" s="67">
        <f t="shared" si="13"/>
        <v>12735130</v>
      </c>
      <c r="AI57" s="67"/>
      <c r="AJ57" s="67"/>
      <c r="AK57" s="67"/>
      <c r="AL57" s="67">
        <f t="shared" si="14"/>
        <v>12898435</v>
      </c>
      <c r="AM57" s="67">
        <f t="shared" si="15"/>
        <v>12735130</v>
      </c>
      <c r="AN57" s="67">
        <f t="shared" si="16"/>
        <v>12735130</v>
      </c>
      <c r="AO57" s="67"/>
      <c r="AP57" s="67"/>
      <c r="AQ57" s="67"/>
      <c r="AR57" s="67">
        <f t="shared" si="17"/>
        <v>12898435</v>
      </c>
      <c r="AS57" s="67">
        <f t="shared" si="18"/>
        <v>12735130</v>
      </c>
      <c r="AT57" s="67">
        <f t="shared" si="19"/>
        <v>12735130</v>
      </c>
      <c r="AU57" s="67"/>
      <c r="AV57" s="67"/>
      <c r="AW57" s="67"/>
      <c r="AX57" s="67">
        <f t="shared" si="20"/>
        <v>12898435</v>
      </c>
      <c r="AY57" s="67">
        <f t="shared" si="21"/>
        <v>12735130</v>
      </c>
      <c r="AZ57" s="67">
        <f t="shared" si="22"/>
        <v>12735130</v>
      </c>
      <c r="BA57" s="67">
        <f>-200000-12698435</f>
        <v>-12898435</v>
      </c>
      <c r="BB57" s="67">
        <v>-12735130</v>
      </c>
      <c r="BC57" s="67">
        <v>-12735130</v>
      </c>
      <c r="BD57" s="67">
        <f t="shared" si="23"/>
        <v>0</v>
      </c>
      <c r="BE57" s="67">
        <f t="shared" si="24"/>
        <v>0</v>
      </c>
      <c r="BF57" s="67">
        <f t="shared" si="25"/>
        <v>0</v>
      </c>
    </row>
    <row r="58" spans="1:58" ht="25.5">
      <c r="A58" s="274"/>
      <c r="B58" s="108" t="s">
        <v>184</v>
      </c>
      <c r="C58" s="40" t="s">
        <v>13</v>
      </c>
      <c r="D58" s="40" t="s">
        <v>10</v>
      </c>
      <c r="E58" s="40" t="s">
        <v>99</v>
      </c>
      <c r="F58" s="40" t="s">
        <v>481</v>
      </c>
      <c r="G58" s="41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>
        <f>BA59</f>
        <v>12698435</v>
      </c>
      <c r="BB58" s="67">
        <f t="shared" ref="BB58:BC59" si="153">BB59</f>
        <v>12735130</v>
      </c>
      <c r="BC58" s="67">
        <f t="shared" si="153"/>
        <v>12735130</v>
      </c>
      <c r="BD58" s="67">
        <f t="shared" ref="BD58:BD60" si="154">AX58+BA58</f>
        <v>12698435</v>
      </c>
      <c r="BE58" s="67">
        <f t="shared" ref="BE58:BE60" si="155">AY58+BB58</f>
        <v>12735130</v>
      </c>
      <c r="BF58" s="67">
        <f t="shared" ref="BF58:BF60" si="156">AZ58+BC58</f>
        <v>12735130</v>
      </c>
    </row>
    <row r="59" spans="1:58" ht="25.5">
      <c r="A59" s="274"/>
      <c r="B59" s="80" t="s">
        <v>41</v>
      </c>
      <c r="C59" s="40" t="s">
        <v>13</v>
      </c>
      <c r="D59" s="40" t="s">
        <v>10</v>
      </c>
      <c r="E59" s="40" t="s">
        <v>99</v>
      </c>
      <c r="F59" s="40" t="s">
        <v>481</v>
      </c>
      <c r="G59" s="41" t="s">
        <v>39</v>
      </c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>
        <f>BA60</f>
        <v>12698435</v>
      </c>
      <c r="BB59" s="67">
        <f t="shared" si="153"/>
        <v>12735130</v>
      </c>
      <c r="BC59" s="67">
        <f t="shared" si="153"/>
        <v>12735130</v>
      </c>
      <c r="BD59" s="67">
        <f t="shared" si="154"/>
        <v>12698435</v>
      </c>
      <c r="BE59" s="67">
        <f t="shared" si="155"/>
        <v>12735130</v>
      </c>
      <c r="BF59" s="67">
        <f t="shared" si="156"/>
        <v>12735130</v>
      </c>
    </row>
    <row r="60" spans="1:58">
      <c r="A60" s="274"/>
      <c r="B60" s="108" t="s">
        <v>42</v>
      </c>
      <c r="C60" s="40" t="s">
        <v>13</v>
      </c>
      <c r="D60" s="40" t="s">
        <v>10</v>
      </c>
      <c r="E60" s="40" t="s">
        <v>99</v>
      </c>
      <c r="F60" s="40" t="s">
        <v>481</v>
      </c>
      <c r="G60" s="41" t="s">
        <v>40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>
        <v>12698435</v>
      </c>
      <c r="BB60" s="67">
        <v>12735130</v>
      </c>
      <c r="BC60" s="67">
        <v>12735130</v>
      </c>
      <c r="BD60" s="67">
        <f t="shared" si="154"/>
        <v>12698435</v>
      </c>
      <c r="BE60" s="67">
        <f t="shared" si="155"/>
        <v>12735130</v>
      </c>
      <c r="BF60" s="67">
        <f t="shared" si="156"/>
        <v>12735130</v>
      </c>
    </row>
    <row r="61" spans="1:58">
      <c r="A61" s="274"/>
      <c r="B61" s="108" t="s">
        <v>362</v>
      </c>
      <c r="C61" s="40" t="s">
        <v>13</v>
      </c>
      <c r="D61" s="40" t="s">
        <v>10</v>
      </c>
      <c r="E61" s="40" t="s">
        <v>99</v>
      </c>
      <c r="F61" s="40" t="s">
        <v>361</v>
      </c>
      <c r="G61" s="41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>
        <f>AI62</f>
        <v>11142892</v>
      </c>
      <c r="AJ61" s="67">
        <f t="shared" ref="AJ61:AK62" si="157">AJ62</f>
        <v>0</v>
      </c>
      <c r="AK61" s="67">
        <f t="shared" si="157"/>
        <v>0</v>
      </c>
      <c r="AL61" s="67">
        <f t="shared" ref="AL61:AL63" si="158">AF61+AI61</f>
        <v>11142892</v>
      </c>
      <c r="AM61" s="67">
        <f t="shared" ref="AM61:AM63" si="159">AG61+AJ61</f>
        <v>0</v>
      </c>
      <c r="AN61" s="67">
        <f t="shared" ref="AN61:AN63" si="160">AH61+AK61</f>
        <v>0</v>
      </c>
      <c r="AO61" s="67">
        <f>AO62</f>
        <v>0</v>
      </c>
      <c r="AP61" s="67">
        <f t="shared" ref="AP61:AQ62" si="161">AP62</f>
        <v>0</v>
      </c>
      <c r="AQ61" s="67">
        <f t="shared" si="161"/>
        <v>0</v>
      </c>
      <c r="AR61" s="67">
        <f t="shared" si="17"/>
        <v>11142892</v>
      </c>
      <c r="AS61" s="67">
        <f t="shared" si="18"/>
        <v>0</v>
      </c>
      <c r="AT61" s="67">
        <f t="shared" si="19"/>
        <v>0</v>
      </c>
      <c r="AU61" s="67">
        <f>AU62</f>
        <v>0</v>
      </c>
      <c r="AV61" s="67">
        <f t="shared" ref="AV61:AW62" si="162">AV62</f>
        <v>0</v>
      </c>
      <c r="AW61" s="67">
        <f t="shared" si="162"/>
        <v>0</v>
      </c>
      <c r="AX61" s="67">
        <f t="shared" si="20"/>
        <v>11142892</v>
      </c>
      <c r="AY61" s="67">
        <f t="shared" si="21"/>
        <v>0</v>
      </c>
      <c r="AZ61" s="67">
        <f t="shared" si="22"/>
        <v>0</v>
      </c>
      <c r="BA61" s="67">
        <f>BA62</f>
        <v>0</v>
      </c>
      <c r="BB61" s="67">
        <f t="shared" ref="BB61:BC62" si="163">BB62</f>
        <v>0</v>
      </c>
      <c r="BC61" s="67">
        <f t="shared" si="163"/>
        <v>0</v>
      </c>
      <c r="BD61" s="67">
        <f t="shared" si="23"/>
        <v>11142892</v>
      </c>
      <c r="BE61" s="67">
        <f t="shared" si="24"/>
        <v>0</v>
      </c>
      <c r="BF61" s="67">
        <f t="shared" si="25"/>
        <v>0</v>
      </c>
    </row>
    <row r="62" spans="1:58" ht="25.5">
      <c r="A62" s="274"/>
      <c r="B62" s="80" t="s">
        <v>41</v>
      </c>
      <c r="C62" s="40" t="s">
        <v>13</v>
      </c>
      <c r="D62" s="40" t="s">
        <v>10</v>
      </c>
      <c r="E62" s="40" t="s">
        <v>99</v>
      </c>
      <c r="F62" s="40" t="s">
        <v>361</v>
      </c>
      <c r="G62" s="41" t="s">
        <v>39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f>AI63</f>
        <v>11142892</v>
      </c>
      <c r="AJ62" s="67">
        <f t="shared" si="157"/>
        <v>0</v>
      </c>
      <c r="AK62" s="67">
        <f t="shared" si="157"/>
        <v>0</v>
      </c>
      <c r="AL62" s="67">
        <f t="shared" si="158"/>
        <v>11142892</v>
      </c>
      <c r="AM62" s="67">
        <f t="shared" si="159"/>
        <v>0</v>
      </c>
      <c r="AN62" s="67">
        <f t="shared" si="160"/>
        <v>0</v>
      </c>
      <c r="AO62" s="67">
        <f>AO63</f>
        <v>0</v>
      </c>
      <c r="AP62" s="67">
        <f t="shared" si="161"/>
        <v>0</v>
      </c>
      <c r="AQ62" s="67">
        <f t="shared" si="161"/>
        <v>0</v>
      </c>
      <c r="AR62" s="67">
        <f t="shared" si="17"/>
        <v>11142892</v>
      </c>
      <c r="AS62" s="67">
        <f t="shared" si="18"/>
        <v>0</v>
      </c>
      <c r="AT62" s="67">
        <f t="shared" si="19"/>
        <v>0</v>
      </c>
      <c r="AU62" s="67">
        <f>AU63</f>
        <v>0</v>
      </c>
      <c r="AV62" s="67">
        <f t="shared" si="162"/>
        <v>0</v>
      </c>
      <c r="AW62" s="67">
        <f t="shared" si="162"/>
        <v>0</v>
      </c>
      <c r="AX62" s="67">
        <f t="shared" si="20"/>
        <v>11142892</v>
      </c>
      <c r="AY62" s="67">
        <f t="shared" si="21"/>
        <v>0</v>
      </c>
      <c r="AZ62" s="67">
        <f t="shared" si="22"/>
        <v>0</v>
      </c>
      <c r="BA62" s="67">
        <f>BA63</f>
        <v>0</v>
      </c>
      <c r="BB62" s="67">
        <f t="shared" si="163"/>
        <v>0</v>
      </c>
      <c r="BC62" s="67">
        <f t="shared" si="163"/>
        <v>0</v>
      </c>
      <c r="BD62" s="67">
        <f t="shared" si="23"/>
        <v>11142892</v>
      </c>
      <c r="BE62" s="67">
        <f t="shared" si="24"/>
        <v>0</v>
      </c>
      <c r="BF62" s="67">
        <f t="shared" si="25"/>
        <v>0</v>
      </c>
    </row>
    <row r="63" spans="1:58">
      <c r="A63" s="274"/>
      <c r="B63" s="108" t="s">
        <v>42</v>
      </c>
      <c r="C63" s="40" t="s">
        <v>13</v>
      </c>
      <c r="D63" s="40" t="s">
        <v>10</v>
      </c>
      <c r="E63" s="40" t="s">
        <v>99</v>
      </c>
      <c r="F63" s="40" t="s">
        <v>361</v>
      </c>
      <c r="G63" s="41" t="s">
        <v>40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>
        <v>11142892</v>
      </c>
      <c r="AJ63" s="67"/>
      <c r="AK63" s="67"/>
      <c r="AL63" s="67">
        <f t="shared" si="158"/>
        <v>11142892</v>
      </c>
      <c r="AM63" s="67">
        <f t="shared" si="159"/>
        <v>0</v>
      </c>
      <c r="AN63" s="67">
        <f t="shared" si="160"/>
        <v>0</v>
      </c>
      <c r="AO63" s="67"/>
      <c r="AP63" s="67"/>
      <c r="AQ63" s="67"/>
      <c r="AR63" s="67">
        <f t="shared" si="17"/>
        <v>11142892</v>
      </c>
      <c r="AS63" s="67">
        <f t="shared" si="18"/>
        <v>0</v>
      </c>
      <c r="AT63" s="67">
        <f t="shared" si="19"/>
        <v>0</v>
      </c>
      <c r="AU63" s="67"/>
      <c r="AV63" s="67"/>
      <c r="AW63" s="67"/>
      <c r="AX63" s="67">
        <f t="shared" si="20"/>
        <v>11142892</v>
      </c>
      <c r="AY63" s="67">
        <f t="shared" si="21"/>
        <v>0</v>
      </c>
      <c r="AZ63" s="67">
        <f t="shared" si="22"/>
        <v>0</v>
      </c>
      <c r="BA63" s="67"/>
      <c r="BB63" s="67"/>
      <c r="BC63" s="67"/>
      <c r="BD63" s="67">
        <f t="shared" si="23"/>
        <v>11142892</v>
      </c>
      <c r="BE63" s="67">
        <f t="shared" si="24"/>
        <v>0</v>
      </c>
      <c r="BF63" s="67">
        <f t="shared" si="25"/>
        <v>0</v>
      </c>
    </row>
    <row r="64" spans="1:58" ht="204">
      <c r="A64" s="274"/>
      <c r="B64" s="62" t="s">
        <v>335</v>
      </c>
      <c r="C64" s="5" t="s">
        <v>13</v>
      </c>
      <c r="D64" s="5" t="s">
        <v>10</v>
      </c>
      <c r="E64" s="5" t="s">
        <v>99</v>
      </c>
      <c r="F64" s="60" t="s">
        <v>334</v>
      </c>
      <c r="G64" s="61"/>
      <c r="H64" s="67">
        <f>H65</f>
        <v>0</v>
      </c>
      <c r="I64" s="67">
        <f t="shared" ref="I64:I65" si="164">I65</f>
        <v>0</v>
      </c>
      <c r="J64" s="67">
        <f t="shared" ref="J64:J65" si="165">J65</f>
        <v>0</v>
      </c>
      <c r="K64" s="67">
        <f t="shared" ref="K64:K65" si="166">K65</f>
        <v>39010</v>
      </c>
      <c r="L64" s="67">
        <f t="shared" ref="L64:L65" si="167">L65</f>
        <v>0</v>
      </c>
      <c r="M64" s="67">
        <f t="shared" ref="M64:M65" si="168">M65</f>
        <v>0</v>
      </c>
      <c r="N64" s="67">
        <f t="shared" si="2"/>
        <v>39010</v>
      </c>
      <c r="O64" s="67">
        <f t="shared" si="3"/>
        <v>0</v>
      </c>
      <c r="P64" s="67">
        <f t="shared" si="4"/>
        <v>0</v>
      </c>
      <c r="Q64" s="67">
        <f t="shared" ref="Q64:S65" si="169">Q65</f>
        <v>0</v>
      </c>
      <c r="R64" s="67">
        <f t="shared" si="169"/>
        <v>0</v>
      </c>
      <c r="S64" s="67">
        <f t="shared" si="169"/>
        <v>0</v>
      </c>
      <c r="T64" s="67">
        <f t="shared" si="5"/>
        <v>39010</v>
      </c>
      <c r="U64" s="67">
        <f t="shared" si="6"/>
        <v>0</v>
      </c>
      <c r="V64" s="67">
        <f t="shared" si="7"/>
        <v>0</v>
      </c>
      <c r="W64" s="67">
        <f t="shared" ref="W64:Y65" si="170">W65</f>
        <v>0</v>
      </c>
      <c r="X64" s="67">
        <f t="shared" si="170"/>
        <v>0</v>
      </c>
      <c r="Y64" s="67">
        <f t="shared" si="170"/>
        <v>0</v>
      </c>
      <c r="Z64" s="67">
        <f t="shared" si="8"/>
        <v>39010</v>
      </c>
      <c r="AA64" s="67">
        <f t="shared" si="9"/>
        <v>0</v>
      </c>
      <c r="AB64" s="67">
        <f t="shared" si="10"/>
        <v>0</v>
      </c>
      <c r="AC64" s="67">
        <f t="shared" ref="AC64:AE65" si="171">AC65</f>
        <v>0</v>
      </c>
      <c r="AD64" s="67">
        <f t="shared" si="171"/>
        <v>0</v>
      </c>
      <c r="AE64" s="67">
        <f t="shared" si="171"/>
        <v>0</v>
      </c>
      <c r="AF64" s="67">
        <f t="shared" si="11"/>
        <v>39010</v>
      </c>
      <c r="AG64" s="67">
        <f t="shared" si="12"/>
        <v>0</v>
      </c>
      <c r="AH64" s="67">
        <f t="shared" si="13"/>
        <v>0</v>
      </c>
      <c r="AI64" s="67">
        <f t="shared" ref="AI64:AK65" si="172">AI65</f>
        <v>19742</v>
      </c>
      <c r="AJ64" s="67">
        <f t="shared" si="172"/>
        <v>0</v>
      </c>
      <c r="AK64" s="67">
        <f t="shared" si="172"/>
        <v>0</v>
      </c>
      <c r="AL64" s="67">
        <f t="shared" si="14"/>
        <v>58752</v>
      </c>
      <c r="AM64" s="67">
        <f t="shared" si="15"/>
        <v>0</v>
      </c>
      <c r="AN64" s="67">
        <f t="shared" si="16"/>
        <v>0</v>
      </c>
      <c r="AO64" s="67">
        <f t="shared" ref="AO64:AQ65" si="173">AO65</f>
        <v>0</v>
      </c>
      <c r="AP64" s="67">
        <f t="shared" si="173"/>
        <v>0</v>
      </c>
      <c r="AQ64" s="67">
        <f t="shared" si="173"/>
        <v>0</v>
      </c>
      <c r="AR64" s="67">
        <f t="shared" si="17"/>
        <v>58752</v>
      </c>
      <c r="AS64" s="67">
        <f t="shared" si="18"/>
        <v>0</v>
      </c>
      <c r="AT64" s="67">
        <f t="shared" si="19"/>
        <v>0</v>
      </c>
      <c r="AU64" s="67">
        <f t="shared" ref="AU64:AW65" si="174">AU65</f>
        <v>-5011</v>
      </c>
      <c r="AV64" s="67">
        <f t="shared" si="174"/>
        <v>0</v>
      </c>
      <c r="AW64" s="67">
        <f t="shared" si="174"/>
        <v>0</v>
      </c>
      <c r="AX64" s="67">
        <f t="shared" si="20"/>
        <v>53741</v>
      </c>
      <c r="AY64" s="67">
        <f t="shared" si="21"/>
        <v>0</v>
      </c>
      <c r="AZ64" s="67">
        <f t="shared" si="22"/>
        <v>0</v>
      </c>
      <c r="BA64" s="67">
        <f t="shared" ref="BA64:BC65" si="175">BA65</f>
        <v>-18521</v>
      </c>
      <c r="BB64" s="67">
        <f t="shared" si="175"/>
        <v>0</v>
      </c>
      <c r="BC64" s="67">
        <f t="shared" si="175"/>
        <v>0</v>
      </c>
      <c r="BD64" s="67">
        <f t="shared" si="23"/>
        <v>35220</v>
      </c>
      <c r="BE64" s="67">
        <f t="shared" si="24"/>
        <v>0</v>
      </c>
      <c r="BF64" s="67">
        <f t="shared" si="25"/>
        <v>0</v>
      </c>
    </row>
    <row r="65" spans="1:58" ht="25.5">
      <c r="A65" s="274"/>
      <c r="B65" s="30" t="s">
        <v>41</v>
      </c>
      <c r="C65" s="5" t="s">
        <v>13</v>
      </c>
      <c r="D65" s="5" t="s">
        <v>10</v>
      </c>
      <c r="E65" s="5" t="s">
        <v>99</v>
      </c>
      <c r="F65" s="60" t="s">
        <v>334</v>
      </c>
      <c r="G65" s="61" t="s">
        <v>39</v>
      </c>
      <c r="H65" s="67">
        <f>H66</f>
        <v>0</v>
      </c>
      <c r="I65" s="67">
        <f t="shared" si="164"/>
        <v>0</v>
      </c>
      <c r="J65" s="67">
        <f t="shared" si="165"/>
        <v>0</v>
      </c>
      <c r="K65" s="67">
        <f t="shared" si="166"/>
        <v>39010</v>
      </c>
      <c r="L65" s="67">
        <f t="shared" si="167"/>
        <v>0</v>
      </c>
      <c r="M65" s="67">
        <f t="shared" si="168"/>
        <v>0</v>
      </c>
      <c r="N65" s="67">
        <f t="shared" si="2"/>
        <v>39010</v>
      </c>
      <c r="O65" s="67">
        <f t="shared" si="3"/>
        <v>0</v>
      </c>
      <c r="P65" s="67">
        <f t="shared" si="4"/>
        <v>0</v>
      </c>
      <c r="Q65" s="67">
        <f t="shared" si="169"/>
        <v>0</v>
      </c>
      <c r="R65" s="67">
        <f t="shared" si="169"/>
        <v>0</v>
      </c>
      <c r="S65" s="67">
        <f t="shared" si="169"/>
        <v>0</v>
      </c>
      <c r="T65" s="67">
        <f t="shared" si="5"/>
        <v>39010</v>
      </c>
      <c r="U65" s="67">
        <f t="shared" si="6"/>
        <v>0</v>
      </c>
      <c r="V65" s="67">
        <f t="shared" si="7"/>
        <v>0</v>
      </c>
      <c r="W65" s="67">
        <f t="shared" si="170"/>
        <v>0</v>
      </c>
      <c r="X65" s="67">
        <f t="shared" si="170"/>
        <v>0</v>
      </c>
      <c r="Y65" s="67">
        <f t="shared" si="170"/>
        <v>0</v>
      </c>
      <c r="Z65" s="67">
        <f t="shared" si="8"/>
        <v>39010</v>
      </c>
      <c r="AA65" s="67">
        <f t="shared" si="9"/>
        <v>0</v>
      </c>
      <c r="AB65" s="67">
        <f t="shared" si="10"/>
        <v>0</v>
      </c>
      <c r="AC65" s="67">
        <f t="shared" si="171"/>
        <v>0</v>
      </c>
      <c r="AD65" s="67">
        <f t="shared" si="171"/>
        <v>0</v>
      </c>
      <c r="AE65" s="67">
        <f t="shared" si="171"/>
        <v>0</v>
      </c>
      <c r="AF65" s="67">
        <f t="shared" si="11"/>
        <v>39010</v>
      </c>
      <c r="AG65" s="67">
        <f t="shared" si="12"/>
        <v>0</v>
      </c>
      <c r="AH65" s="67">
        <f t="shared" si="13"/>
        <v>0</v>
      </c>
      <c r="AI65" s="67">
        <f t="shared" si="172"/>
        <v>19742</v>
      </c>
      <c r="AJ65" s="67">
        <f t="shared" si="172"/>
        <v>0</v>
      </c>
      <c r="AK65" s="67">
        <f t="shared" si="172"/>
        <v>0</v>
      </c>
      <c r="AL65" s="67">
        <f t="shared" si="14"/>
        <v>58752</v>
      </c>
      <c r="AM65" s="67">
        <f t="shared" si="15"/>
        <v>0</v>
      </c>
      <c r="AN65" s="67">
        <f t="shared" si="16"/>
        <v>0</v>
      </c>
      <c r="AO65" s="67">
        <f t="shared" si="173"/>
        <v>0</v>
      </c>
      <c r="AP65" s="67">
        <f t="shared" si="173"/>
        <v>0</v>
      </c>
      <c r="AQ65" s="67">
        <f t="shared" si="173"/>
        <v>0</v>
      </c>
      <c r="AR65" s="67">
        <f t="shared" si="17"/>
        <v>58752</v>
      </c>
      <c r="AS65" s="67">
        <f t="shared" si="18"/>
        <v>0</v>
      </c>
      <c r="AT65" s="67">
        <f t="shared" si="19"/>
        <v>0</v>
      </c>
      <c r="AU65" s="67">
        <f t="shared" si="174"/>
        <v>-5011</v>
      </c>
      <c r="AV65" s="67">
        <f t="shared" si="174"/>
        <v>0</v>
      </c>
      <c r="AW65" s="67">
        <f t="shared" si="174"/>
        <v>0</v>
      </c>
      <c r="AX65" s="67">
        <f t="shared" si="20"/>
        <v>53741</v>
      </c>
      <c r="AY65" s="67">
        <f t="shared" si="21"/>
        <v>0</v>
      </c>
      <c r="AZ65" s="67">
        <f t="shared" si="22"/>
        <v>0</v>
      </c>
      <c r="BA65" s="67">
        <f t="shared" si="175"/>
        <v>-18521</v>
      </c>
      <c r="BB65" s="67">
        <f t="shared" si="175"/>
        <v>0</v>
      </c>
      <c r="BC65" s="67">
        <f t="shared" si="175"/>
        <v>0</v>
      </c>
      <c r="BD65" s="67">
        <f t="shared" si="23"/>
        <v>35220</v>
      </c>
      <c r="BE65" s="67">
        <f t="shared" si="24"/>
        <v>0</v>
      </c>
      <c r="BF65" s="67">
        <f t="shared" si="25"/>
        <v>0</v>
      </c>
    </row>
    <row r="66" spans="1:58">
      <c r="A66" s="274"/>
      <c r="B66" s="29" t="s">
        <v>42</v>
      </c>
      <c r="C66" s="5" t="s">
        <v>13</v>
      </c>
      <c r="D66" s="5" t="s">
        <v>10</v>
      </c>
      <c r="E66" s="5" t="s">
        <v>99</v>
      </c>
      <c r="F66" s="60" t="s">
        <v>334</v>
      </c>
      <c r="G66" s="61" t="s">
        <v>40</v>
      </c>
      <c r="H66" s="67"/>
      <c r="I66" s="67"/>
      <c r="J66" s="67"/>
      <c r="K66" s="67">
        <v>39010</v>
      </c>
      <c r="L66" s="67"/>
      <c r="M66" s="67"/>
      <c r="N66" s="67">
        <f t="shared" si="2"/>
        <v>39010</v>
      </c>
      <c r="O66" s="67">
        <f t="shared" si="3"/>
        <v>0</v>
      </c>
      <c r="P66" s="67">
        <f t="shared" si="4"/>
        <v>0</v>
      </c>
      <c r="Q66" s="67"/>
      <c r="R66" s="67"/>
      <c r="S66" s="67"/>
      <c r="T66" s="67">
        <f t="shared" si="5"/>
        <v>39010</v>
      </c>
      <c r="U66" s="67">
        <f t="shared" si="6"/>
        <v>0</v>
      </c>
      <c r="V66" s="67">
        <f t="shared" si="7"/>
        <v>0</v>
      </c>
      <c r="W66" s="67"/>
      <c r="X66" s="67"/>
      <c r="Y66" s="67"/>
      <c r="Z66" s="67">
        <f t="shared" si="8"/>
        <v>39010</v>
      </c>
      <c r="AA66" s="67">
        <f t="shared" si="9"/>
        <v>0</v>
      </c>
      <c r="AB66" s="67">
        <f t="shared" si="10"/>
        <v>0</v>
      </c>
      <c r="AC66" s="67"/>
      <c r="AD66" s="67"/>
      <c r="AE66" s="67"/>
      <c r="AF66" s="67">
        <f t="shared" si="11"/>
        <v>39010</v>
      </c>
      <c r="AG66" s="67">
        <f t="shared" si="12"/>
        <v>0</v>
      </c>
      <c r="AH66" s="67">
        <f t="shared" si="13"/>
        <v>0</v>
      </c>
      <c r="AI66" s="67">
        <v>19742</v>
      </c>
      <c r="AJ66" s="67"/>
      <c r="AK66" s="67"/>
      <c r="AL66" s="67">
        <f t="shared" si="14"/>
        <v>58752</v>
      </c>
      <c r="AM66" s="67">
        <f t="shared" si="15"/>
        <v>0</v>
      </c>
      <c r="AN66" s="67">
        <f t="shared" si="16"/>
        <v>0</v>
      </c>
      <c r="AO66" s="67"/>
      <c r="AP66" s="67"/>
      <c r="AQ66" s="67"/>
      <c r="AR66" s="67">
        <f t="shared" si="17"/>
        <v>58752</v>
      </c>
      <c r="AS66" s="67">
        <f t="shared" si="18"/>
        <v>0</v>
      </c>
      <c r="AT66" s="67">
        <f t="shared" si="19"/>
        <v>0</v>
      </c>
      <c r="AU66" s="67">
        <v>-5011</v>
      </c>
      <c r="AV66" s="67"/>
      <c r="AW66" s="67"/>
      <c r="AX66" s="67">
        <f t="shared" si="20"/>
        <v>53741</v>
      </c>
      <c r="AY66" s="67">
        <f t="shared" si="21"/>
        <v>0</v>
      </c>
      <c r="AZ66" s="67">
        <f t="shared" si="22"/>
        <v>0</v>
      </c>
      <c r="BA66" s="67">
        <v>-18521</v>
      </c>
      <c r="BB66" s="67"/>
      <c r="BC66" s="67"/>
      <c r="BD66" s="67">
        <f t="shared" si="23"/>
        <v>35220</v>
      </c>
      <c r="BE66" s="67">
        <f t="shared" si="24"/>
        <v>0</v>
      </c>
      <c r="BF66" s="67">
        <f t="shared" si="25"/>
        <v>0</v>
      </c>
    </row>
    <row r="67" spans="1:58" ht="51">
      <c r="A67" s="274"/>
      <c r="B67" s="108" t="s">
        <v>241</v>
      </c>
      <c r="C67" s="5" t="s">
        <v>13</v>
      </c>
      <c r="D67" s="5" t="s">
        <v>10</v>
      </c>
      <c r="E67" s="5" t="s">
        <v>99</v>
      </c>
      <c r="F67" s="60" t="s">
        <v>151</v>
      </c>
      <c r="G67" s="17"/>
      <c r="H67" s="63">
        <f>H68</f>
        <v>9439451.1999999993</v>
      </c>
      <c r="I67" s="63">
        <f t="shared" ref="I67:M68" si="176">I68</f>
        <v>9817028.3699999992</v>
      </c>
      <c r="J67" s="63">
        <f t="shared" si="176"/>
        <v>11141166.16</v>
      </c>
      <c r="K67" s="63">
        <f t="shared" si="176"/>
        <v>-1071950.78</v>
      </c>
      <c r="L67" s="63">
        <f t="shared" si="176"/>
        <v>-797028.37</v>
      </c>
      <c r="M67" s="63">
        <f t="shared" si="176"/>
        <v>-678629.68</v>
      </c>
      <c r="N67" s="63">
        <f t="shared" si="2"/>
        <v>8367500.419999999</v>
      </c>
      <c r="O67" s="63">
        <f t="shared" si="3"/>
        <v>9020000</v>
      </c>
      <c r="P67" s="63">
        <f t="shared" si="4"/>
        <v>10462536.48</v>
      </c>
      <c r="Q67" s="63">
        <f t="shared" ref="Q67:S68" si="177">Q68</f>
        <v>-70000</v>
      </c>
      <c r="R67" s="63">
        <f t="shared" si="177"/>
        <v>0</v>
      </c>
      <c r="S67" s="63">
        <f t="shared" si="177"/>
        <v>0</v>
      </c>
      <c r="T67" s="63">
        <f t="shared" si="5"/>
        <v>8297500.419999999</v>
      </c>
      <c r="U67" s="63">
        <f t="shared" si="6"/>
        <v>9020000</v>
      </c>
      <c r="V67" s="63">
        <f t="shared" si="7"/>
        <v>10462536.48</v>
      </c>
      <c r="W67" s="63">
        <f t="shared" ref="W67:Y68" si="178">W68</f>
        <v>0</v>
      </c>
      <c r="X67" s="63">
        <f t="shared" si="178"/>
        <v>0</v>
      </c>
      <c r="Y67" s="63">
        <f t="shared" si="178"/>
        <v>-3805094.26</v>
      </c>
      <c r="Z67" s="63">
        <f t="shared" si="8"/>
        <v>8297500.419999999</v>
      </c>
      <c r="AA67" s="63">
        <f t="shared" si="9"/>
        <v>9020000</v>
      </c>
      <c r="AB67" s="63">
        <f t="shared" si="10"/>
        <v>6657442.2200000007</v>
      </c>
      <c r="AC67" s="63">
        <f t="shared" ref="AC67:AE68" si="179">AC68</f>
        <v>109190</v>
      </c>
      <c r="AD67" s="63">
        <f t="shared" si="179"/>
        <v>0</v>
      </c>
      <c r="AE67" s="63">
        <f t="shared" si="179"/>
        <v>0</v>
      </c>
      <c r="AF67" s="63">
        <f t="shared" si="11"/>
        <v>8406690.4199999981</v>
      </c>
      <c r="AG67" s="63">
        <f t="shared" si="12"/>
        <v>9020000</v>
      </c>
      <c r="AH67" s="63">
        <f t="shared" si="13"/>
        <v>6657442.2200000007</v>
      </c>
      <c r="AI67" s="63">
        <f t="shared" ref="AI67:AK68" si="180">AI68</f>
        <v>667000</v>
      </c>
      <c r="AJ67" s="63">
        <f t="shared" si="180"/>
        <v>0</v>
      </c>
      <c r="AK67" s="63">
        <f t="shared" si="180"/>
        <v>0</v>
      </c>
      <c r="AL67" s="63">
        <f t="shared" si="14"/>
        <v>9073690.4199999981</v>
      </c>
      <c r="AM67" s="63">
        <f t="shared" si="15"/>
        <v>9020000</v>
      </c>
      <c r="AN67" s="63">
        <f t="shared" si="16"/>
        <v>6657442.2200000007</v>
      </c>
      <c r="AO67" s="63">
        <f t="shared" ref="AO67:AQ68" si="181">AO68</f>
        <v>574242.81000000006</v>
      </c>
      <c r="AP67" s="63">
        <f t="shared" si="181"/>
        <v>0</v>
      </c>
      <c r="AQ67" s="63">
        <f t="shared" si="181"/>
        <v>0</v>
      </c>
      <c r="AR67" s="63">
        <f t="shared" si="17"/>
        <v>9647933.2299999986</v>
      </c>
      <c r="AS67" s="63">
        <f t="shared" si="18"/>
        <v>9020000</v>
      </c>
      <c r="AT67" s="63">
        <f t="shared" si="19"/>
        <v>6657442.2200000007</v>
      </c>
      <c r="AU67" s="63">
        <f t="shared" ref="AU67:AW68" si="182">AU68</f>
        <v>-27000</v>
      </c>
      <c r="AV67" s="63">
        <f t="shared" si="182"/>
        <v>0</v>
      </c>
      <c r="AW67" s="63">
        <f t="shared" si="182"/>
        <v>0</v>
      </c>
      <c r="AX67" s="63">
        <f t="shared" si="20"/>
        <v>9620933.2299999986</v>
      </c>
      <c r="AY67" s="63">
        <f t="shared" si="21"/>
        <v>9020000</v>
      </c>
      <c r="AZ67" s="63">
        <f t="shared" si="22"/>
        <v>6657442.2200000007</v>
      </c>
      <c r="BA67" s="63">
        <f t="shared" ref="BA67:BC68" si="183">BA68</f>
        <v>731153.67</v>
      </c>
      <c r="BB67" s="63">
        <f t="shared" si="183"/>
        <v>0</v>
      </c>
      <c r="BC67" s="63">
        <f t="shared" si="183"/>
        <v>0</v>
      </c>
      <c r="BD67" s="63">
        <f t="shared" si="23"/>
        <v>10352086.899999999</v>
      </c>
      <c r="BE67" s="63">
        <f t="shared" si="24"/>
        <v>9020000</v>
      </c>
      <c r="BF67" s="63">
        <f t="shared" si="25"/>
        <v>6657442.2200000007</v>
      </c>
    </row>
    <row r="68" spans="1:58" ht="25.5">
      <c r="A68" s="274"/>
      <c r="B68" s="80" t="s">
        <v>41</v>
      </c>
      <c r="C68" s="5" t="s">
        <v>13</v>
      </c>
      <c r="D68" s="5" t="s">
        <v>10</v>
      </c>
      <c r="E68" s="5" t="s">
        <v>99</v>
      </c>
      <c r="F68" s="60" t="s">
        <v>151</v>
      </c>
      <c r="G68" s="61" t="s">
        <v>39</v>
      </c>
      <c r="H68" s="63">
        <f>H69</f>
        <v>9439451.1999999993</v>
      </c>
      <c r="I68" s="63">
        <f t="shared" si="176"/>
        <v>9817028.3699999992</v>
      </c>
      <c r="J68" s="63">
        <f t="shared" si="176"/>
        <v>11141166.16</v>
      </c>
      <c r="K68" s="63">
        <f t="shared" si="176"/>
        <v>-1071950.78</v>
      </c>
      <c r="L68" s="63">
        <f t="shared" si="176"/>
        <v>-797028.37</v>
      </c>
      <c r="M68" s="63">
        <f t="shared" si="176"/>
        <v>-678629.68</v>
      </c>
      <c r="N68" s="63">
        <f t="shared" si="2"/>
        <v>8367500.419999999</v>
      </c>
      <c r="O68" s="63">
        <f t="shared" si="3"/>
        <v>9020000</v>
      </c>
      <c r="P68" s="63">
        <f t="shared" si="4"/>
        <v>10462536.48</v>
      </c>
      <c r="Q68" s="63">
        <f t="shared" si="177"/>
        <v>-70000</v>
      </c>
      <c r="R68" s="63">
        <f t="shared" si="177"/>
        <v>0</v>
      </c>
      <c r="S68" s="63">
        <f t="shared" si="177"/>
        <v>0</v>
      </c>
      <c r="T68" s="63">
        <f t="shared" si="5"/>
        <v>8297500.419999999</v>
      </c>
      <c r="U68" s="63">
        <f t="shared" si="6"/>
        <v>9020000</v>
      </c>
      <c r="V68" s="63">
        <f t="shared" si="7"/>
        <v>10462536.48</v>
      </c>
      <c r="W68" s="63">
        <f t="shared" si="178"/>
        <v>0</v>
      </c>
      <c r="X68" s="63">
        <f t="shared" si="178"/>
        <v>0</v>
      </c>
      <c r="Y68" s="63">
        <f t="shared" si="178"/>
        <v>-3805094.26</v>
      </c>
      <c r="Z68" s="63">
        <f t="shared" si="8"/>
        <v>8297500.419999999</v>
      </c>
      <c r="AA68" s="63">
        <f t="shared" si="9"/>
        <v>9020000</v>
      </c>
      <c r="AB68" s="63">
        <f t="shared" si="10"/>
        <v>6657442.2200000007</v>
      </c>
      <c r="AC68" s="63">
        <f t="shared" si="179"/>
        <v>109190</v>
      </c>
      <c r="AD68" s="63">
        <f t="shared" si="179"/>
        <v>0</v>
      </c>
      <c r="AE68" s="63">
        <f t="shared" si="179"/>
        <v>0</v>
      </c>
      <c r="AF68" s="63">
        <f t="shared" si="11"/>
        <v>8406690.4199999981</v>
      </c>
      <c r="AG68" s="63">
        <f t="shared" si="12"/>
        <v>9020000</v>
      </c>
      <c r="AH68" s="63">
        <f t="shared" si="13"/>
        <v>6657442.2200000007</v>
      </c>
      <c r="AI68" s="63">
        <f t="shared" si="180"/>
        <v>667000</v>
      </c>
      <c r="AJ68" s="63">
        <f t="shared" si="180"/>
        <v>0</v>
      </c>
      <c r="AK68" s="63">
        <f t="shared" si="180"/>
        <v>0</v>
      </c>
      <c r="AL68" s="63">
        <f t="shared" si="14"/>
        <v>9073690.4199999981</v>
      </c>
      <c r="AM68" s="63">
        <f t="shared" si="15"/>
        <v>9020000</v>
      </c>
      <c r="AN68" s="63">
        <f t="shared" si="16"/>
        <v>6657442.2200000007</v>
      </c>
      <c r="AO68" s="63">
        <f t="shared" si="181"/>
        <v>574242.81000000006</v>
      </c>
      <c r="AP68" s="63">
        <f t="shared" si="181"/>
        <v>0</v>
      </c>
      <c r="AQ68" s="63">
        <f t="shared" si="181"/>
        <v>0</v>
      </c>
      <c r="AR68" s="63">
        <f t="shared" si="17"/>
        <v>9647933.2299999986</v>
      </c>
      <c r="AS68" s="63">
        <f t="shared" si="18"/>
        <v>9020000</v>
      </c>
      <c r="AT68" s="63">
        <f t="shared" si="19"/>
        <v>6657442.2200000007</v>
      </c>
      <c r="AU68" s="63">
        <f t="shared" si="182"/>
        <v>-27000</v>
      </c>
      <c r="AV68" s="63">
        <f t="shared" si="182"/>
        <v>0</v>
      </c>
      <c r="AW68" s="63">
        <f t="shared" si="182"/>
        <v>0</v>
      </c>
      <c r="AX68" s="63">
        <f t="shared" si="20"/>
        <v>9620933.2299999986</v>
      </c>
      <c r="AY68" s="63">
        <f t="shared" si="21"/>
        <v>9020000</v>
      </c>
      <c r="AZ68" s="63">
        <f t="shared" si="22"/>
        <v>6657442.2200000007</v>
      </c>
      <c r="BA68" s="63">
        <f t="shared" si="183"/>
        <v>731153.67</v>
      </c>
      <c r="BB68" s="63">
        <f t="shared" si="183"/>
        <v>0</v>
      </c>
      <c r="BC68" s="63">
        <f t="shared" si="183"/>
        <v>0</v>
      </c>
      <c r="BD68" s="63">
        <f t="shared" si="23"/>
        <v>10352086.899999999</v>
      </c>
      <c r="BE68" s="63">
        <f t="shared" si="24"/>
        <v>9020000</v>
      </c>
      <c r="BF68" s="63">
        <f t="shared" si="25"/>
        <v>6657442.2200000007</v>
      </c>
    </row>
    <row r="69" spans="1:58">
      <c r="A69" s="274"/>
      <c r="B69" s="91" t="s">
        <v>42</v>
      </c>
      <c r="C69" s="5" t="s">
        <v>13</v>
      </c>
      <c r="D69" s="5" t="s">
        <v>10</v>
      </c>
      <c r="E69" s="5" t="s">
        <v>99</v>
      </c>
      <c r="F69" s="60" t="s">
        <v>151</v>
      </c>
      <c r="G69" s="61" t="s">
        <v>40</v>
      </c>
      <c r="H69" s="67">
        <v>9439451.1999999993</v>
      </c>
      <c r="I69" s="67">
        <v>9817028.3699999992</v>
      </c>
      <c r="J69" s="67">
        <v>11141166.16</v>
      </c>
      <c r="K69" s="67">
        <v>-1071950.78</v>
      </c>
      <c r="L69" s="67">
        <v>-797028.37</v>
      </c>
      <c r="M69" s="67">
        <v>-678629.68</v>
      </c>
      <c r="N69" s="67">
        <f t="shared" si="2"/>
        <v>8367500.419999999</v>
      </c>
      <c r="O69" s="67">
        <f t="shared" si="3"/>
        <v>9020000</v>
      </c>
      <c r="P69" s="67">
        <f t="shared" si="4"/>
        <v>10462536.48</v>
      </c>
      <c r="Q69" s="67">
        <v>-70000</v>
      </c>
      <c r="R69" s="67"/>
      <c r="S69" s="67"/>
      <c r="T69" s="67">
        <f t="shared" si="5"/>
        <v>8297500.419999999</v>
      </c>
      <c r="U69" s="67">
        <f t="shared" si="6"/>
        <v>9020000</v>
      </c>
      <c r="V69" s="67">
        <f t="shared" si="7"/>
        <v>10462536.48</v>
      </c>
      <c r="W69" s="67"/>
      <c r="X69" s="67"/>
      <c r="Y69" s="67">
        <v>-3805094.26</v>
      </c>
      <c r="Z69" s="67">
        <f t="shared" si="8"/>
        <v>8297500.419999999</v>
      </c>
      <c r="AA69" s="67">
        <f t="shared" si="9"/>
        <v>9020000</v>
      </c>
      <c r="AB69" s="67">
        <f t="shared" si="10"/>
        <v>6657442.2200000007</v>
      </c>
      <c r="AC69" s="67">
        <f>74000-11478+46668</f>
        <v>109190</v>
      </c>
      <c r="AD69" s="67"/>
      <c r="AE69" s="67"/>
      <c r="AF69" s="67">
        <f t="shared" si="11"/>
        <v>8406690.4199999981</v>
      </c>
      <c r="AG69" s="67">
        <f t="shared" si="12"/>
        <v>9020000</v>
      </c>
      <c r="AH69" s="67">
        <f t="shared" si="13"/>
        <v>6657442.2200000007</v>
      </c>
      <c r="AI69" s="67">
        <v>667000</v>
      </c>
      <c r="AJ69" s="67"/>
      <c r="AK69" s="67"/>
      <c r="AL69" s="67">
        <f t="shared" si="14"/>
        <v>9073690.4199999981</v>
      </c>
      <c r="AM69" s="67">
        <f t="shared" si="15"/>
        <v>9020000</v>
      </c>
      <c r="AN69" s="67">
        <f t="shared" si="16"/>
        <v>6657442.2200000007</v>
      </c>
      <c r="AO69" s="67">
        <f>647242.81-73000</f>
        <v>574242.81000000006</v>
      </c>
      <c r="AP69" s="67"/>
      <c r="AQ69" s="67"/>
      <c r="AR69" s="67">
        <f t="shared" si="17"/>
        <v>9647933.2299999986</v>
      </c>
      <c r="AS69" s="67">
        <f t="shared" si="18"/>
        <v>9020000</v>
      </c>
      <c r="AT69" s="67">
        <f t="shared" si="19"/>
        <v>6657442.2200000007</v>
      </c>
      <c r="AU69" s="67">
        <v>-27000</v>
      </c>
      <c r="AV69" s="67"/>
      <c r="AW69" s="67"/>
      <c r="AX69" s="67">
        <f t="shared" si="20"/>
        <v>9620933.2299999986</v>
      </c>
      <c r="AY69" s="67">
        <f t="shared" si="21"/>
        <v>9020000</v>
      </c>
      <c r="AZ69" s="67">
        <f t="shared" si="22"/>
        <v>6657442.2200000007</v>
      </c>
      <c r="BA69" s="67">
        <v>731153.67</v>
      </c>
      <c r="BB69" s="67"/>
      <c r="BC69" s="67"/>
      <c r="BD69" s="67">
        <f t="shared" si="23"/>
        <v>10352086.899999999</v>
      </c>
      <c r="BE69" s="67">
        <f t="shared" si="24"/>
        <v>9020000</v>
      </c>
      <c r="BF69" s="67">
        <f t="shared" si="25"/>
        <v>6657442.2200000007</v>
      </c>
    </row>
    <row r="70" spans="1:58" ht="25.5">
      <c r="A70" s="274"/>
      <c r="B70" s="80" t="s">
        <v>323</v>
      </c>
      <c r="C70" s="40" t="s">
        <v>13</v>
      </c>
      <c r="D70" s="40" t="s">
        <v>10</v>
      </c>
      <c r="E70" s="40" t="s">
        <v>99</v>
      </c>
      <c r="F70" s="40" t="s">
        <v>188</v>
      </c>
      <c r="G70" s="41"/>
      <c r="H70" s="67">
        <f>H71</f>
        <v>164706721</v>
      </c>
      <c r="I70" s="67">
        <f t="shared" ref="I70:M71" si="184">I71</f>
        <v>157297771</v>
      </c>
      <c r="J70" s="67">
        <f t="shared" si="184"/>
        <v>162917253</v>
      </c>
      <c r="K70" s="67">
        <f t="shared" si="184"/>
        <v>0</v>
      </c>
      <c r="L70" s="67">
        <f t="shared" si="184"/>
        <v>0</v>
      </c>
      <c r="M70" s="67">
        <f t="shared" si="184"/>
        <v>0</v>
      </c>
      <c r="N70" s="67">
        <f t="shared" si="2"/>
        <v>164706721</v>
      </c>
      <c r="O70" s="67">
        <f t="shared" si="3"/>
        <v>157297771</v>
      </c>
      <c r="P70" s="67">
        <f t="shared" si="4"/>
        <v>162917253</v>
      </c>
      <c r="Q70" s="67">
        <f t="shared" ref="Q70:S71" si="185">Q71</f>
        <v>789400</v>
      </c>
      <c r="R70" s="67">
        <f t="shared" si="185"/>
        <v>0</v>
      </c>
      <c r="S70" s="67">
        <f t="shared" si="185"/>
        <v>0</v>
      </c>
      <c r="T70" s="67">
        <f t="shared" si="5"/>
        <v>165496121</v>
      </c>
      <c r="U70" s="67">
        <f t="shared" si="6"/>
        <v>157297771</v>
      </c>
      <c r="V70" s="67">
        <f t="shared" si="7"/>
        <v>162917253</v>
      </c>
      <c r="W70" s="67">
        <f t="shared" ref="W70:Y71" si="186">W71</f>
        <v>0</v>
      </c>
      <c r="X70" s="67">
        <f t="shared" si="186"/>
        <v>0</v>
      </c>
      <c r="Y70" s="67">
        <f t="shared" si="186"/>
        <v>0</v>
      </c>
      <c r="Z70" s="67">
        <f t="shared" si="8"/>
        <v>165496121</v>
      </c>
      <c r="AA70" s="67">
        <f t="shared" si="9"/>
        <v>157297771</v>
      </c>
      <c r="AB70" s="67">
        <f t="shared" si="10"/>
        <v>162917253</v>
      </c>
      <c r="AC70" s="67">
        <f t="shared" ref="AC70:AE71" si="187">AC71</f>
        <v>0</v>
      </c>
      <c r="AD70" s="67">
        <f t="shared" si="187"/>
        <v>0</v>
      </c>
      <c r="AE70" s="67">
        <f t="shared" si="187"/>
        <v>0</v>
      </c>
      <c r="AF70" s="67">
        <f t="shared" si="11"/>
        <v>165496121</v>
      </c>
      <c r="AG70" s="67">
        <f t="shared" si="12"/>
        <v>157297771</v>
      </c>
      <c r="AH70" s="67">
        <f t="shared" si="13"/>
        <v>162917253</v>
      </c>
      <c r="AI70" s="67">
        <f t="shared" ref="AI70:AK71" si="188">AI71</f>
        <v>0</v>
      </c>
      <c r="AJ70" s="67">
        <f t="shared" si="188"/>
        <v>0</v>
      </c>
      <c r="AK70" s="67">
        <f t="shared" si="188"/>
        <v>0</v>
      </c>
      <c r="AL70" s="67">
        <f t="shared" si="14"/>
        <v>165496121</v>
      </c>
      <c r="AM70" s="67">
        <f t="shared" si="15"/>
        <v>157297771</v>
      </c>
      <c r="AN70" s="67">
        <f t="shared" si="16"/>
        <v>162917253</v>
      </c>
      <c r="AO70" s="67">
        <f t="shared" ref="AO70:AQ71" si="189">AO71</f>
        <v>2000000</v>
      </c>
      <c r="AP70" s="67">
        <f t="shared" si="189"/>
        <v>0</v>
      </c>
      <c r="AQ70" s="67">
        <f t="shared" si="189"/>
        <v>0</v>
      </c>
      <c r="AR70" s="67">
        <f t="shared" si="17"/>
        <v>167496121</v>
      </c>
      <c r="AS70" s="67">
        <f t="shared" si="18"/>
        <v>157297771</v>
      </c>
      <c r="AT70" s="67">
        <f t="shared" si="19"/>
        <v>162917253</v>
      </c>
      <c r="AU70" s="67">
        <f t="shared" ref="AU70:AW71" si="190">AU71</f>
        <v>0</v>
      </c>
      <c r="AV70" s="67">
        <f t="shared" si="190"/>
        <v>0</v>
      </c>
      <c r="AW70" s="67">
        <f t="shared" si="190"/>
        <v>0</v>
      </c>
      <c r="AX70" s="67">
        <f t="shared" si="20"/>
        <v>167496121</v>
      </c>
      <c r="AY70" s="67">
        <f t="shared" si="21"/>
        <v>157297771</v>
      </c>
      <c r="AZ70" s="67">
        <f t="shared" si="22"/>
        <v>162917253</v>
      </c>
      <c r="BA70" s="67">
        <f t="shared" ref="BA70:BC71" si="191">BA71</f>
        <v>12004590</v>
      </c>
      <c r="BB70" s="67">
        <f t="shared" si="191"/>
        <v>0</v>
      </c>
      <c r="BC70" s="67">
        <f t="shared" si="191"/>
        <v>0</v>
      </c>
      <c r="BD70" s="67">
        <f t="shared" si="23"/>
        <v>179500711</v>
      </c>
      <c r="BE70" s="67">
        <f t="shared" si="24"/>
        <v>157297771</v>
      </c>
      <c r="BF70" s="67">
        <f t="shared" si="25"/>
        <v>162917253</v>
      </c>
    </row>
    <row r="71" spans="1:58" ht="25.5">
      <c r="A71" s="274"/>
      <c r="B71" s="80" t="s">
        <v>41</v>
      </c>
      <c r="C71" s="40" t="s">
        <v>13</v>
      </c>
      <c r="D71" s="40" t="s">
        <v>10</v>
      </c>
      <c r="E71" s="40" t="s">
        <v>99</v>
      </c>
      <c r="F71" s="40" t="s">
        <v>188</v>
      </c>
      <c r="G71" s="41" t="s">
        <v>39</v>
      </c>
      <c r="H71" s="67">
        <f>H72</f>
        <v>164706721</v>
      </c>
      <c r="I71" s="67">
        <f t="shared" si="184"/>
        <v>157297771</v>
      </c>
      <c r="J71" s="67">
        <f t="shared" si="184"/>
        <v>162917253</v>
      </c>
      <c r="K71" s="67">
        <f t="shared" si="184"/>
        <v>0</v>
      </c>
      <c r="L71" s="67">
        <f t="shared" si="184"/>
        <v>0</v>
      </c>
      <c r="M71" s="67">
        <f t="shared" si="184"/>
        <v>0</v>
      </c>
      <c r="N71" s="67">
        <f t="shared" si="2"/>
        <v>164706721</v>
      </c>
      <c r="O71" s="67">
        <f t="shared" si="3"/>
        <v>157297771</v>
      </c>
      <c r="P71" s="67">
        <f t="shared" si="4"/>
        <v>162917253</v>
      </c>
      <c r="Q71" s="67">
        <f t="shared" si="185"/>
        <v>789400</v>
      </c>
      <c r="R71" s="67">
        <f t="shared" si="185"/>
        <v>0</v>
      </c>
      <c r="S71" s="67">
        <f t="shared" si="185"/>
        <v>0</v>
      </c>
      <c r="T71" s="67">
        <f t="shared" si="5"/>
        <v>165496121</v>
      </c>
      <c r="U71" s="67">
        <f t="shared" si="6"/>
        <v>157297771</v>
      </c>
      <c r="V71" s="67">
        <f t="shared" si="7"/>
        <v>162917253</v>
      </c>
      <c r="W71" s="67">
        <f t="shared" si="186"/>
        <v>0</v>
      </c>
      <c r="X71" s="67">
        <f t="shared" si="186"/>
        <v>0</v>
      </c>
      <c r="Y71" s="67">
        <f t="shared" si="186"/>
        <v>0</v>
      </c>
      <c r="Z71" s="67">
        <f t="shared" si="8"/>
        <v>165496121</v>
      </c>
      <c r="AA71" s="67">
        <f t="shared" si="9"/>
        <v>157297771</v>
      </c>
      <c r="AB71" s="67">
        <f t="shared" si="10"/>
        <v>162917253</v>
      </c>
      <c r="AC71" s="67">
        <f t="shared" si="187"/>
        <v>0</v>
      </c>
      <c r="AD71" s="67">
        <f t="shared" si="187"/>
        <v>0</v>
      </c>
      <c r="AE71" s="67">
        <f t="shared" si="187"/>
        <v>0</v>
      </c>
      <c r="AF71" s="67">
        <f t="shared" si="11"/>
        <v>165496121</v>
      </c>
      <c r="AG71" s="67">
        <f t="shared" si="12"/>
        <v>157297771</v>
      </c>
      <c r="AH71" s="67">
        <f t="shared" si="13"/>
        <v>162917253</v>
      </c>
      <c r="AI71" s="67">
        <f t="shared" si="188"/>
        <v>0</v>
      </c>
      <c r="AJ71" s="67">
        <f t="shared" si="188"/>
        <v>0</v>
      </c>
      <c r="AK71" s="67">
        <f t="shared" si="188"/>
        <v>0</v>
      </c>
      <c r="AL71" s="67">
        <f t="shared" si="14"/>
        <v>165496121</v>
      </c>
      <c r="AM71" s="67">
        <f t="shared" si="15"/>
        <v>157297771</v>
      </c>
      <c r="AN71" s="67">
        <f t="shared" si="16"/>
        <v>162917253</v>
      </c>
      <c r="AO71" s="67">
        <f t="shared" si="189"/>
        <v>2000000</v>
      </c>
      <c r="AP71" s="67">
        <f t="shared" si="189"/>
        <v>0</v>
      </c>
      <c r="AQ71" s="67">
        <f t="shared" si="189"/>
        <v>0</v>
      </c>
      <c r="AR71" s="67">
        <f t="shared" si="17"/>
        <v>167496121</v>
      </c>
      <c r="AS71" s="67">
        <f t="shared" si="18"/>
        <v>157297771</v>
      </c>
      <c r="AT71" s="67">
        <f t="shared" si="19"/>
        <v>162917253</v>
      </c>
      <c r="AU71" s="67">
        <f t="shared" si="190"/>
        <v>0</v>
      </c>
      <c r="AV71" s="67">
        <f t="shared" si="190"/>
        <v>0</v>
      </c>
      <c r="AW71" s="67">
        <f t="shared" si="190"/>
        <v>0</v>
      </c>
      <c r="AX71" s="67">
        <f t="shared" si="20"/>
        <v>167496121</v>
      </c>
      <c r="AY71" s="67">
        <f t="shared" si="21"/>
        <v>157297771</v>
      </c>
      <c r="AZ71" s="67">
        <f t="shared" si="22"/>
        <v>162917253</v>
      </c>
      <c r="BA71" s="67">
        <f t="shared" si="191"/>
        <v>12004590</v>
      </c>
      <c r="BB71" s="67">
        <f t="shared" si="191"/>
        <v>0</v>
      </c>
      <c r="BC71" s="67">
        <f t="shared" si="191"/>
        <v>0</v>
      </c>
      <c r="BD71" s="67">
        <f t="shared" si="23"/>
        <v>179500711</v>
      </c>
      <c r="BE71" s="67">
        <f t="shared" si="24"/>
        <v>157297771</v>
      </c>
      <c r="BF71" s="67">
        <f t="shared" si="25"/>
        <v>162917253</v>
      </c>
    </row>
    <row r="72" spans="1:58">
      <c r="A72" s="274"/>
      <c r="B72" s="108" t="s">
        <v>42</v>
      </c>
      <c r="C72" s="40" t="s">
        <v>13</v>
      </c>
      <c r="D72" s="40" t="s">
        <v>10</v>
      </c>
      <c r="E72" s="40" t="s">
        <v>99</v>
      </c>
      <c r="F72" s="40" t="s">
        <v>188</v>
      </c>
      <c r="G72" s="41" t="s">
        <v>40</v>
      </c>
      <c r="H72" s="67">
        <v>164706721</v>
      </c>
      <c r="I72" s="67">
        <v>157297771</v>
      </c>
      <c r="J72" s="67">
        <v>162917253</v>
      </c>
      <c r="K72" s="67"/>
      <c r="L72" s="67"/>
      <c r="M72" s="67"/>
      <c r="N72" s="67">
        <f t="shared" si="2"/>
        <v>164706721</v>
      </c>
      <c r="O72" s="67">
        <f t="shared" si="3"/>
        <v>157297771</v>
      </c>
      <c r="P72" s="67">
        <f t="shared" si="4"/>
        <v>162917253</v>
      </c>
      <c r="Q72" s="67">
        <v>789400</v>
      </c>
      <c r="R72" s="67"/>
      <c r="S72" s="67"/>
      <c r="T72" s="67">
        <f t="shared" si="5"/>
        <v>165496121</v>
      </c>
      <c r="U72" s="67">
        <f t="shared" si="6"/>
        <v>157297771</v>
      </c>
      <c r="V72" s="67">
        <f t="shared" si="7"/>
        <v>162917253</v>
      </c>
      <c r="W72" s="67"/>
      <c r="X72" s="67"/>
      <c r="Y72" s="67"/>
      <c r="Z72" s="67">
        <f t="shared" si="8"/>
        <v>165496121</v>
      </c>
      <c r="AA72" s="67">
        <f t="shared" si="9"/>
        <v>157297771</v>
      </c>
      <c r="AB72" s="67">
        <f t="shared" si="10"/>
        <v>162917253</v>
      </c>
      <c r="AC72" s="67"/>
      <c r="AD72" s="67"/>
      <c r="AE72" s="67"/>
      <c r="AF72" s="67">
        <f t="shared" si="11"/>
        <v>165496121</v>
      </c>
      <c r="AG72" s="67">
        <f t="shared" si="12"/>
        <v>157297771</v>
      </c>
      <c r="AH72" s="67">
        <f t="shared" si="13"/>
        <v>162917253</v>
      </c>
      <c r="AI72" s="67"/>
      <c r="AJ72" s="67"/>
      <c r="AK72" s="67"/>
      <c r="AL72" s="67">
        <f t="shared" si="14"/>
        <v>165496121</v>
      </c>
      <c r="AM72" s="67">
        <f t="shared" si="15"/>
        <v>157297771</v>
      </c>
      <c r="AN72" s="67">
        <f t="shared" si="16"/>
        <v>162917253</v>
      </c>
      <c r="AO72" s="67">
        <v>2000000</v>
      </c>
      <c r="AP72" s="67"/>
      <c r="AQ72" s="67"/>
      <c r="AR72" s="67">
        <f t="shared" si="17"/>
        <v>167496121</v>
      </c>
      <c r="AS72" s="67">
        <f t="shared" si="18"/>
        <v>157297771</v>
      </c>
      <c r="AT72" s="67">
        <f t="shared" si="19"/>
        <v>162917253</v>
      </c>
      <c r="AU72" s="67"/>
      <c r="AV72" s="67"/>
      <c r="AW72" s="67"/>
      <c r="AX72" s="67">
        <f t="shared" si="20"/>
        <v>167496121</v>
      </c>
      <c r="AY72" s="67">
        <f t="shared" si="21"/>
        <v>157297771</v>
      </c>
      <c r="AZ72" s="67">
        <f t="shared" si="22"/>
        <v>162917253</v>
      </c>
      <c r="BA72" s="67">
        <v>12004590</v>
      </c>
      <c r="BB72" s="67"/>
      <c r="BC72" s="67"/>
      <c r="BD72" s="67">
        <f t="shared" si="23"/>
        <v>179500711</v>
      </c>
      <c r="BE72" s="67">
        <f t="shared" si="24"/>
        <v>157297771</v>
      </c>
      <c r="BF72" s="67">
        <f t="shared" si="25"/>
        <v>162917253</v>
      </c>
    </row>
    <row r="73" spans="1:58" ht="51">
      <c r="A73" s="274"/>
      <c r="B73" s="108" t="s">
        <v>243</v>
      </c>
      <c r="C73" s="40" t="s">
        <v>13</v>
      </c>
      <c r="D73" s="40" t="s">
        <v>10</v>
      </c>
      <c r="E73" s="40" t="s">
        <v>99</v>
      </c>
      <c r="F73" s="40" t="s">
        <v>201</v>
      </c>
      <c r="G73" s="41"/>
      <c r="H73" s="67">
        <f>H74</f>
        <v>235092</v>
      </c>
      <c r="I73" s="67">
        <f t="shared" ref="I73:M74" si="192">I74</f>
        <v>235092</v>
      </c>
      <c r="J73" s="67">
        <f t="shared" si="192"/>
        <v>235092</v>
      </c>
      <c r="K73" s="67">
        <f t="shared" si="192"/>
        <v>0</v>
      </c>
      <c r="L73" s="67">
        <f t="shared" si="192"/>
        <v>0</v>
      </c>
      <c r="M73" s="67">
        <f t="shared" si="192"/>
        <v>0</v>
      </c>
      <c r="N73" s="67">
        <f t="shared" si="2"/>
        <v>235092</v>
      </c>
      <c r="O73" s="67">
        <f t="shared" si="3"/>
        <v>235092</v>
      </c>
      <c r="P73" s="67">
        <f t="shared" si="4"/>
        <v>235092</v>
      </c>
      <c r="Q73" s="67">
        <f t="shared" ref="Q73:S74" si="193">Q74</f>
        <v>0</v>
      </c>
      <c r="R73" s="67">
        <f t="shared" si="193"/>
        <v>0</v>
      </c>
      <c r="S73" s="67">
        <f t="shared" si="193"/>
        <v>0</v>
      </c>
      <c r="T73" s="67">
        <f t="shared" si="5"/>
        <v>235092</v>
      </c>
      <c r="U73" s="67">
        <f t="shared" si="6"/>
        <v>235092</v>
      </c>
      <c r="V73" s="67">
        <f t="shared" si="7"/>
        <v>235092</v>
      </c>
      <c r="W73" s="67">
        <f t="shared" ref="W73:Y74" si="194">W74</f>
        <v>0</v>
      </c>
      <c r="X73" s="67">
        <f t="shared" si="194"/>
        <v>0</v>
      </c>
      <c r="Y73" s="67">
        <f t="shared" si="194"/>
        <v>0</v>
      </c>
      <c r="Z73" s="67">
        <f t="shared" si="8"/>
        <v>235092</v>
      </c>
      <c r="AA73" s="67">
        <f t="shared" si="9"/>
        <v>235092</v>
      </c>
      <c r="AB73" s="67">
        <f t="shared" si="10"/>
        <v>235092</v>
      </c>
      <c r="AC73" s="67">
        <f t="shared" ref="AC73:AE74" si="195">AC74</f>
        <v>235092</v>
      </c>
      <c r="AD73" s="67">
        <f t="shared" si="195"/>
        <v>0</v>
      </c>
      <c r="AE73" s="67">
        <f t="shared" si="195"/>
        <v>0</v>
      </c>
      <c r="AF73" s="67">
        <f t="shared" si="11"/>
        <v>470184</v>
      </c>
      <c r="AG73" s="67">
        <f t="shared" si="12"/>
        <v>235092</v>
      </c>
      <c r="AH73" s="67">
        <f t="shared" si="13"/>
        <v>235092</v>
      </c>
      <c r="AI73" s="67">
        <f t="shared" ref="AI73:AK74" si="196">AI74</f>
        <v>0</v>
      </c>
      <c r="AJ73" s="67">
        <f t="shared" si="196"/>
        <v>0</v>
      </c>
      <c r="AK73" s="67">
        <f t="shared" si="196"/>
        <v>0</v>
      </c>
      <c r="AL73" s="67">
        <f t="shared" si="14"/>
        <v>470184</v>
      </c>
      <c r="AM73" s="67">
        <f t="shared" si="15"/>
        <v>235092</v>
      </c>
      <c r="AN73" s="67">
        <f t="shared" si="16"/>
        <v>235092</v>
      </c>
      <c r="AO73" s="67">
        <f t="shared" ref="AO73:AQ74" si="197">AO74</f>
        <v>0</v>
      </c>
      <c r="AP73" s="67">
        <f t="shared" si="197"/>
        <v>0</v>
      </c>
      <c r="AQ73" s="67">
        <f t="shared" si="197"/>
        <v>0</v>
      </c>
      <c r="AR73" s="67">
        <f t="shared" si="17"/>
        <v>470184</v>
      </c>
      <c r="AS73" s="67">
        <f t="shared" si="18"/>
        <v>235092</v>
      </c>
      <c r="AT73" s="67">
        <f t="shared" si="19"/>
        <v>235092</v>
      </c>
      <c r="AU73" s="67">
        <f t="shared" ref="AU73:AW74" si="198">AU74</f>
        <v>0</v>
      </c>
      <c r="AV73" s="67">
        <f t="shared" si="198"/>
        <v>0</v>
      </c>
      <c r="AW73" s="67">
        <f t="shared" si="198"/>
        <v>0</v>
      </c>
      <c r="AX73" s="67">
        <f t="shared" si="20"/>
        <v>470184</v>
      </c>
      <c r="AY73" s="67">
        <f t="shared" si="21"/>
        <v>235092</v>
      </c>
      <c r="AZ73" s="67">
        <f t="shared" si="22"/>
        <v>235092</v>
      </c>
      <c r="BA73" s="67">
        <f t="shared" ref="BA73:BC74" si="199">BA74</f>
        <v>0</v>
      </c>
      <c r="BB73" s="67">
        <f t="shared" si="199"/>
        <v>0</v>
      </c>
      <c r="BC73" s="67">
        <f t="shared" si="199"/>
        <v>0</v>
      </c>
      <c r="BD73" s="67">
        <f t="shared" si="23"/>
        <v>470184</v>
      </c>
      <c r="BE73" s="67">
        <f t="shared" si="24"/>
        <v>235092</v>
      </c>
      <c r="BF73" s="67">
        <f t="shared" si="25"/>
        <v>235092</v>
      </c>
    </row>
    <row r="74" spans="1:58" ht="25.5">
      <c r="A74" s="274"/>
      <c r="B74" s="80" t="s">
        <v>41</v>
      </c>
      <c r="C74" s="40" t="s">
        <v>13</v>
      </c>
      <c r="D74" s="40" t="s">
        <v>10</v>
      </c>
      <c r="E74" s="40" t="s">
        <v>99</v>
      </c>
      <c r="F74" s="40" t="s">
        <v>201</v>
      </c>
      <c r="G74" s="41" t="s">
        <v>39</v>
      </c>
      <c r="H74" s="67">
        <f>H75</f>
        <v>235092</v>
      </c>
      <c r="I74" s="67">
        <f t="shared" si="192"/>
        <v>235092</v>
      </c>
      <c r="J74" s="67">
        <f t="shared" si="192"/>
        <v>235092</v>
      </c>
      <c r="K74" s="67">
        <f t="shared" si="192"/>
        <v>0</v>
      </c>
      <c r="L74" s="67">
        <f t="shared" si="192"/>
        <v>0</v>
      </c>
      <c r="M74" s="67">
        <f t="shared" si="192"/>
        <v>0</v>
      </c>
      <c r="N74" s="67">
        <f t="shared" si="2"/>
        <v>235092</v>
      </c>
      <c r="O74" s="67">
        <f t="shared" si="3"/>
        <v>235092</v>
      </c>
      <c r="P74" s="67">
        <f t="shared" si="4"/>
        <v>235092</v>
      </c>
      <c r="Q74" s="67">
        <f t="shared" si="193"/>
        <v>0</v>
      </c>
      <c r="R74" s="67">
        <f t="shared" si="193"/>
        <v>0</v>
      </c>
      <c r="S74" s="67">
        <f t="shared" si="193"/>
        <v>0</v>
      </c>
      <c r="T74" s="67">
        <f t="shared" si="5"/>
        <v>235092</v>
      </c>
      <c r="U74" s="67">
        <f t="shared" si="6"/>
        <v>235092</v>
      </c>
      <c r="V74" s="67">
        <f t="shared" si="7"/>
        <v>235092</v>
      </c>
      <c r="W74" s="67">
        <f t="shared" si="194"/>
        <v>0</v>
      </c>
      <c r="X74" s="67">
        <f t="shared" si="194"/>
        <v>0</v>
      </c>
      <c r="Y74" s="67">
        <f t="shared" si="194"/>
        <v>0</v>
      </c>
      <c r="Z74" s="67">
        <f t="shared" si="8"/>
        <v>235092</v>
      </c>
      <c r="AA74" s="67">
        <f t="shared" si="9"/>
        <v>235092</v>
      </c>
      <c r="AB74" s="67">
        <f t="shared" si="10"/>
        <v>235092</v>
      </c>
      <c r="AC74" s="67">
        <f t="shared" si="195"/>
        <v>235092</v>
      </c>
      <c r="AD74" s="67">
        <f t="shared" si="195"/>
        <v>0</v>
      </c>
      <c r="AE74" s="67">
        <f t="shared" si="195"/>
        <v>0</v>
      </c>
      <c r="AF74" s="67">
        <f t="shared" si="11"/>
        <v>470184</v>
      </c>
      <c r="AG74" s="67">
        <f t="shared" si="12"/>
        <v>235092</v>
      </c>
      <c r="AH74" s="67">
        <f t="shared" si="13"/>
        <v>235092</v>
      </c>
      <c r="AI74" s="67">
        <f t="shared" si="196"/>
        <v>0</v>
      </c>
      <c r="AJ74" s="67">
        <f t="shared" si="196"/>
        <v>0</v>
      </c>
      <c r="AK74" s="67">
        <f t="shared" si="196"/>
        <v>0</v>
      </c>
      <c r="AL74" s="67">
        <f t="shared" si="14"/>
        <v>470184</v>
      </c>
      <c r="AM74" s="67">
        <f t="shared" si="15"/>
        <v>235092</v>
      </c>
      <c r="AN74" s="67">
        <f t="shared" si="16"/>
        <v>235092</v>
      </c>
      <c r="AO74" s="67">
        <f t="shared" si="197"/>
        <v>0</v>
      </c>
      <c r="AP74" s="67">
        <f t="shared" si="197"/>
        <v>0</v>
      </c>
      <c r="AQ74" s="67">
        <f t="shared" si="197"/>
        <v>0</v>
      </c>
      <c r="AR74" s="67">
        <f t="shared" si="17"/>
        <v>470184</v>
      </c>
      <c r="AS74" s="67">
        <f t="shared" si="18"/>
        <v>235092</v>
      </c>
      <c r="AT74" s="67">
        <f t="shared" si="19"/>
        <v>235092</v>
      </c>
      <c r="AU74" s="67">
        <f t="shared" si="198"/>
        <v>0</v>
      </c>
      <c r="AV74" s="67">
        <f t="shared" si="198"/>
        <v>0</v>
      </c>
      <c r="AW74" s="67">
        <f t="shared" si="198"/>
        <v>0</v>
      </c>
      <c r="AX74" s="67">
        <f t="shared" si="20"/>
        <v>470184</v>
      </c>
      <c r="AY74" s="67">
        <f t="shared" si="21"/>
        <v>235092</v>
      </c>
      <c r="AZ74" s="67">
        <f t="shared" si="22"/>
        <v>235092</v>
      </c>
      <c r="BA74" s="67">
        <f t="shared" si="199"/>
        <v>0</v>
      </c>
      <c r="BB74" s="67">
        <f t="shared" si="199"/>
        <v>0</v>
      </c>
      <c r="BC74" s="67">
        <f t="shared" si="199"/>
        <v>0</v>
      </c>
      <c r="BD74" s="67">
        <f t="shared" si="23"/>
        <v>470184</v>
      </c>
      <c r="BE74" s="67">
        <f t="shared" si="24"/>
        <v>235092</v>
      </c>
      <c r="BF74" s="67">
        <f t="shared" si="25"/>
        <v>235092</v>
      </c>
    </row>
    <row r="75" spans="1:58">
      <c r="A75" s="274"/>
      <c r="B75" s="108" t="s">
        <v>42</v>
      </c>
      <c r="C75" s="40" t="s">
        <v>13</v>
      </c>
      <c r="D75" s="40" t="s">
        <v>10</v>
      </c>
      <c r="E75" s="40" t="s">
        <v>99</v>
      </c>
      <c r="F75" s="40" t="s">
        <v>201</v>
      </c>
      <c r="G75" s="41" t="s">
        <v>40</v>
      </c>
      <c r="H75" s="67">
        <v>235092</v>
      </c>
      <c r="I75" s="67">
        <v>235092</v>
      </c>
      <c r="J75" s="67">
        <v>235092</v>
      </c>
      <c r="K75" s="67"/>
      <c r="L75" s="67"/>
      <c r="M75" s="67"/>
      <c r="N75" s="67">
        <f t="shared" si="2"/>
        <v>235092</v>
      </c>
      <c r="O75" s="67">
        <f t="shared" si="3"/>
        <v>235092</v>
      </c>
      <c r="P75" s="67">
        <f t="shared" si="4"/>
        <v>235092</v>
      </c>
      <c r="Q75" s="67"/>
      <c r="R75" s="67"/>
      <c r="S75" s="67"/>
      <c r="T75" s="67">
        <f t="shared" si="5"/>
        <v>235092</v>
      </c>
      <c r="U75" s="67">
        <f t="shared" si="6"/>
        <v>235092</v>
      </c>
      <c r="V75" s="67">
        <f t="shared" si="7"/>
        <v>235092</v>
      </c>
      <c r="W75" s="67"/>
      <c r="X75" s="67"/>
      <c r="Y75" s="67"/>
      <c r="Z75" s="67">
        <f t="shared" si="8"/>
        <v>235092</v>
      </c>
      <c r="AA75" s="67">
        <f t="shared" si="9"/>
        <v>235092</v>
      </c>
      <c r="AB75" s="67">
        <f t="shared" si="10"/>
        <v>235092</v>
      </c>
      <c r="AC75" s="67">
        <v>235092</v>
      </c>
      <c r="AD75" s="67"/>
      <c r="AE75" s="67"/>
      <c r="AF75" s="67">
        <f t="shared" si="11"/>
        <v>470184</v>
      </c>
      <c r="AG75" s="67">
        <f t="shared" si="12"/>
        <v>235092</v>
      </c>
      <c r="AH75" s="67">
        <f t="shared" si="13"/>
        <v>235092</v>
      </c>
      <c r="AI75" s="67"/>
      <c r="AJ75" s="67"/>
      <c r="AK75" s="67"/>
      <c r="AL75" s="67">
        <f t="shared" si="14"/>
        <v>470184</v>
      </c>
      <c r="AM75" s="67">
        <f t="shared" si="15"/>
        <v>235092</v>
      </c>
      <c r="AN75" s="67">
        <f t="shared" si="16"/>
        <v>235092</v>
      </c>
      <c r="AO75" s="67"/>
      <c r="AP75" s="67"/>
      <c r="AQ75" s="67"/>
      <c r="AR75" s="67">
        <f t="shared" si="17"/>
        <v>470184</v>
      </c>
      <c r="AS75" s="67">
        <f t="shared" si="18"/>
        <v>235092</v>
      </c>
      <c r="AT75" s="67">
        <f t="shared" si="19"/>
        <v>235092</v>
      </c>
      <c r="AU75" s="67"/>
      <c r="AV75" s="67"/>
      <c r="AW75" s="67"/>
      <c r="AX75" s="67">
        <f t="shared" si="20"/>
        <v>470184</v>
      </c>
      <c r="AY75" s="67">
        <f t="shared" si="21"/>
        <v>235092</v>
      </c>
      <c r="AZ75" s="67">
        <f t="shared" si="22"/>
        <v>235092</v>
      </c>
      <c r="BA75" s="67"/>
      <c r="BB75" s="67"/>
      <c r="BC75" s="67"/>
      <c r="BD75" s="67">
        <f t="shared" si="23"/>
        <v>470184</v>
      </c>
      <c r="BE75" s="67">
        <f t="shared" si="24"/>
        <v>235092</v>
      </c>
      <c r="BF75" s="67">
        <f t="shared" si="25"/>
        <v>235092</v>
      </c>
    </row>
    <row r="76" spans="1:58" ht="38.25">
      <c r="A76" s="274"/>
      <c r="B76" s="183" t="s">
        <v>384</v>
      </c>
      <c r="C76" s="40" t="s">
        <v>13</v>
      </c>
      <c r="D76" s="40" t="s">
        <v>10</v>
      </c>
      <c r="E76" s="40" t="s">
        <v>99</v>
      </c>
      <c r="F76" s="40" t="s">
        <v>383</v>
      </c>
      <c r="G76" s="41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>
        <f>W77</f>
        <v>1000000</v>
      </c>
      <c r="X76" s="67">
        <f t="shared" ref="X76:Y77" si="200">X77</f>
        <v>0</v>
      </c>
      <c r="Y76" s="67">
        <f t="shared" si="200"/>
        <v>0</v>
      </c>
      <c r="Z76" s="67">
        <f t="shared" ref="Z76:Z78" si="201">T76+W76</f>
        <v>1000000</v>
      </c>
      <c r="AA76" s="67">
        <f t="shared" ref="AA76:AA78" si="202">U76+X76</f>
        <v>0</v>
      </c>
      <c r="AB76" s="67">
        <f t="shared" ref="AB76:AB78" si="203">V76+Y76</f>
        <v>0</v>
      </c>
      <c r="AC76" s="67">
        <f>AC77</f>
        <v>282051.28000000003</v>
      </c>
      <c r="AD76" s="67">
        <f t="shared" ref="AD76:AE77" si="204">AD77</f>
        <v>0</v>
      </c>
      <c r="AE76" s="67">
        <f t="shared" si="204"/>
        <v>0</v>
      </c>
      <c r="AF76" s="67">
        <f t="shared" si="11"/>
        <v>1282051.28</v>
      </c>
      <c r="AG76" s="67">
        <f t="shared" si="12"/>
        <v>0</v>
      </c>
      <c r="AH76" s="67">
        <f t="shared" si="13"/>
        <v>0</v>
      </c>
      <c r="AI76" s="67">
        <f>AI77</f>
        <v>0</v>
      </c>
      <c r="AJ76" s="67">
        <f t="shared" ref="AJ76:AK77" si="205">AJ77</f>
        <v>0</v>
      </c>
      <c r="AK76" s="67">
        <f t="shared" si="205"/>
        <v>0</v>
      </c>
      <c r="AL76" s="67">
        <f t="shared" si="14"/>
        <v>1282051.28</v>
      </c>
      <c r="AM76" s="67">
        <f t="shared" si="15"/>
        <v>0</v>
      </c>
      <c r="AN76" s="67">
        <f t="shared" si="16"/>
        <v>0</v>
      </c>
      <c r="AO76" s="67">
        <f>AO77</f>
        <v>0</v>
      </c>
      <c r="AP76" s="67">
        <f t="shared" ref="AP76:AQ77" si="206">AP77</f>
        <v>0</v>
      </c>
      <c r="AQ76" s="67">
        <f t="shared" si="206"/>
        <v>0</v>
      </c>
      <c r="AR76" s="67">
        <f t="shared" si="17"/>
        <v>1282051.28</v>
      </c>
      <c r="AS76" s="67">
        <f t="shared" si="18"/>
        <v>0</v>
      </c>
      <c r="AT76" s="67">
        <f t="shared" si="19"/>
        <v>0</v>
      </c>
      <c r="AU76" s="67">
        <f>AU77</f>
        <v>0</v>
      </c>
      <c r="AV76" s="67">
        <f t="shared" ref="AV76:AW77" si="207">AV77</f>
        <v>0</v>
      </c>
      <c r="AW76" s="67">
        <f t="shared" si="207"/>
        <v>0</v>
      </c>
      <c r="AX76" s="67">
        <f t="shared" si="20"/>
        <v>1282051.28</v>
      </c>
      <c r="AY76" s="67">
        <f t="shared" si="21"/>
        <v>0</v>
      </c>
      <c r="AZ76" s="67">
        <f t="shared" si="22"/>
        <v>0</v>
      </c>
      <c r="BA76" s="67">
        <f>BA77</f>
        <v>0</v>
      </c>
      <c r="BB76" s="67">
        <f t="shared" ref="BB76:BC77" si="208">BB77</f>
        <v>0</v>
      </c>
      <c r="BC76" s="67">
        <f t="shared" si="208"/>
        <v>0</v>
      </c>
      <c r="BD76" s="67">
        <f t="shared" si="23"/>
        <v>1282051.28</v>
      </c>
      <c r="BE76" s="67">
        <f t="shared" si="24"/>
        <v>0</v>
      </c>
      <c r="BF76" s="67">
        <f t="shared" si="25"/>
        <v>0</v>
      </c>
    </row>
    <row r="77" spans="1:58" ht="25.5">
      <c r="A77" s="274"/>
      <c r="B77" s="183" t="s">
        <v>41</v>
      </c>
      <c r="C77" s="40" t="s">
        <v>13</v>
      </c>
      <c r="D77" s="40" t="s">
        <v>10</v>
      </c>
      <c r="E77" s="40" t="s">
        <v>99</v>
      </c>
      <c r="F77" s="40" t="s">
        <v>383</v>
      </c>
      <c r="G77" s="41" t="s">
        <v>39</v>
      </c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>
        <f>W78</f>
        <v>1000000</v>
      </c>
      <c r="X77" s="67">
        <f t="shared" si="200"/>
        <v>0</v>
      </c>
      <c r="Y77" s="67">
        <f t="shared" si="200"/>
        <v>0</v>
      </c>
      <c r="Z77" s="67">
        <f t="shared" si="201"/>
        <v>1000000</v>
      </c>
      <c r="AA77" s="67">
        <f t="shared" si="202"/>
        <v>0</v>
      </c>
      <c r="AB77" s="67">
        <f t="shared" si="203"/>
        <v>0</v>
      </c>
      <c r="AC77" s="67">
        <f>AC78</f>
        <v>282051.28000000003</v>
      </c>
      <c r="AD77" s="67">
        <f t="shared" si="204"/>
        <v>0</v>
      </c>
      <c r="AE77" s="67">
        <f t="shared" si="204"/>
        <v>0</v>
      </c>
      <c r="AF77" s="67">
        <f t="shared" si="11"/>
        <v>1282051.28</v>
      </c>
      <c r="AG77" s="67">
        <f t="shared" si="12"/>
        <v>0</v>
      </c>
      <c r="AH77" s="67">
        <f t="shared" si="13"/>
        <v>0</v>
      </c>
      <c r="AI77" s="67">
        <f>AI78</f>
        <v>0</v>
      </c>
      <c r="AJ77" s="67">
        <f t="shared" si="205"/>
        <v>0</v>
      </c>
      <c r="AK77" s="67">
        <f t="shared" si="205"/>
        <v>0</v>
      </c>
      <c r="AL77" s="67">
        <f t="shared" si="14"/>
        <v>1282051.28</v>
      </c>
      <c r="AM77" s="67">
        <f t="shared" si="15"/>
        <v>0</v>
      </c>
      <c r="AN77" s="67">
        <f t="shared" si="16"/>
        <v>0</v>
      </c>
      <c r="AO77" s="67">
        <f>AO78</f>
        <v>0</v>
      </c>
      <c r="AP77" s="67">
        <f t="shared" si="206"/>
        <v>0</v>
      </c>
      <c r="AQ77" s="67">
        <f t="shared" si="206"/>
        <v>0</v>
      </c>
      <c r="AR77" s="67">
        <f t="shared" si="17"/>
        <v>1282051.28</v>
      </c>
      <c r="AS77" s="67">
        <f t="shared" si="18"/>
        <v>0</v>
      </c>
      <c r="AT77" s="67">
        <f t="shared" si="19"/>
        <v>0</v>
      </c>
      <c r="AU77" s="67">
        <f>AU78</f>
        <v>0</v>
      </c>
      <c r="AV77" s="67">
        <f t="shared" si="207"/>
        <v>0</v>
      </c>
      <c r="AW77" s="67">
        <f t="shared" si="207"/>
        <v>0</v>
      </c>
      <c r="AX77" s="67">
        <f t="shared" si="20"/>
        <v>1282051.28</v>
      </c>
      <c r="AY77" s="67">
        <f t="shared" si="21"/>
        <v>0</v>
      </c>
      <c r="AZ77" s="67">
        <f t="shared" si="22"/>
        <v>0</v>
      </c>
      <c r="BA77" s="67">
        <f>BA78</f>
        <v>0</v>
      </c>
      <c r="BB77" s="67">
        <f t="shared" si="208"/>
        <v>0</v>
      </c>
      <c r="BC77" s="67">
        <f t="shared" si="208"/>
        <v>0</v>
      </c>
      <c r="BD77" s="67">
        <f t="shared" si="23"/>
        <v>1282051.28</v>
      </c>
      <c r="BE77" s="67">
        <f t="shared" si="24"/>
        <v>0</v>
      </c>
      <c r="BF77" s="67">
        <f t="shared" si="25"/>
        <v>0</v>
      </c>
    </row>
    <row r="78" spans="1:58">
      <c r="A78" s="274"/>
      <c r="B78" s="183" t="s">
        <v>42</v>
      </c>
      <c r="C78" s="40" t="s">
        <v>13</v>
      </c>
      <c r="D78" s="40" t="s">
        <v>10</v>
      </c>
      <c r="E78" s="40" t="s">
        <v>99</v>
      </c>
      <c r="F78" s="40" t="s">
        <v>383</v>
      </c>
      <c r="G78" s="41" t="s">
        <v>40</v>
      </c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>
        <v>1000000</v>
      </c>
      <c r="X78" s="67"/>
      <c r="Y78" s="67"/>
      <c r="Z78" s="67">
        <f t="shared" si="201"/>
        <v>1000000</v>
      </c>
      <c r="AA78" s="67">
        <f t="shared" si="202"/>
        <v>0</v>
      </c>
      <c r="AB78" s="67">
        <f t="shared" si="203"/>
        <v>0</v>
      </c>
      <c r="AC78" s="67">
        <v>282051.28000000003</v>
      </c>
      <c r="AD78" s="67"/>
      <c r="AE78" s="67"/>
      <c r="AF78" s="67">
        <f t="shared" si="11"/>
        <v>1282051.28</v>
      </c>
      <c r="AG78" s="67">
        <f t="shared" si="12"/>
        <v>0</v>
      </c>
      <c r="AH78" s="67">
        <f t="shared" si="13"/>
        <v>0</v>
      </c>
      <c r="AI78" s="67"/>
      <c r="AJ78" s="67"/>
      <c r="AK78" s="67"/>
      <c r="AL78" s="67">
        <f t="shared" si="14"/>
        <v>1282051.28</v>
      </c>
      <c r="AM78" s="67">
        <f t="shared" si="15"/>
        <v>0</v>
      </c>
      <c r="AN78" s="67">
        <f t="shared" si="16"/>
        <v>0</v>
      </c>
      <c r="AO78" s="67"/>
      <c r="AP78" s="67"/>
      <c r="AQ78" s="67"/>
      <c r="AR78" s="67">
        <f t="shared" si="17"/>
        <v>1282051.28</v>
      </c>
      <c r="AS78" s="67">
        <f t="shared" si="18"/>
        <v>0</v>
      </c>
      <c r="AT78" s="67">
        <f t="shared" si="19"/>
        <v>0</v>
      </c>
      <c r="AU78" s="67"/>
      <c r="AV78" s="67"/>
      <c r="AW78" s="67"/>
      <c r="AX78" s="67">
        <f t="shared" si="20"/>
        <v>1282051.28</v>
      </c>
      <c r="AY78" s="67">
        <f t="shared" si="21"/>
        <v>0</v>
      </c>
      <c r="AZ78" s="67">
        <f t="shared" si="22"/>
        <v>0</v>
      </c>
      <c r="BA78" s="67"/>
      <c r="BB78" s="67"/>
      <c r="BC78" s="67"/>
      <c r="BD78" s="67">
        <f t="shared" si="23"/>
        <v>1282051.28</v>
      </c>
      <c r="BE78" s="67">
        <f t="shared" si="24"/>
        <v>0</v>
      </c>
      <c r="BF78" s="67">
        <f t="shared" si="25"/>
        <v>0</v>
      </c>
    </row>
    <row r="79" spans="1:58" ht="38.25">
      <c r="A79" s="274"/>
      <c r="B79" s="184" t="s">
        <v>138</v>
      </c>
      <c r="C79" s="5" t="s">
        <v>13</v>
      </c>
      <c r="D79" s="5" t="s">
        <v>10</v>
      </c>
      <c r="E79" s="5" t="s">
        <v>99</v>
      </c>
      <c r="F79" s="60" t="s">
        <v>157</v>
      </c>
      <c r="G79" s="17"/>
      <c r="H79" s="63">
        <f>H80</f>
        <v>675700</v>
      </c>
      <c r="I79" s="63">
        <f t="shared" ref="I79:M80" si="209">I80</f>
        <v>676450</v>
      </c>
      <c r="J79" s="63">
        <f t="shared" si="209"/>
        <v>676960</v>
      </c>
      <c r="K79" s="63">
        <f t="shared" si="209"/>
        <v>0</v>
      </c>
      <c r="L79" s="63">
        <f t="shared" si="209"/>
        <v>0</v>
      </c>
      <c r="M79" s="63">
        <f t="shared" si="209"/>
        <v>0</v>
      </c>
      <c r="N79" s="63">
        <f t="shared" si="2"/>
        <v>675700</v>
      </c>
      <c r="O79" s="63">
        <f t="shared" si="3"/>
        <v>676450</v>
      </c>
      <c r="P79" s="63">
        <f t="shared" si="4"/>
        <v>676960</v>
      </c>
      <c r="Q79" s="63">
        <f t="shared" ref="Q79:S80" si="210">Q80</f>
        <v>0</v>
      </c>
      <c r="R79" s="63">
        <f t="shared" si="210"/>
        <v>0</v>
      </c>
      <c r="S79" s="63">
        <f t="shared" si="210"/>
        <v>0</v>
      </c>
      <c r="T79" s="63">
        <f t="shared" si="5"/>
        <v>675700</v>
      </c>
      <c r="U79" s="63">
        <f t="shared" si="6"/>
        <v>676450</v>
      </c>
      <c r="V79" s="63">
        <f t="shared" si="7"/>
        <v>676960</v>
      </c>
      <c r="W79" s="63">
        <f t="shared" ref="W79:Y80" si="211">W80</f>
        <v>0</v>
      </c>
      <c r="X79" s="63">
        <f t="shared" si="211"/>
        <v>0</v>
      </c>
      <c r="Y79" s="63">
        <f t="shared" si="211"/>
        <v>0</v>
      </c>
      <c r="Z79" s="63">
        <f t="shared" si="8"/>
        <v>675700</v>
      </c>
      <c r="AA79" s="63">
        <f t="shared" si="9"/>
        <v>676450</v>
      </c>
      <c r="AB79" s="63">
        <f t="shared" si="10"/>
        <v>676960</v>
      </c>
      <c r="AC79" s="63">
        <f t="shared" ref="AC79:AE80" si="212">AC80</f>
        <v>0</v>
      </c>
      <c r="AD79" s="63">
        <f t="shared" si="212"/>
        <v>0</v>
      </c>
      <c r="AE79" s="63">
        <f t="shared" si="212"/>
        <v>0</v>
      </c>
      <c r="AF79" s="63">
        <f t="shared" si="11"/>
        <v>675700</v>
      </c>
      <c r="AG79" s="63">
        <f t="shared" si="12"/>
        <v>676450</v>
      </c>
      <c r="AH79" s="63">
        <f t="shared" si="13"/>
        <v>676960</v>
      </c>
      <c r="AI79" s="63">
        <f t="shared" ref="AI79:AK80" si="213">AI80</f>
        <v>0</v>
      </c>
      <c r="AJ79" s="63">
        <f t="shared" si="213"/>
        <v>0</v>
      </c>
      <c r="AK79" s="63">
        <f t="shared" si="213"/>
        <v>0</v>
      </c>
      <c r="AL79" s="63">
        <f t="shared" si="14"/>
        <v>675700</v>
      </c>
      <c r="AM79" s="63">
        <f t="shared" si="15"/>
        <v>676450</v>
      </c>
      <c r="AN79" s="63">
        <f t="shared" si="16"/>
        <v>676960</v>
      </c>
      <c r="AO79" s="63">
        <f t="shared" ref="AO79:AQ80" si="214">AO80</f>
        <v>0</v>
      </c>
      <c r="AP79" s="63">
        <f t="shared" si="214"/>
        <v>0</v>
      </c>
      <c r="AQ79" s="63">
        <f t="shared" si="214"/>
        <v>0</v>
      </c>
      <c r="AR79" s="63">
        <f t="shared" si="17"/>
        <v>675700</v>
      </c>
      <c r="AS79" s="63">
        <f t="shared" si="18"/>
        <v>676450</v>
      </c>
      <c r="AT79" s="63">
        <f t="shared" si="19"/>
        <v>676960</v>
      </c>
      <c r="AU79" s="63">
        <f t="shared" ref="AU79:AW80" si="215">AU80</f>
        <v>0</v>
      </c>
      <c r="AV79" s="63">
        <f t="shared" si="215"/>
        <v>0</v>
      </c>
      <c r="AW79" s="63">
        <f t="shared" si="215"/>
        <v>0</v>
      </c>
      <c r="AX79" s="63">
        <f t="shared" si="20"/>
        <v>675700</v>
      </c>
      <c r="AY79" s="63">
        <f t="shared" si="21"/>
        <v>676450</v>
      </c>
      <c r="AZ79" s="63">
        <f t="shared" si="22"/>
        <v>676960</v>
      </c>
      <c r="BA79" s="63">
        <f t="shared" ref="BA79:BC80" si="216">BA80</f>
        <v>0</v>
      </c>
      <c r="BB79" s="63">
        <f t="shared" si="216"/>
        <v>0</v>
      </c>
      <c r="BC79" s="63">
        <f t="shared" si="216"/>
        <v>0</v>
      </c>
      <c r="BD79" s="63">
        <f t="shared" si="23"/>
        <v>675700</v>
      </c>
      <c r="BE79" s="63">
        <f t="shared" si="24"/>
        <v>676450</v>
      </c>
      <c r="BF79" s="63">
        <f t="shared" si="25"/>
        <v>676960</v>
      </c>
    </row>
    <row r="80" spans="1:58" ht="25.5">
      <c r="A80" s="274"/>
      <c r="B80" s="80" t="s">
        <v>41</v>
      </c>
      <c r="C80" s="5" t="s">
        <v>13</v>
      </c>
      <c r="D80" s="5" t="s">
        <v>10</v>
      </c>
      <c r="E80" s="5" t="s">
        <v>99</v>
      </c>
      <c r="F80" s="60" t="s">
        <v>157</v>
      </c>
      <c r="G80" s="61" t="s">
        <v>39</v>
      </c>
      <c r="H80" s="63">
        <f>H81</f>
        <v>675700</v>
      </c>
      <c r="I80" s="63">
        <f t="shared" si="209"/>
        <v>676450</v>
      </c>
      <c r="J80" s="63">
        <f t="shared" si="209"/>
        <v>676960</v>
      </c>
      <c r="K80" s="63">
        <f t="shared" si="209"/>
        <v>0</v>
      </c>
      <c r="L80" s="63">
        <f t="shared" si="209"/>
        <v>0</v>
      </c>
      <c r="M80" s="63">
        <f t="shared" si="209"/>
        <v>0</v>
      </c>
      <c r="N80" s="63">
        <f t="shared" si="2"/>
        <v>675700</v>
      </c>
      <c r="O80" s="63">
        <f t="shared" si="3"/>
        <v>676450</v>
      </c>
      <c r="P80" s="63">
        <f t="shared" si="4"/>
        <v>676960</v>
      </c>
      <c r="Q80" s="63">
        <f t="shared" si="210"/>
        <v>0</v>
      </c>
      <c r="R80" s="63">
        <f t="shared" si="210"/>
        <v>0</v>
      </c>
      <c r="S80" s="63">
        <f t="shared" si="210"/>
        <v>0</v>
      </c>
      <c r="T80" s="63">
        <f t="shared" si="5"/>
        <v>675700</v>
      </c>
      <c r="U80" s="63">
        <f t="shared" si="6"/>
        <v>676450</v>
      </c>
      <c r="V80" s="63">
        <f t="shared" si="7"/>
        <v>676960</v>
      </c>
      <c r="W80" s="63">
        <f t="shared" si="211"/>
        <v>0</v>
      </c>
      <c r="X80" s="63">
        <f t="shared" si="211"/>
        <v>0</v>
      </c>
      <c r="Y80" s="63">
        <f t="shared" si="211"/>
        <v>0</v>
      </c>
      <c r="Z80" s="63">
        <f t="shared" si="8"/>
        <v>675700</v>
      </c>
      <c r="AA80" s="63">
        <f t="shared" si="9"/>
        <v>676450</v>
      </c>
      <c r="AB80" s="63">
        <f t="shared" si="10"/>
        <v>676960</v>
      </c>
      <c r="AC80" s="63">
        <f t="shared" si="212"/>
        <v>0</v>
      </c>
      <c r="AD80" s="63">
        <f t="shared" si="212"/>
        <v>0</v>
      </c>
      <c r="AE80" s="63">
        <f t="shared" si="212"/>
        <v>0</v>
      </c>
      <c r="AF80" s="63">
        <f t="shared" si="11"/>
        <v>675700</v>
      </c>
      <c r="AG80" s="63">
        <f t="shared" si="12"/>
        <v>676450</v>
      </c>
      <c r="AH80" s="63">
        <f t="shared" si="13"/>
        <v>676960</v>
      </c>
      <c r="AI80" s="63">
        <f t="shared" si="213"/>
        <v>0</v>
      </c>
      <c r="AJ80" s="63">
        <f t="shared" si="213"/>
        <v>0</v>
      </c>
      <c r="AK80" s="63">
        <f t="shared" si="213"/>
        <v>0</v>
      </c>
      <c r="AL80" s="63">
        <f t="shared" si="14"/>
        <v>675700</v>
      </c>
      <c r="AM80" s="63">
        <f t="shared" si="15"/>
        <v>676450</v>
      </c>
      <c r="AN80" s="63">
        <f t="shared" si="16"/>
        <v>676960</v>
      </c>
      <c r="AO80" s="63">
        <f t="shared" si="214"/>
        <v>0</v>
      </c>
      <c r="AP80" s="63">
        <f t="shared" si="214"/>
        <v>0</v>
      </c>
      <c r="AQ80" s="63">
        <f t="shared" si="214"/>
        <v>0</v>
      </c>
      <c r="AR80" s="63">
        <f t="shared" si="17"/>
        <v>675700</v>
      </c>
      <c r="AS80" s="63">
        <f t="shared" si="18"/>
        <v>676450</v>
      </c>
      <c r="AT80" s="63">
        <f t="shared" si="19"/>
        <v>676960</v>
      </c>
      <c r="AU80" s="63">
        <f t="shared" si="215"/>
        <v>0</v>
      </c>
      <c r="AV80" s="63">
        <f t="shared" si="215"/>
        <v>0</v>
      </c>
      <c r="AW80" s="63">
        <f t="shared" si="215"/>
        <v>0</v>
      </c>
      <c r="AX80" s="63">
        <f t="shared" si="20"/>
        <v>675700</v>
      </c>
      <c r="AY80" s="63">
        <f t="shared" si="21"/>
        <v>676450</v>
      </c>
      <c r="AZ80" s="63">
        <f t="shared" si="22"/>
        <v>676960</v>
      </c>
      <c r="BA80" s="63">
        <f t="shared" si="216"/>
        <v>0</v>
      </c>
      <c r="BB80" s="63">
        <f t="shared" si="216"/>
        <v>0</v>
      </c>
      <c r="BC80" s="63">
        <f t="shared" si="216"/>
        <v>0</v>
      </c>
      <c r="BD80" s="63">
        <f t="shared" si="23"/>
        <v>675700</v>
      </c>
      <c r="BE80" s="63">
        <f t="shared" si="24"/>
        <v>676450</v>
      </c>
      <c r="BF80" s="63">
        <f t="shared" si="25"/>
        <v>676960</v>
      </c>
    </row>
    <row r="81" spans="1:58">
      <c r="A81" s="275"/>
      <c r="B81" s="91" t="s">
        <v>42</v>
      </c>
      <c r="C81" s="5" t="s">
        <v>13</v>
      </c>
      <c r="D81" s="5" t="s">
        <v>10</v>
      </c>
      <c r="E81" s="5" t="s">
        <v>99</v>
      </c>
      <c r="F81" s="60" t="s">
        <v>157</v>
      </c>
      <c r="G81" s="61" t="s">
        <v>40</v>
      </c>
      <c r="H81" s="116">
        <f>175700+500000</f>
        <v>675700</v>
      </c>
      <c r="I81" s="116">
        <f>176450+500000</f>
        <v>676450</v>
      </c>
      <c r="J81" s="116">
        <f>176960+500000</f>
        <v>676960</v>
      </c>
      <c r="K81" s="116"/>
      <c r="L81" s="116"/>
      <c r="M81" s="116"/>
      <c r="N81" s="116">
        <f t="shared" si="2"/>
        <v>675700</v>
      </c>
      <c r="O81" s="116">
        <f t="shared" si="3"/>
        <v>676450</v>
      </c>
      <c r="P81" s="116">
        <f t="shared" si="4"/>
        <v>676960</v>
      </c>
      <c r="Q81" s="116"/>
      <c r="R81" s="116"/>
      <c r="S81" s="116"/>
      <c r="T81" s="116">
        <f t="shared" si="5"/>
        <v>675700</v>
      </c>
      <c r="U81" s="116">
        <f t="shared" si="6"/>
        <v>676450</v>
      </c>
      <c r="V81" s="116">
        <f t="shared" si="7"/>
        <v>676960</v>
      </c>
      <c r="W81" s="116"/>
      <c r="X81" s="116"/>
      <c r="Y81" s="116"/>
      <c r="Z81" s="116">
        <f t="shared" si="8"/>
        <v>675700</v>
      </c>
      <c r="AA81" s="116">
        <f t="shared" si="9"/>
        <v>676450</v>
      </c>
      <c r="AB81" s="116">
        <f t="shared" si="10"/>
        <v>676960</v>
      </c>
      <c r="AC81" s="116"/>
      <c r="AD81" s="116"/>
      <c r="AE81" s="116"/>
      <c r="AF81" s="116">
        <f t="shared" si="11"/>
        <v>675700</v>
      </c>
      <c r="AG81" s="116">
        <f t="shared" si="12"/>
        <v>676450</v>
      </c>
      <c r="AH81" s="116">
        <f t="shared" si="13"/>
        <v>676960</v>
      </c>
      <c r="AI81" s="116"/>
      <c r="AJ81" s="116"/>
      <c r="AK81" s="116"/>
      <c r="AL81" s="116">
        <f t="shared" si="14"/>
        <v>675700</v>
      </c>
      <c r="AM81" s="116">
        <f t="shared" si="15"/>
        <v>676450</v>
      </c>
      <c r="AN81" s="116">
        <f t="shared" si="16"/>
        <v>676960</v>
      </c>
      <c r="AO81" s="116"/>
      <c r="AP81" s="116"/>
      <c r="AQ81" s="116"/>
      <c r="AR81" s="116">
        <f t="shared" si="17"/>
        <v>675700</v>
      </c>
      <c r="AS81" s="116">
        <f t="shared" si="18"/>
        <v>676450</v>
      </c>
      <c r="AT81" s="116">
        <f t="shared" si="19"/>
        <v>676960</v>
      </c>
      <c r="AU81" s="116"/>
      <c r="AV81" s="116"/>
      <c r="AW81" s="116"/>
      <c r="AX81" s="116">
        <f t="shared" si="20"/>
        <v>675700</v>
      </c>
      <c r="AY81" s="116">
        <f t="shared" si="21"/>
        <v>676450</v>
      </c>
      <c r="AZ81" s="116">
        <f t="shared" si="22"/>
        <v>676960</v>
      </c>
      <c r="BA81" s="116"/>
      <c r="BB81" s="116"/>
      <c r="BC81" s="116"/>
      <c r="BD81" s="116">
        <f t="shared" si="23"/>
        <v>675700</v>
      </c>
      <c r="BE81" s="116">
        <f t="shared" si="24"/>
        <v>676450</v>
      </c>
      <c r="BF81" s="116">
        <f t="shared" si="25"/>
        <v>676960</v>
      </c>
    </row>
    <row r="82" spans="1:58" ht="38.25">
      <c r="A82" s="148"/>
      <c r="B82" s="183" t="s">
        <v>244</v>
      </c>
      <c r="C82" s="40" t="s">
        <v>13</v>
      </c>
      <c r="D82" s="40" t="s">
        <v>10</v>
      </c>
      <c r="E82" s="40" t="s">
        <v>99</v>
      </c>
      <c r="F82" s="40" t="s">
        <v>185</v>
      </c>
      <c r="G82" s="122"/>
      <c r="H82" s="67">
        <f>H83</f>
        <v>4546188.5</v>
      </c>
      <c r="I82" s="67">
        <f t="shared" ref="I82:M83" si="217">I83</f>
        <v>4277929.33</v>
      </c>
      <c r="J82" s="67">
        <f t="shared" si="217"/>
        <v>3854311.06</v>
      </c>
      <c r="K82" s="67">
        <f t="shared" si="217"/>
        <v>0</v>
      </c>
      <c r="L82" s="67">
        <f t="shared" si="217"/>
        <v>0</v>
      </c>
      <c r="M82" s="67">
        <f t="shared" si="217"/>
        <v>0</v>
      </c>
      <c r="N82" s="67">
        <f t="shared" si="2"/>
        <v>4546188.5</v>
      </c>
      <c r="O82" s="67">
        <f t="shared" si="3"/>
        <v>4277929.33</v>
      </c>
      <c r="P82" s="67">
        <f t="shared" si="4"/>
        <v>3854311.06</v>
      </c>
      <c r="Q82" s="67">
        <f t="shared" ref="Q82:S83" si="218">Q83</f>
        <v>312417.3</v>
      </c>
      <c r="R82" s="67">
        <f t="shared" si="218"/>
        <v>293866.65999999997</v>
      </c>
      <c r="S82" s="67">
        <f t="shared" si="218"/>
        <v>278194.39</v>
      </c>
      <c r="T82" s="67">
        <f t="shared" si="5"/>
        <v>4858605.8</v>
      </c>
      <c r="U82" s="67">
        <f t="shared" si="6"/>
        <v>4571795.99</v>
      </c>
      <c r="V82" s="67">
        <f t="shared" si="7"/>
        <v>4132505.45</v>
      </c>
      <c r="W82" s="67">
        <f t="shared" ref="W82:Y83" si="219">W83</f>
        <v>0</v>
      </c>
      <c r="X82" s="67">
        <f t="shared" si="219"/>
        <v>0</v>
      </c>
      <c r="Y82" s="67">
        <f t="shared" si="219"/>
        <v>0</v>
      </c>
      <c r="Z82" s="67">
        <f t="shared" si="8"/>
        <v>4858605.8</v>
      </c>
      <c r="AA82" s="67">
        <f t="shared" si="9"/>
        <v>4571795.99</v>
      </c>
      <c r="AB82" s="67">
        <f t="shared" si="10"/>
        <v>4132505.45</v>
      </c>
      <c r="AC82" s="67">
        <f t="shared" ref="AC82:AE83" si="220">AC83</f>
        <v>0</v>
      </c>
      <c r="AD82" s="67">
        <f t="shared" si="220"/>
        <v>0</v>
      </c>
      <c r="AE82" s="67">
        <f t="shared" si="220"/>
        <v>0</v>
      </c>
      <c r="AF82" s="67">
        <f t="shared" si="11"/>
        <v>4858605.8</v>
      </c>
      <c r="AG82" s="67">
        <f t="shared" si="12"/>
        <v>4571795.99</v>
      </c>
      <c r="AH82" s="67">
        <f t="shared" si="13"/>
        <v>4132505.45</v>
      </c>
      <c r="AI82" s="67">
        <f t="shared" ref="AI82:AK83" si="221">AI83</f>
        <v>0</v>
      </c>
      <c r="AJ82" s="67">
        <f t="shared" si="221"/>
        <v>0</v>
      </c>
      <c r="AK82" s="67">
        <f t="shared" si="221"/>
        <v>0</v>
      </c>
      <c r="AL82" s="67">
        <f t="shared" si="14"/>
        <v>4858605.8</v>
      </c>
      <c r="AM82" s="67">
        <f t="shared" si="15"/>
        <v>4571795.99</v>
      </c>
      <c r="AN82" s="67">
        <f t="shared" si="16"/>
        <v>4132505.45</v>
      </c>
      <c r="AO82" s="67">
        <f t="shared" ref="AO82:AQ83" si="222">AO83</f>
        <v>0</v>
      </c>
      <c r="AP82" s="67">
        <f t="shared" si="222"/>
        <v>0</v>
      </c>
      <c r="AQ82" s="67">
        <f t="shared" si="222"/>
        <v>0</v>
      </c>
      <c r="AR82" s="67">
        <f t="shared" si="17"/>
        <v>4858605.8</v>
      </c>
      <c r="AS82" s="67">
        <f t="shared" si="18"/>
        <v>4571795.99</v>
      </c>
      <c r="AT82" s="67">
        <f t="shared" si="19"/>
        <v>4132505.45</v>
      </c>
      <c r="AU82" s="67">
        <f t="shared" ref="AU82:AW83" si="223">AU83</f>
        <v>-1001001</v>
      </c>
      <c r="AV82" s="67">
        <f t="shared" si="223"/>
        <v>0</v>
      </c>
      <c r="AW82" s="67">
        <f t="shared" si="223"/>
        <v>0</v>
      </c>
      <c r="AX82" s="67">
        <f t="shared" si="20"/>
        <v>3857604.8</v>
      </c>
      <c r="AY82" s="67">
        <f t="shared" si="21"/>
        <v>4571795.99</v>
      </c>
      <c r="AZ82" s="67">
        <f t="shared" si="22"/>
        <v>4132505.45</v>
      </c>
      <c r="BA82" s="67">
        <f t="shared" ref="BA82:BC83" si="224">BA83</f>
        <v>0</v>
      </c>
      <c r="BB82" s="67">
        <f t="shared" si="224"/>
        <v>0</v>
      </c>
      <c r="BC82" s="67">
        <f t="shared" si="224"/>
        <v>0</v>
      </c>
      <c r="BD82" s="67">
        <f t="shared" si="23"/>
        <v>3857604.8</v>
      </c>
      <c r="BE82" s="67">
        <f t="shared" si="24"/>
        <v>4571795.99</v>
      </c>
      <c r="BF82" s="67">
        <f t="shared" si="25"/>
        <v>4132505.45</v>
      </c>
    </row>
    <row r="83" spans="1:58" ht="25.5">
      <c r="A83" s="78"/>
      <c r="B83" s="80" t="s">
        <v>41</v>
      </c>
      <c r="C83" s="40" t="s">
        <v>13</v>
      </c>
      <c r="D83" s="40" t="s">
        <v>10</v>
      </c>
      <c r="E83" s="40" t="s">
        <v>99</v>
      </c>
      <c r="F83" s="40" t="s">
        <v>185</v>
      </c>
      <c r="G83" s="122" t="s">
        <v>39</v>
      </c>
      <c r="H83" s="67">
        <f>H84</f>
        <v>4546188.5</v>
      </c>
      <c r="I83" s="67">
        <f t="shared" si="217"/>
        <v>4277929.33</v>
      </c>
      <c r="J83" s="67">
        <f t="shared" si="217"/>
        <v>3854311.06</v>
      </c>
      <c r="K83" s="67">
        <f t="shared" si="217"/>
        <v>0</v>
      </c>
      <c r="L83" s="67">
        <f t="shared" si="217"/>
        <v>0</v>
      </c>
      <c r="M83" s="67">
        <f t="shared" si="217"/>
        <v>0</v>
      </c>
      <c r="N83" s="67">
        <f t="shared" si="2"/>
        <v>4546188.5</v>
      </c>
      <c r="O83" s="67">
        <f t="shared" si="3"/>
        <v>4277929.33</v>
      </c>
      <c r="P83" s="67">
        <f t="shared" si="4"/>
        <v>3854311.06</v>
      </c>
      <c r="Q83" s="67">
        <f t="shared" si="218"/>
        <v>312417.3</v>
      </c>
      <c r="R83" s="67">
        <f t="shared" si="218"/>
        <v>293866.65999999997</v>
      </c>
      <c r="S83" s="67">
        <f t="shared" si="218"/>
        <v>278194.39</v>
      </c>
      <c r="T83" s="67">
        <f t="shared" si="5"/>
        <v>4858605.8</v>
      </c>
      <c r="U83" s="67">
        <f t="shared" si="6"/>
        <v>4571795.99</v>
      </c>
      <c r="V83" s="67">
        <f t="shared" si="7"/>
        <v>4132505.45</v>
      </c>
      <c r="W83" s="67">
        <f t="shared" si="219"/>
        <v>0</v>
      </c>
      <c r="X83" s="67">
        <f t="shared" si="219"/>
        <v>0</v>
      </c>
      <c r="Y83" s="67">
        <f t="shared" si="219"/>
        <v>0</v>
      </c>
      <c r="Z83" s="67">
        <f t="shared" si="8"/>
        <v>4858605.8</v>
      </c>
      <c r="AA83" s="67">
        <f t="shared" si="9"/>
        <v>4571795.99</v>
      </c>
      <c r="AB83" s="67">
        <f t="shared" si="10"/>
        <v>4132505.45</v>
      </c>
      <c r="AC83" s="67">
        <f t="shared" si="220"/>
        <v>0</v>
      </c>
      <c r="AD83" s="67">
        <f t="shared" si="220"/>
        <v>0</v>
      </c>
      <c r="AE83" s="67">
        <f t="shared" si="220"/>
        <v>0</v>
      </c>
      <c r="AF83" s="67">
        <f t="shared" si="11"/>
        <v>4858605.8</v>
      </c>
      <c r="AG83" s="67">
        <f t="shared" si="12"/>
        <v>4571795.99</v>
      </c>
      <c r="AH83" s="67">
        <f t="shared" si="13"/>
        <v>4132505.45</v>
      </c>
      <c r="AI83" s="67">
        <f t="shared" si="221"/>
        <v>0</v>
      </c>
      <c r="AJ83" s="67">
        <f t="shared" si="221"/>
        <v>0</v>
      </c>
      <c r="AK83" s="67">
        <f t="shared" si="221"/>
        <v>0</v>
      </c>
      <c r="AL83" s="67">
        <f t="shared" si="14"/>
        <v>4858605.8</v>
      </c>
      <c r="AM83" s="67">
        <f t="shared" si="15"/>
        <v>4571795.99</v>
      </c>
      <c r="AN83" s="67">
        <f t="shared" si="16"/>
        <v>4132505.45</v>
      </c>
      <c r="AO83" s="67">
        <f t="shared" si="222"/>
        <v>0</v>
      </c>
      <c r="AP83" s="67">
        <f t="shared" si="222"/>
        <v>0</v>
      </c>
      <c r="AQ83" s="67">
        <f t="shared" si="222"/>
        <v>0</v>
      </c>
      <c r="AR83" s="67">
        <f t="shared" si="17"/>
        <v>4858605.8</v>
      </c>
      <c r="AS83" s="67">
        <f t="shared" si="18"/>
        <v>4571795.99</v>
      </c>
      <c r="AT83" s="67">
        <f t="shared" si="19"/>
        <v>4132505.45</v>
      </c>
      <c r="AU83" s="67">
        <f t="shared" si="223"/>
        <v>-1001001</v>
      </c>
      <c r="AV83" s="67">
        <f t="shared" si="223"/>
        <v>0</v>
      </c>
      <c r="AW83" s="67">
        <f t="shared" si="223"/>
        <v>0</v>
      </c>
      <c r="AX83" s="67">
        <f t="shared" si="20"/>
        <v>3857604.8</v>
      </c>
      <c r="AY83" s="67">
        <f t="shared" si="21"/>
        <v>4571795.99</v>
      </c>
      <c r="AZ83" s="67">
        <f t="shared" si="22"/>
        <v>4132505.45</v>
      </c>
      <c r="BA83" s="67">
        <f t="shared" si="224"/>
        <v>0</v>
      </c>
      <c r="BB83" s="67">
        <f t="shared" si="224"/>
        <v>0</v>
      </c>
      <c r="BC83" s="67">
        <f t="shared" si="224"/>
        <v>0</v>
      </c>
      <c r="BD83" s="67">
        <f t="shared" si="23"/>
        <v>3857604.8</v>
      </c>
      <c r="BE83" s="67">
        <f t="shared" si="24"/>
        <v>4571795.99</v>
      </c>
      <c r="BF83" s="67">
        <f t="shared" si="25"/>
        <v>4132505.45</v>
      </c>
    </row>
    <row r="84" spans="1:58">
      <c r="A84" s="148"/>
      <c r="B84" s="108" t="s">
        <v>42</v>
      </c>
      <c r="C84" s="40" t="s">
        <v>13</v>
      </c>
      <c r="D84" s="40" t="s">
        <v>10</v>
      </c>
      <c r="E84" s="40" t="s">
        <v>99</v>
      </c>
      <c r="F84" s="40" t="s">
        <v>185</v>
      </c>
      <c r="G84" s="122" t="s">
        <v>40</v>
      </c>
      <c r="H84" s="116">
        <f>4541660.5+4528</f>
        <v>4546188.5</v>
      </c>
      <c r="I84" s="116">
        <f>4273401.33+4528</f>
        <v>4277929.33</v>
      </c>
      <c r="J84" s="116">
        <f>3849783.06+4528</f>
        <v>3854311.06</v>
      </c>
      <c r="K84" s="116"/>
      <c r="L84" s="116"/>
      <c r="M84" s="116"/>
      <c r="N84" s="116">
        <f t="shared" si="2"/>
        <v>4546188.5</v>
      </c>
      <c r="O84" s="116">
        <f t="shared" si="3"/>
        <v>4277929.33</v>
      </c>
      <c r="P84" s="116">
        <f t="shared" si="4"/>
        <v>3854311.06</v>
      </c>
      <c r="Q84" s="116">
        <f>312086.7+330.6</f>
        <v>312417.3</v>
      </c>
      <c r="R84" s="116">
        <v>293866.65999999997</v>
      </c>
      <c r="S84" s="116">
        <v>278194.39</v>
      </c>
      <c r="T84" s="116">
        <f t="shared" si="5"/>
        <v>4858605.8</v>
      </c>
      <c r="U84" s="116">
        <f t="shared" si="6"/>
        <v>4571795.99</v>
      </c>
      <c r="V84" s="116">
        <f t="shared" si="7"/>
        <v>4132505.45</v>
      </c>
      <c r="W84" s="116"/>
      <c r="X84" s="116"/>
      <c r="Y84" s="116"/>
      <c r="Z84" s="116">
        <f t="shared" si="8"/>
        <v>4858605.8</v>
      </c>
      <c r="AA84" s="116">
        <f t="shared" si="9"/>
        <v>4571795.99</v>
      </c>
      <c r="AB84" s="116">
        <f t="shared" si="10"/>
        <v>4132505.45</v>
      </c>
      <c r="AC84" s="116"/>
      <c r="AD84" s="116"/>
      <c r="AE84" s="116"/>
      <c r="AF84" s="116">
        <f t="shared" si="11"/>
        <v>4858605.8</v>
      </c>
      <c r="AG84" s="116">
        <f t="shared" si="12"/>
        <v>4571795.99</v>
      </c>
      <c r="AH84" s="116">
        <f t="shared" si="13"/>
        <v>4132505.45</v>
      </c>
      <c r="AI84" s="116"/>
      <c r="AJ84" s="116"/>
      <c r="AK84" s="116"/>
      <c r="AL84" s="116">
        <f t="shared" si="14"/>
        <v>4858605.8</v>
      </c>
      <c r="AM84" s="116">
        <f t="shared" si="15"/>
        <v>4571795.99</v>
      </c>
      <c r="AN84" s="116">
        <f t="shared" si="16"/>
        <v>4132505.45</v>
      </c>
      <c r="AO84" s="116"/>
      <c r="AP84" s="116"/>
      <c r="AQ84" s="116"/>
      <c r="AR84" s="116">
        <f t="shared" si="17"/>
        <v>4858605.8</v>
      </c>
      <c r="AS84" s="116">
        <f t="shared" si="18"/>
        <v>4571795.99</v>
      </c>
      <c r="AT84" s="116">
        <f t="shared" si="19"/>
        <v>4132505.45</v>
      </c>
      <c r="AU84" s="116">
        <f>-1000000-1001</f>
        <v>-1001001</v>
      </c>
      <c r="AV84" s="116"/>
      <c r="AW84" s="116"/>
      <c r="AX84" s="116">
        <f t="shared" si="20"/>
        <v>3857604.8</v>
      </c>
      <c r="AY84" s="116">
        <f t="shared" si="21"/>
        <v>4571795.99</v>
      </c>
      <c r="AZ84" s="116">
        <f t="shared" si="22"/>
        <v>4132505.45</v>
      </c>
      <c r="BA84" s="116"/>
      <c r="BB84" s="116"/>
      <c r="BC84" s="116"/>
      <c r="BD84" s="116">
        <f t="shared" si="23"/>
        <v>3857604.8</v>
      </c>
      <c r="BE84" s="116">
        <f t="shared" si="24"/>
        <v>4571795.99</v>
      </c>
      <c r="BF84" s="116">
        <f t="shared" si="25"/>
        <v>4132505.45</v>
      </c>
    </row>
    <row r="85" spans="1:58" ht="51">
      <c r="A85" s="219"/>
      <c r="B85" s="108" t="s">
        <v>440</v>
      </c>
      <c r="C85" s="44" t="s">
        <v>13</v>
      </c>
      <c r="D85" s="220" t="s">
        <v>10</v>
      </c>
      <c r="E85" s="220" t="s">
        <v>431</v>
      </c>
      <c r="F85" s="220" t="s">
        <v>432</v>
      </c>
      <c r="G85" s="43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>
        <f>AC86</f>
        <v>270326.45</v>
      </c>
      <c r="AD85" s="116">
        <f t="shared" ref="AD85:AE86" si="225">AD86</f>
        <v>1598897.66</v>
      </c>
      <c r="AE85" s="116">
        <f t="shared" si="225"/>
        <v>1598897.66</v>
      </c>
      <c r="AF85" s="116">
        <f t="shared" ref="AF85:AF87" si="226">Z85+AC85</f>
        <v>270326.45</v>
      </c>
      <c r="AG85" s="116">
        <f t="shared" ref="AG85:AG87" si="227">AA85+AD85</f>
        <v>1598897.66</v>
      </c>
      <c r="AH85" s="116">
        <f t="shared" ref="AH85:AH87" si="228">AB85+AE85</f>
        <v>1598897.66</v>
      </c>
      <c r="AI85" s="116">
        <f>AI86</f>
        <v>0</v>
      </c>
      <c r="AJ85" s="116">
        <f t="shared" ref="AJ85:AK86" si="229">AJ86</f>
        <v>0</v>
      </c>
      <c r="AK85" s="116">
        <f t="shared" si="229"/>
        <v>0</v>
      </c>
      <c r="AL85" s="116">
        <f t="shared" si="14"/>
        <v>270326.45</v>
      </c>
      <c r="AM85" s="116">
        <f t="shared" si="15"/>
        <v>1598897.66</v>
      </c>
      <c r="AN85" s="116">
        <f t="shared" si="16"/>
        <v>1598897.66</v>
      </c>
      <c r="AO85" s="116">
        <f>AO86</f>
        <v>0</v>
      </c>
      <c r="AP85" s="116">
        <f t="shared" ref="AP85:AQ86" si="230">AP86</f>
        <v>0</v>
      </c>
      <c r="AQ85" s="116">
        <f t="shared" si="230"/>
        <v>0</v>
      </c>
      <c r="AR85" s="116">
        <f t="shared" si="17"/>
        <v>270326.45</v>
      </c>
      <c r="AS85" s="116">
        <f t="shared" si="18"/>
        <v>1598897.66</v>
      </c>
      <c r="AT85" s="116">
        <f t="shared" si="19"/>
        <v>1598897.66</v>
      </c>
      <c r="AU85" s="116">
        <f>AU86</f>
        <v>0</v>
      </c>
      <c r="AV85" s="116">
        <f t="shared" ref="AV85:AW86" si="231">AV86</f>
        <v>0</v>
      </c>
      <c r="AW85" s="116">
        <f t="shared" si="231"/>
        <v>0</v>
      </c>
      <c r="AX85" s="116">
        <f t="shared" si="20"/>
        <v>270326.45</v>
      </c>
      <c r="AY85" s="116">
        <f t="shared" si="21"/>
        <v>1598897.66</v>
      </c>
      <c r="AZ85" s="116">
        <f t="shared" si="22"/>
        <v>1598897.66</v>
      </c>
      <c r="BA85" s="116">
        <f>BA86</f>
        <v>0</v>
      </c>
      <c r="BB85" s="116">
        <f t="shared" ref="BB85:BC86" si="232">BB86</f>
        <v>0</v>
      </c>
      <c r="BC85" s="116">
        <f t="shared" si="232"/>
        <v>0</v>
      </c>
      <c r="BD85" s="116">
        <f t="shared" si="23"/>
        <v>270326.45</v>
      </c>
      <c r="BE85" s="116">
        <f t="shared" si="24"/>
        <v>1598897.66</v>
      </c>
      <c r="BF85" s="116">
        <f t="shared" si="25"/>
        <v>1598897.66</v>
      </c>
    </row>
    <row r="86" spans="1:58" ht="25.5">
      <c r="A86" s="219"/>
      <c r="B86" s="80" t="s">
        <v>41</v>
      </c>
      <c r="C86" s="44" t="s">
        <v>13</v>
      </c>
      <c r="D86" s="220" t="s">
        <v>10</v>
      </c>
      <c r="E86" s="220" t="s">
        <v>431</v>
      </c>
      <c r="F86" s="220" t="s">
        <v>432</v>
      </c>
      <c r="G86" s="221" t="s">
        <v>39</v>
      </c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>
        <f>AC87</f>
        <v>270326.45</v>
      </c>
      <c r="AD86" s="116">
        <f t="shared" si="225"/>
        <v>1598897.66</v>
      </c>
      <c r="AE86" s="116">
        <f t="shared" si="225"/>
        <v>1598897.66</v>
      </c>
      <c r="AF86" s="116">
        <f t="shared" si="226"/>
        <v>270326.45</v>
      </c>
      <c r="AG86" s="116">
        <f t="shared" si="227"/>
        <v>1598897.66</v>
      </c>
      <c r="AH86" s="116">
        <f t="shared" si="228"/>
        <v>1598897.66</v>
      </c>
      <c r="AI86" s="116">
        <f>AI87</f>
        <v>0</v>
      </c>
      <c r="AJ86" s="116">
        <f t="shared" si="229"/>
        <v>0</v>
      </c>
      <c r="AK86" s="116">
        <f t="shared" si="229"/>
        <v>0</v>
      </c>
      <c r="AL86" s="116">
        <f t="shared" si="14"/>
        <v>270326.45</v>
      </c>
      <c r="AM86" s="116">
        <f t="shared" si="15"/>
        <v>1598897.66</v>
      </c>
      <c r="AN86" s="116">
        <f t="shared" si="16"/>
        <v>1598897.66</v>
      </c>
      <c r="AO86" s="116">
        <f>AO87</f>
        <v>0</v>
      </c>
      <c r="AP86" s="116">
        <f t="shared" si="230"/>
        <v>0</v>
      </c>
      <c r="AQ86" s="116">
        <f t="shared" si="230"/>
        <v>0</v>
      </c>
      <c r="AR86" s="116">
        <f t="shared" si="17"/>
        <v>270326.45</v>
      </c>
      <c r="AS86" s="116">
        <f t="shared" si="18"/>
        <v>1598897.66</v>
      </c>
      <c r="AT86" s="116">
        <f t="shared" si="19"/>
        <v>1598897.66</v>
      </c>
      <c r="AU86" s="116">
        <f>AU87</f>
        <v>0</v>
      </c>
      <c r="AV86" s="116">
        <f t="shared" si="231"/>
        <v>0</v>
      </c>
      <c r="AW86" s="116">
        <f t="shared" si="231"/>
        <v>0</v>
      </c>
      <c r="AX86" s="116">
        <f t="shared" si="20"/>
        <v>270326.45</v>
      </c>
      <c r="AY86" s="116">
        <f t="shared" si="21"/>
        <v>1598897.66</v>
      </c>
      <c r="AZ86" s="116">
        <f t="shared" si="22"/>
        <v>1598897.66</v>
      </c>
      <c r="BA86" s="116">
        <f>BA87</f>
        <v>0</v>
      </c>
      <c r="BB86" s="116">
        <f t="shared" si="232"/>
        <v>0</v>
      </c>
      <c r="BC86" s="116">
        <f t="shared" si="232"/>
        <v>0</v>
      </c>
      <c r="BD86" s="116">
        <f t="shared" si="23"/>
        <v>270326.45</v>
      </c>
      <c r="BE86" s="116">
        <f t="shared" si="24"/>
        <v>1598897.66</v>
      </c>
      <c r="BF86" s="116">
        <f t="shared" si="25"/>
        <v>1598897.66</v>
      </c>
    </row>
    <row r="87" spans="1:58">
      <c r="A87" s="219"/>
      <c r="B87" s="108" t="s">
        <v>42</v>
      </c>
      <c r="C87" s="44" t="s">
        <v>13</v>
      </c>
      <c r="D87" s="220" t="s">
        <v>10</v>
      </c>
      <c r="E87" s="220" t="s">
        <v>431</v>
      </c>
      <c r="F87" s="220" t="s">
        <v>432</v>
      </c>
      <c r="G87" s="221" t="s">
        <v>40</v>
      </c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67">
        <v>270326.45</v>
      </c>
      <c r="AD87" s="67">
        <v>1598897.66</v>
      </c>
      <c r="AE87" s="67">
        <v>1598897.66</v>
      </c>
      <c r="AF87" s="116">
        <f t="shared" si="226"/>
        <v>270326.45</v>
      </c>
      <c r="AG87" s="116">
        <f t="shared" si="227"/>
        <v>1598897.66</v>
      </c>
      <c r="AH87" s="116">
        <f t="shared" si="228"/>
        <v>1598897.66</v>
      </c>
      <c r="AI87" s="67"/>
      <c r="AJ87" s="67"/>
      <c r="AK87" s="67"/>
      <c r="AL87" s="116">
        <f t="shared" si="14"/>
        <v>270326.45</v>
      </c>
      <c r="AM87" s="116">
        <f t="shared" si="15"/>
        <v>1598897.66</v>
      </c>
      <c r="AN87" s="116">
        <f t="shared" si="16"/>
        <v>1598897.66</v>
      </c>
      <c r="AO87" s="67"/>
      <c r="AP87" s="67"/>
      <c r="AQ87" s="67"/>
      <c r="AR87" s="116">
        <f t="shared" si="17"/>
        <v>270326.45</v>
      </c>
      <c r="AS87" s="116">
        <f t="shared" si="18"/>
        <v>1598897.66</v>
      </c>
      <c r="AT87" s="116">
        <f t="shared" si="19"/>
        <v>1598897.66</v>
      </c>
      <c r="AU87" s="67"/>
      <c r="AV87" s="67"/>
      <c r="AW87" s="67"/>
      <c r="AX87" s="116">
        <f t="shared" si="20"/>
        <v>270326.45</v>
      </c>
      <c r="AY87" s="116">
        <f t="shared" si="21"/>
        <v>1598897.66</v>
      </c>
      <c r="AZ87" s="116">
        <f t="shared" si="22"/>
        <v>1598897.66</v>
      </c>
      <c r="BA87" s="67"/>
      <c r="BB87" s="67"/>
      <c r="BC87" s="67"/>
      <c r="BD87" s="116">
        <f t="shared" si="23"/>
        <v>270326.45</v>
      </c>
      <c r="BE87" s="116">
        <f t="shared" si="24"/>
        <v>1598897.66</v>
      </c>
      <c r="BF87" s="116">
        <f t="shared" si="25"/>
        <v>1598897.66</v>
      </c>
    </row>
    <row r="88" spans="1:58" ht="25.5">
      <c r="A88" s="219"/>
      <c r="B88" s="108" t="s">
        <v>430</v>
      </c>
      <c r="C88" s="40" t="s">
        <v>13</v>
      </c>
      <c r="D88" s="40" t="s">
        <v>10</v>
      </c>
      <c r="E88" s="40" t="s">
        <v>428</v>
      </c>
      <c r="F88" s="40" t="s">
        <v>429</v>
      </c>
      <c r="G88" s="41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>
        <f>AC89</f>
        <v>789752</v>
      </c>
      <c r="AD88" s="116">
        <f t="shared" ref="AD88:AE89" si="233">AD89</f>
        <v>0</v>
      </c>
      <c r="AE88" s="116">
        <f t="shared" si="233"/>
        <v>0</v>
      </c>
      <c r="AF88" s="116">
        <f t="shared" ref="AF88:AF90" si="234">Z88+AC88</f>
        <v>789752</v>
      </c>
      <c r="AG88" s="116">
        <f t="shared" ref="AG88:AG90" si="235">AA88+AD88</f>
        <v>0</v>
      </c>
      <c r="AH88" s="116">
        <f t="shared" ref="AH88:AH90" si="236">AB88+AE88</f>
        <v>0</v>
      </c>
      <c r="AI88" s="116">
        <f>AI89</f>
        <v>0</v>
      </c>
      <c r="AJ88" s="116">
        <f t="shared" ref="AJ88:AK89" si="237">AJ89</f>
        <v>0</v>
      </c>
      <c r="AK88" s="116">
        <f t="shared" si="237"/>
        <v>0</v>
      </c>
      <c r="AL88" s="116">
        <f t="shared" si="14"/>
        <v>789752</v>
      </c>
      <c r="AM88" s="116">
        <f t="shared" si="15"/>
        <v>0</v>
      </c>
      <c r="AN88" s="116">
        <f t="shared" si="16"/>
        <v>0</v>
      </c>
      <c r="AO88" s="116">
        <f>AO89</f>
        <v>0</v>
      </c>
      <c r="AP88" s="116">
        <f t="shared" ref="AP88:AQ89" si="238">AP89</f>
        <v>0</v>
      </c>
      <c r="AQ88" s="116">
        <f t="shared" si="238"/>
        <v>0</v>
      </c>
      <c r="AR88" s="116">
        <f t="shared" si="17"/>
        <v>789752</v>
      </c>
      <c r="AS88" s="116">
        <f t="shared" si="18"/>
        <v>0</v>
      </c>
      <c r="AT88" s="116">
        <f t="shared" si="19"/>
        <v>0</v>
      </c>
      <c r="AU88" s="116">
        <f>AU89</f>
        <v>0</v>
      </c>
      <c r="AV88" s="116">
        <f t="shared" ref="AV88:AW89" si="239">AV89</f>
        <v>0</v>
      </c>
      <c r="AW88" s="116">
        <f t="shared" si="239"/>
        <v>0</v>
      </c>
      <c r="AX88" s="116">
        <f t="shared" si="20"/>
        <v>789752</v>
      </c>
      <c r="AY88" s="116">
        <f t="shared" si="21"/>
        <v>0</v>
      </c>
      <c r="AZ88" s="116">
        <f t="shared" si="22"/>
        <v>0</v>
      </c>
      <c r="BA88" s="116">
        <f>BA89</f>
        <v>0</v>
      </c>
      <c r="BB88" s="116">
        <f t="shared" ref="BB88:BC89" si="240">BB89</f>
        <v>0</v>
      </c>
      <c r="BC88" s="116">
        <f t="shared" si="240"/>
        <v>0</v>
      </c>
      <c r="BD88" s="116">
        <f t="shared" si="23"/>
        <v>789752</v>
      </c>
      <c r="BE88" s="116">
        <f t="shared" si="24"/>
        <v>0</v>
      </c>
      <c r="BF88" s="116">
        <f t="shared" si="25"/>
        <v>0</v>
      </c>
    </row>
    <row r="89" spans="1:58" ht="25.5">
      <c r="A89" s="219"/>
      <c r="B89" s="80" t="s">
        <v>41</v>
      </c>
      <c r="C89" s="40" t="s">
        <v>13</v>
      </c>
      <c r="D89" s="40" t="s">
        <v>10</v>
      </c>
      <c r="E89" s="40" t="s">
        <v>428</v>
      </c>
      <c r="F89" s="40" t="s">
        <v>429</v>
      </c>
      <c r="G89" s="41" t="s">
        <v>39</v>
      </c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>
        <f>AC90</f>
        <v>789752</v>
      </c>
      <c r="AD89" s="116">
        <f t="shared" si="233"/>
        <v>0</v>
      </c>
      <c r="AE89" s="116">
        <f t="shared" si="233"/>
        <v>0</v>
      </c>
      <c r="AF89" s="116">
        <f t="shared" si="234"/>
        <v>789752</v>
      </c>
      <c r="AG89" s="116">
        <f t="shared" si="235"/>
        <v>0</v>
      </c>
      <c r="AH89" s="116">
        <f t="shared" si="236"/>
        <v>0</v>
      </c>
      <c r="AI89" s="116">
        <f>AI90</f>
        <v>0</v>
      </c>
      <c r="AJ89" s="116">
        <f t="shared" si="237"/>
        <v>0</v>
      </c>
      <c r="AK89" s="116">
        <f t="shared" si="237"/>
        <v>0</v>
      </c>
      <c r="AL89" s="116">
        <f t="shared" si="14"/>
        <v>789752</v>
      </c>
      <c r="AM89" s="116">
        <f t="shared" si="15"/>
        <v>0</v>
      </c>
      <c r="AN89" s="116">
        <f t="shared" si="16"/>
        <v>0</v>
      </c>
      <c r="AO89" s="116">
        <f>AO90</f>
        <v>0</v>
      </c>
      <c r="AP89" s="116">
        <f t="shared" si="238"/>
        <v>0</v>
      </c>
      <c r="AQ89" s="116">
        <f t="shared" si="238"/>
        <v>0</v>
      </c>
      <c r="AR89" s="116">
        <f t="shared" si="17"/>
        <v>789752</v>
      </c>
      <c r="AS89" s="116">
        <f t="shared" si="18"/>
        <v>0</v>
      </c>
      <c r="AT89" s="116">
        <f t="shared" si="19"/>
        <v>0</v>
      </c>
      <c r="AU89" s="116">
        <f>AU90</f>
        <v>0</v>
      </c>
      <c r="AV89" s="116">
        <f t="shared" si="239"/>
        <v>0</v>
      </c>
      <c r="AW89" s="116">
        <f t="shared" si="239"/>
        <v>0</v>
      </c>
      <c r="AX89" s="116">
        <f t="shared" si="20"/>
        <v>789752</v>
      </c>
      <c r="AY89" s="116">
        <f t="shared" si="21"/>
        <v>0</v>
      </c>
      <c r="AZ89" s="116">
        <f t="shared" si="22"/>
        <v>0</v>
      </c>
      <c r="BA89" s="116">
        <f>BA90</f>
        <v>0</v>
      </c>
      <c r="BB89" s="116">
        <f t="shared" si="240"/>
        <v>0</v>
      </c>
      <c r="BC89" s="116">
        <f t="shared" si="240"/>
        <v>0</v>
      </c>
      <c r="BD89" s="116">
        <f t="shared" si="23"/>
        <v>789752</v>
      </c>
      <c r="BE89" s="116">
        <f t="shared" si="24"/>
        <v>0</v>
      </c>
      <c r="BF89" s="116">
        <f t="shared" si="25"/>
        <v>0</v>
      </c>
    </row>
    <row r="90" spans="1:58">
      <c r="A90" s="219"/>
      <c r="B90" s="91" t="s">
        <v>42</v>
      </c>
      <c r="C90" s="40" t="s">
        <v>13</v>
      </c>
      <c r="D90" s="40" t="s">
        <v>10</v>
      </c>
      <c r="E90" s="40" t="s">
        <v>428</v>
      </c>
      <c r="F90" s="40" t="s">
        <v>429</v>
      </c>
      <c r="G90" s="41" t="s">
        <v>40</v>
      </c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67">
        <f>551891+237861</f>
        <v>789752</v>
      </c>
      <c r="AD90" s="116"/>
      <c r="AE90" s="116"/>
      <c r="AF90" s="116">
        <f t="shared" si="234"/>
        <v>789752</v>
      </c>
      <c r="AG90" s="116">
        <f t="shared" si="235"/>
        <v>0</v>
      </c>
      <c r="AH90" s="116">
        <f t="shared" si="236"/>
        <v>0</v>
      </c>
      <c r="AI90" s="67"/>
      <c r="AJ90" s="116"/>
      <c r="AK90" s="116"/>
      <c r="AL90" s="116">
        <f t="shared" si="14"/>
        <v>789752</v>
      </c>
      <c r="AM90" s="116">
        <f t="shared" si="15"/>
        <v>0</v>
      </c>
      <c r="AN90" s="116">
        <f t="shared" si="16"/>
        <v>0</v>
      </c>
      <c r="AO90" s="67"/>
      <c r="AP90" s="116"/>
      <c r="AQ90" s="116"/>
      <c r="AR90" s="116">
        <f t="shared" si="17"/>
        <v>789752</v>
      </c>
      <c r="AS90" s="116">
        <f t="shared" si="18"/>
        <v>0</v>
      </c>
      <c r="AT90" s="116">
        <f t="shared" si="19"/>
        <v>0</v>
      </c>
      <c r="AU90" s="67"/>
      <c r="AV90" s="116"/>
      <c r="AW90" s="116"/>
      <c r="AX90" s="116">
        <f t="shared" si="20"/>
        <v>789752</v>
      </c>
      <c r="AY90" s="116">
        <f t="shared" si="21"/>
        <v>0</v>
      </c>
      <c r="AZ90" s="116">
        <f t="shared" si="22"/>
        <v>0</v>
      </c>
      <c r="BA90" s="67"/>
      <c r="BB90" s="116"/>
      <c r="BC90" s="116"/>
      <c r="BD90" s="116">
        <f t="shared" si="23"/>
        <v>789752</v>
      </c>
      <c r="BE90" s="116">
        <f t="shared" si="24"/>
        <v>0</v>
      </c>
      <c r="BF90" s="116">
        <f t="shared" si="25"/>
        <v>0</v>
      </c>
    </row>
    <row r="91" spans="1:58" ht="25.5" customHeight="1">
      <c r="A91" s="27" t="s">
        <v>25</v>
      </c>
      <c r="B91" s="87" t="s">
        <v>90</v>
      </c>
      <c r="C91" s="6" t="s">
        <v>13</v>
      </c>
      <c r="D91" s="6" t="s">
        <v>14</v>
      </c>
      <c r="E91" s="6" t="s">
        <v>99</v>
      </c>
      <c r="F91" s="6" t="s">
        <v>100</v>
      </c>
      <c r="G91" s="17"/>
      <c r="H91" s="64">
        <f>+H99+H108+H92+H111+H114</f>
        <v>20254433</v>
      </c>
      <c r="I91" s="64">
        <f t="shared" ref="I91:J91" si="241">+I99+I108+I92+I111+I114</f>
        <v>20137881.77</v>
      </c>
      <c r="J91" s="64">
        <f t="shared" si="241"/>
        <v>20596508.880000003</v>
      </c>
      <c r="K91" s="64">
        <f t="shared" ref="K91:M91" si="242">+K99+K108+K92+K111+K114</f>
        <v>0</v>
      </c>
      <c r="L91" s="64">
        <f t="shared" si="242"/>
        <v>0</v>
      </c>
      <c r="M91" s="64">
        <f t="shared" si="242"/>
        <v>0</v>
      </c>
      <c r="N91" s="64">
        <f t="shared" si="2"/>
        <v>20254433</v>
      </c>
      <c r="O91" s="64">
        <f t="shared" si="3"/>
        <v>20137881.77</v>
      </c>
      <c r="P91" s="64">
        <f t="shared" si="4"/>
        <v>20596508.880000003</v>
      </c>
      <c r="Q91" s="64">
        <f>+Q99+Q108+Q92+Q111+Q114+Q105</f>
        <v>200000</v>
      </c>
      <c r="R91" s="64">
        <f t="shared" ref="R91:S91" si="243">+R99+R108+R92+R111+R114+R105</f>
        <v>0</v>
      </c>
      <c r="S91" s="64">
        <f t="shared" si="243"/>
        <v>0</v>
      </c>
      <c r="T91" s="64">
        <f t="shared" si="5"/>
        <v>20454433</v>
      </c>
      <c r="U91" s="64">
        <f t="shared" si="6"/>
        <v>20137881.77</v>
      </c>
      <c r="V91" s="64">
        <f t="shared" si="7"/>
        <v>20596508.880000003</v>
      </c>
      <c r="W91" s="64">
        <f>+W99+W108+W92+W111+W114+W105+W102</f>
        <v>351976.31000000006</v>
      </c>
      <c r="X91" s="64">
        <f t="shared" ref="X91:Y91" si="244">+X99+X108+X92+X111+X114+X105+X102</f>
        <v>0</v>
      </c>
      <c r="Y91" s="64">
        <f t="shared" si="244"/>
        <v>0</v>
      </c>
      <c r="Z91" s="64">
        <f t="shared" si="8"/>
        <v>20806409.309999999</v>
      </c>
      <c r="AA91" s="64">
        <f t="shared" si="9"/>
        <v>20137881.77</v>
      </c>
      <c r="AB91" s="64">
        <f t="shared" si="10"/>
        <v>20596508.880000003</v>
      </c>
      <c r="AC91" s="64">
        <f>+AC99+AC108+AC92+AC111+AC114+AC105+AC102</f>
        <v>109478</v>
      </c>
      <c r="AD91" s="64">
        <f t="shared" ref="AD91:AE91" si="245">+AD99+AD108+AD92+AD111+AD114+AD105+AD102</f>
        <v>0</v>
      </c>
      <c r="AE91" s="64">
        <f t="shared" si="245"/>
        <v>0</v>
      </c>
      <c r="AF91" s="64">
        <f t="shared" si="11"/>
        <v>20915887.309999999</v>
      </c>
      <c r="AG91" s="64">
        <f t="shared" si="12"/>
        <v>20137881.77</v>
      </c>
      <c r="AH91" s="64">
        <f t="shared" si="13"/>
        <v>20596508.880000003</v>
      </c>
      <c r="AI91" s="64">
        <f>+AI99+AI108+AI92+AI111+AI114+AI105+AI102</f>
        <v>263021</v>
      </c>
      <c r="AJ91" s="64">
        <f t="shared" ref="AJ91:AK91" si="246">+AJ99+AJ108+AJ92+AJ111+AJ114+AJ105+AJ102</f>
        <v>0</v>
      </c>
      <c r="AK91" s="64">
        <f t="shared" si="246"/>
        <v>0</v>
      </c>
      <c r="AL91" s="64">
        <f t="shared" si="14"/>
        <v>21178908.309999999</v>
      </c>
      <c r="AM91" s="64">
        <f t="shared" si="15"/>
        <v>20137881.77</v>
      </c>
      <c r="AN91" s="64">
        <f t="shared" si="16"/>
        <v>20596508.880000003</v>
      </c>
      <c r="AO91" s="64">
        <f>+AO99+AO108+AO92+AO111+AO114+AO105+AO102</f>
        <v>55288.06</v>
      </c>
      <c r="AP91" s="64">
        <f t="shared" ref="AP91:AQ91" si="247">+AP99+AP108+AP92+AP111+AP114+AP105+AP102</f>
        <v>0</v>
      </c>
      <c r="AQ91" s="64">
        <f t="shared" si="247"/>
        <v>0</v>
      </c>
      <c r="AR91" s="64">
        <f t="shared" si="17"/>
        <v>21234196.369999997</v>
      </c>
      <c r="AS91" s="64">
        <f t="shared" si="18"/>
        <v>20137881.77</v>
      </c>
      <c r="AT91" s="64">
        <f t="shared" si="19"/>
        <v>20596508.880000003</v>
      </c>
      <c r="AU91" s="64">
        <f>+AU99+AU108+AU92+AU111+AU114+AU105+AU102</f>
        <v>313408.47000000003</v>
      </c>
      <c r="AV91" s="64">
        <f t="shared" ref="AV91:AW91" si="248">+AV99+AV108+AV92+AV111+AV114+AV105+AV102</f>
        <v>0</v>
      </c>
      <c r="AW91" s="64">
        <f t="shared" si="248"/>
        <v>0</v>
      </c>
      <c r="AX91" s="64">
        <f t="shared" si="20"/>
        <v>21547604.839999996</v>
      </c>
      <c r="AY91" s="64">
        <f t="shared" si="21"/>
        <v>20137881.77</v>
      </c>
      <c r="AZ91" s="64">
        <f t="shared" si="22"/>
        <v>20596508.880000003</v>
      </c>
      <c r="BA91" s="64">
        <f>+BA99+BA108+BA92+BA111+BA114+BA105+BA102</f>
        <v>259014.43</v>
      </c>
      <c r="BB91" s="64">
        <f t="shared" ref="BB91:BC91" si="249">+BB99+BB108+BB92+BB111+BB114+BB105+BB102</f>
        <v>0</v>
      </c>
      <c r="BC91" s="64">
        <f t="shared" si="249"/>
        <v>0</v>
      </c>
      <c r="BD91" s="64">
        <f t="shared" si="23"/>
        <v>21806619.269999996</v>
      </c>
      <c r="BE91" s="64">
        <f t="shared" si="24"/>
        <v>20137881.77</v>
      </c>
      <c r="BF91" s="64">
        <f t="shared" si="25"/>
        <v>20596508.880000003</v>
      </c>
    </row>
    <row r="92" spans="1:58" ht="25.5" customHeight="1">
      <c r="A92" s="143"/>
      <c r="B92" s="88" t="s">
        <v>192</v>
      </c>
      <c r="C92" s="40" t="s">
        <v>13</v>
      </c>
      <c r="D92" s="40" t="s">
        <v>14</v>
      </c>
      <c r="E92" s="40" t="s">
        <v>99</v>
      </c>
      <c r="F92" s="40" t="s">
        <v>189</v>
      </c>
      <c r="G92" s="41"/>
      <c r="H92" s="67">
        <f>H93+H97</f>
        <v>6550200</v>
      </c>
      <c r="I92" s="67">
        <f t="shared" ref="I92:J92" si="250">I93+I97</f>
        <v>6609480</v>
      </c>
      <c r="J92" s="67">
        <f t="shared" si="250"/>
        <v>6637350</v>
      </c>
      <c r="K92" s="67">
        <f t="shared" ref="K92:M92" si="251">K93+K97</f>
        <v>0</v>
      </c>
      <c r="L92" s="67">
        <f t="shared" si="251"/>
        <v>0</v>
      </c>
      <c r="M92" s="67">
        <f t="shared" si="251"/>
        <v>0</v>
      </c>
      <c r="N92" s="67">
        <f t="shared" si="2"/>
        <v>6550200</v>
      </c>
      <c r="O92" s="67">
        <f t="shared" si="3"/>
        <v>6609480</v>
      </c>
      <c r="P92" s="67">
        <f t="shared" si="4"/>
        <v>6637350</v>
      </c>
      <c r="Q92" s="67">
        <f t="shared" ref="Q92:S92" si="252">Q93+Q97</f>
        <v>0</v>
      </c>
      <c r="R92" s="67">
        <f t="shared" si="252"/>
        <v>0</v>
      </c>
      <c r="S92" s="67">
        <f t="shared" si="252"/>
        <v>0</v>
      </c>
      <c r="T92" s="67">
        <f t="shared" si="5"/>
        <v>6550200</v>
      </c>
      <c r="U92" s="67">
        <f t="shared" si="6"/>
        <v>6609480</v>
      </c>
      <c r="V92" s="67">
        <f t="shared" si="7"/>
        <v>6637350</v>
      </c>
      <c r="W92" s="67">
        <f t="shared" ref="W92:Y92" si="253">W93+W97</f>
        <v>-3000000</v>
      </c>
      <c r="X92" s="67">
        <f t="shared" si="253"/>
        <v>0</v>
      </c>
      <c r="Y92" s="67">
        <f t="shared" si="253"/>
        <v>0</v>
      </c>
      <c r="Z92" s="67">
        <f t="shared" si="8"/>
        <v>3550200</v>
      </c>
      <c r="AA92" s="67">
        <f t="shared" si="9"/>
        <v>6609480</v>
      </c>
      <c r="AB92" s="67">
        <f t="shared" si="10"/>
        <v>6637350</v>
      </c>
      <c r="AC92" s="67">
        <f t="shared" ref="AC92:AE92" si="254">AC93+AC97</f>
        <v>0</v>
      </c>
      <c r="AD92" s="67">
        <f t="shared" si="254"/>
        <v>0</v>
      </c>
      <c r="AE92" s="67">
        <f t="shared" si="254"/>
        <v>0</v>
      </c>
      <c r="AF92" s="67">
        <f t="shared" si="11"/>
        <v>3550200</v>
      </c>
      <c r="AG92" s="67">
        <f t="shared" si="12"/>
        <v>6609480</v>
      </c>
      <c r="AH92" s="67">
        <f t="shared" si="13"/>
        <v>6637350</v>
      </c>
      <c r="AI92" s="67">
        <f t="shared" ref="AI92:AK92" si="255">AI93+AI97</f>
        <v>0</v>
      </c>
      <c r="AJ92" s="67">
        <f t="shared" si="255"/>
        <v>0</v>
      </c>
      <c r="AK92" s="67">
        <f t="shared" si="255"/>
        <v>0</v>
      </c>
      <c r="AL92" s="67">
        <f t="shared" si="14"/>
        <v>3550200</v>
      </c>
      <c r="AM92" s="67">
        <f t="shared" si="15"/>
        <v>6609480</v>
      </c>
      <c r="AN92" s="67">
        <f t="shared" si="16"/>
        <v>6637350</v>
      </c>
      <c r="AO92" s="67">
        <f t="shared" ref="AO92:AQ92" si="256">AO93+AO97</f>
        <v>0</v>
      </c>
      <c r="AP92" s="67">
        <f t="shared" si="256"/>
        <v>0</v>
      </c>
      <c r="AQ92" s="67">
        <f t="shared" si="256"/>
        <v>0</v>
      </c>
      <c r="AR92" s="67">
        <f t="shared" si="17"/>
        <v>3550200</v>
      </c>
      <c r="AS92" s="67">
        <f t="shared" si="18"/>
        <v>6609480</v>
      </c>
      <c r="AT92" s="67">
        <f t="shared" si="19"/>
        <v>6637350</v>
      </c>
      <c r="AU92" s="67">
        <f t="shared" ref="AU92:AW92" si="257">AU93+AU97</f>
        <v>24921.3</v>
      </c>
      <c r="AV92" s="67">
        <f t="shared" si="257"/>
        <v>0</v>
      </c>
      <c r="AW92" s="67">
        <f t="shared" si="257"/>
        <v>0</v>
      </c>
      <c r="AX92" s="67">
        <f t="shared" si="20"/>
        <v>3575121.3</v>
      </c>
      <c r="AY92" s="67">
        <f t="shared" si="21"/>
        <v>6609480</v>
      </c>
      <c r="AZ92" s="67">
        <f t="shared" si="22"/>
        <v>6637350</v>
      </c>
      <c r="BA92" s="67">
        <f t="shared" ref="BA92:BC92" si="258">BA93+BA97</f>
        <v>-50000</v>
      </c>
      <c r="BB92" s="67">
        <f t="shared" si="258"/>
        <v>0</v>
      </c>
      <c r="BC92" s="67">
        <f t="shared" si="258"/>
        <v>0</v>
      </c>
      <c r="BD92" s="67">
        <f t="shared" si="23"/>
        <v>3525121.3</v>
      </c>
      <c r="BE92" s="67">
        <f t="shared" si="24"/>
        <v>6609480</v>
      </c>
      <c r="BF92" s="67">
        <f t="shared" si="25"/>
        <v>6637350</v>
      </c>
    </row>
    <row r="93" spans="1:58" ht="25.5">
      <c r="A93" s="149"/>
      <c r="B93" s="80" t="s">
        <v>41</v>
      </c>
      <c r="C93" s="40" t="s">
        <v>13</v>
      </c>
      <c r="D93" s="40" t="s">
        <v>14</v>
      </c>
      <c r="E93" s="40" t="s">
        <v>99</v>
      </c>
      <c r="F93" s="40" t="s">
        <v>189</v>
      </c>
      <c r="G93" s="41" t="s">
        <v>39</v>
      </c>
      <c r="H93" s="67">
        <f>H94+H95+H96</f>
        <v>6496537.6799999997</v>
      </c>
      <c r="I93" s="67">
        <f t="shared" ref="I93:J93" si="259">I94+I95+I96</f>
        <v>6555533</v>
      </c>
      <c r="J93" s="67">
        <f t="shared" si="259"/>
        <v>6583243</v>
      </c>
      <c r="K93" s="67">
        <f t="shared" ref="K93:M93" si="260">K94+K95+K96</f>
        <v>0</v>
      </c>
      <c r="L93" s="67">
        <f t="shared" si="260"/>
        <v>0</v>
      </c>
      <c r="M93" s="67">
        <f t="shared" si="260"/>
        <v>0</v>
      </c>
      <c r="N93" s="67">
        <f t="shared" si="2"/>
        <v>6496537.6799999997</v>
      </c>
      <c r="O93" s="67">
        <f t="shared" si="3"/>
        <v>6555533</v>
      </c>
      <c r="P93" s="67">
        <f t="shared" si="4"/>
        <v>6583243</v>
      </c>
      <c r="Q93" s="67">
        <f t="shared" ref="Q93:S93" si="261">Q94+Q95+Q96</f>
        <v>0</v>
      </c>
      <c r="R93" s="67">
        <f t="shared" si="261"/>
        <v>0</v>
      </c>
      <c r="S93" s="67">
        <f t="shared" si="261"/>
        <v>0</v>
      </c>
      <c r="T93" s="67">
        <f t="shared" si="5"/>
        <v>6496537.6799999997</v>
      </c>
      <c r="U93" s="67">
        <f t="shared" si="6"/>
        <v>6555533</v>
      </c>
      <c r="V93" s="67">
        <f t="shared" si="7"/>
        <v>6583243</v>
      </c>
      <c r="W93" s="67">
        <f t="shared" ref="W93:Y93" si="262">W94+W95+W96</f>
        <v>-3000000</v>
      </c>
      <c r="X93" s="67">
        <f t="shared" si="262"/>
        <v>0</v>
      </c>
      <c r="Y93" s="67">
        <f t="shared" si="262"/>
        <v>0</v>
      </c>
      <c r="Z93" s="67">
        <f t="shared" si="8"/>
        <v>3496537.6799999997</v>
      </c>
      <c r="AA93" s="67">
        <f t="shared" si="9"/>
        <v>6555533</v>
      </c>
      <c r="AB93" s="67">
        <f t="shared" si="10"/>
        <v>6583243</v>
      </c>
      <c r="AC93" s="67">
        <f t="shared" ref="AC93:AE93" si="263">AC94+AC95+AC96</f>
        <v>0</v>
      </c>
      <c r="AD93" s="67">
        <f t="shared" si="263"/>
        <v>0</v>
      </c>
      <c r="AE93" s="67">
        <f t="shared" si="263"/>
        <v>0</v>
      </c>
      <c r="AF93" s="67">
        <f t="shared" si="11"/>
        <v>3496537.6799999997</v>
      </c>
      <c r="AG93" s="67">
        <f t="shared" si="12"/>
        <v>6555533</v>
      </c>
      <c r="AH93" s="67">
        <f t="shared" si="13"/>
        <v>6583243</v>
      </c>
      <c r="AI93" s="67">
        <f t="shared" ref="AI93:AK93" si="264">AI94+AI95+AI96</f>
        <v>0</v>
      </c>
      <c r="AJ93" s="67">
        <f t="shared" si="264"/>
        <v>0</v>
      </c>
      <c r="AK93" s="67">
        <f t="shared" si="264"/>
        <v>0</v>
      </c>
      <c r="AL93" s="67">
        <f t="shared" si="14"/>
        <v>3496537.6799999997</v>
      </c>
      <c r="AM93" s="67">
        <f t="shared" si="15"/>
        <v>6555533</v>
      </c>
      <c r="AN93" s="67">
        <f t="shared" si="16"/>
        <v>6583243</v>
      </c>
      <c r="AO93" s="67">
        <f t="shared" ref="AO93:AQ93" si="265">AO94+AO95+AO96</f>
        <v>0</v>
      </c>
      <c r="AP93" s="67">
        <f t="shared" si="265"/>
        <v>0</v>
      </c>
      <c r="AQ93" s="67">
        <f t="shared" si="265"/>
        <v>0</v>
      </c>
      <c r="AR93" s="67">
        <f t="shared" si="17"/>
        <v>3496537.6799999997</v>
      </c>
      <c r="AS93" s="67">
        <f t="shared" si="18"/>
        <v>6555533</v>
      </c>
      <c r="AT93" s="67">
        <f t="shared" si="19"/>
        <v>6583243</v>
      </c>
      <c r="AU93" s="67">
        <f t="shared" ref="AU93:AW93" si="266">AU94+AU95+AU96</f>
        <v>24921.3</v>
      </c>
      <c r="AV93" s="67">
        <f t="shared" si="266"/>
        <v>0</v>
      </c>
      <c r="AW93" s="67">
        <f t="shared" si="266"/>
        <v>0</v>
      </c>
      <c r="AX93" s="67">
        <f t="shared" si="20"/>
        <v>3521458.9799999995</v>
      </c>
      <c r="AY93" s="67">
        <f t="shared" si="21"/>
        <v>6555533</v>
      </c>
      <c r="AZ93" s="67">
        <f t="shared" si="22"/>
        <v>6583243</v>
      </c>
      <c r="BA93" s="67">
        <f t="shared" ref="BA93:BC93" si="267">BA94+BA95+BA96</f>
        <v>-50000</v>
      </c>
      <c r="BB93" s="67">
        <f t="shared" si="267"/>
        <v>0</v>
      </c>
      <c r="BC93" s="67">
        <f t="shared" si="267"/>
        <v>0</v>
      </c>
      <c r="BD93" s="67">
        <f t="shared" si="23"/>
        <v>3471458.9799999995</v>
      </c>
      <c r="BE93" s="67">
        <f t="shared" si="24"/>
        <v>6555533</v>
      </c>
      <c r="BF93" s="67">
        <f t="shared" si="25"/>
        <v>6583243</v>
      </c>
    </row>
    <row r="94" spans="1:58">
      <c r="A94" s="149"/>
      <c r="B94" s="108" t="s">
        <v>42</v>
      </c>
      <c r="C94" s="40" t="s">
        <v>13</v>
      </c>
      <c r="D94" s="40" t="s">
        <v>14</v>
      </c>
      <c r="E94" s="40" t="s">
        <v>99</v>
      </c>
      <c r="F94" s="40" t="s">
        <v>189</v>
      </c>
      <c r="G94" s="41" t="s">
        <v>40</v>
      </c>
      <c r="H94" s="67">
        <f>6336337.68+53400</f>
        <v>6389737.6799999997</v>
      </c>
      <c r="I94" s="67">
        <v>6447633</v>
      </c>
      <c r="J94" s="67">
        <v>6474843</v>
      </c>
      <c r="K94" s="67"/>
      <c r="L94" s="67"/>
      <c r="M94" s="67"/>
      <c r="N94" s="67">
        <f t="shared" si="2"/>
        <v>6389737.6799999997</v>
      </c>
      <c r="O94" s="67">
        <f t="shared" si="3"/>
        <v>6447633</v>
      </c>
      <c r="P94" s="67">
        <f t="shared" si="4"/>
        <v>6474843</v>
      </c>
      <c r="Q94" s="67"/>
      <c r="R94" s="67"/>
      <c r="S94" s="67"/>
      <c r="T94" s="67">
        <f t="shared" si="5"/>
        <v>6389737.6799999997</v>
      </c>
      <c r="U94" s="67">
        <f t="shared" si="6"/>
        <v>6447633</v>
      </c>
      <c r="V94" s="67">
        <f t="shared" si="7"/>
        <v>6474843</v>
      </c>
      <c r="W94" s="67"/>
      <c r="X94" s="67"/>
      <c r="Y94" s="67"/>
      <c r="Z94" s="67">
        <f t="shared" si="8"/>
        <v>6389737.6799999997</v>
      </c>
      <c r="AA94" s="67">
        <f t="shared" si="9"/>
        <v>6447633</v>
      </c>
      <c r="AB94" s="67">
        <f t="shared" si="10"/>
        <v>6474843</v>
      </c>
      <c r="AC94" s="67">
        <v>-3000000</v>
      </c>
      <c r="AD94" s="67"/>
      <c r="AE94" s="67"/>
      <c r="AF94" s="67">
        <f t="shared" si="11"/>
        <v>3389737.6799999997</v>
      </c>
      <c r="AG94" s="67">
        <f t="shared" si="12"/>
        <v>6447633</v>
      </c>
      <c r="AH94" s="67">
        <f t="shared" si="13"/>
        <v>6474843</v>
      </c>
      <c r="AI94" s="67"/>
      <c r="AJ94" s="67"/>
      <c r="AK94" s="67"/>
      <c r="AL94" s="67">
        <f t="shared" si="14"/>
        <v>3389737.6799999997</v>
      </c>
      <c r="AM94" s="67">
        <f t="shared" si="15"/>
        <v>6447633</v>
      </c>
      <c r="AN94" s="67">
        <f t="shared" si="16"/>
        <v>6474843</v>
      </c>
      <c r="AO94" s="67"/>
      <c r="AP94" s="67"/>
      <c r="AQ94" s="67"/>
      <c r="AR94" s="67">
        <f t="shared" si="17"/>
        <v>3389737.6799999997</v>
      </c>
      <c r="AS94" s="67">
        <f t="shared" si="18"/>
        <v>6447633</v>
      </c>
      <c r="AT94" s="67">
        <f t="shared" si="19"/>
        <v>6474843</v>
      </c>
      <c r="AU94" s="67">
        <v>24921.3</v>
      </c>
      <c r="AV94" s="67"/>
      <c r="AW94" s="67"/>
      <c r="AX94" s="67">
        <f t="shared" si="20"/>
        <v>3414658.9799999995</v>
      </c>
      <c r="AY94" s="67">
        <f t="shared" si="21"/>
        <v>6447633</v>
      </c>
      <c r="AZ94" s="67">
        <f t="shared" si="22"/>
        <v>6474843</v>
      </c>
      <c r="BA94" s="67">
        <v>-50000</v>
      </c>
      <c r="BB94" s="67"/>
      <c r="BC94" s="67"/>
      <c r="BD94" s="67">
        <f t="shared" si="23"/>
        <v>3364658.9799999995</v>
      </c>
      <c r="BE94" s="67">
        <f t="shared" si="24"/>
        <v>6447633</v>
      </c>
      <c r="BF94" s="67">
        <f t="shared" si="25"/>
        <v>6474843</v>
      </c>
    </row>
    <row r="95" spans="1:58">
      <c r="A95" s="149"/>
      <c r="B95" s="88" t="s">
        <v>193</v>
      </c>
      <c r="C95" s="40" t="s">
        <v>13</v>
      </c>
      <c r="D95" s="40" t="s">
        <v>14</v>
      </c>
      <c r="E95" s="40" t="s">
        <v>99</v>
      </c>
      <c r="F95" s="40" t="s">
        <v>189</v>
      </c>
      <c r="G95" s="41" t="s">
        <v>190</v>
      </c>
      <c r="H95" s="67">
        <v>53400</v>
      </c>
      <c r="I95" s="67">
        <v>53950</v>
      </c>
      <c r="J95" s="67">
        <v>54200</v>
      </c>
      <c r="K95" s="67"/>
      <c r="L95" s="67"/>
      <c r="M95" s="67"/>
      <c r="N95" s="67">
        <f t="shared" si="2"/>
        <v>53400</v>
      </c>
      <c r="O95" s="67">
        <f t="shared" si="3"/>
        <v>53950</v>
      </c>
      <c r="P95" s="67">
        <f t="shared" si="4"/>
        <v>54200</v>
      </c>
      <c r="Q95" s="67"/>
      <c r="R95" s="67"/>
      <c r="S95" s="67"/>
      <c r="T95" s="67">
        <f t="shared" si="5"/>
        <v>53400</v>
      </c>
      <c r="U95" s="67">
        <f t="shared" si="6"/>
        <v>53950</v>
      </c>
      <c r="V95" s="67">
        <f t="shared" si="7"/>
        <v>54200</v>
      </c>
      <c r="W95" s="67">
        <v>-3000000</v>
      </c>
      <c r="X95" s="67"/>
      <c r="Y95" s="67"/>
      <c r="Z95" s="67">
        <f t="shared" si="8"/>
        <v>-2946600</v>
      </c>
      <c r="AA95" s="67">
        <f t="shared" si="9"/>
        <v>53950</v>
      </c>
      <c r="AB95" s="67">
        <f t="shared" si="10"/>
        <v>54200</v>
      </c>
      <c r="AC95" s="67">
        <v>3000000</v>
      </c>
      <c r="AD95" s="67"/>
      <c r="AE95" s="67"/>
      <c r="AF95" s="67">
        <f t="shared" si="11"/>
        <v>53400</v>
      </c>
      <c r="AG95" s="67">
        <f t="shared" si="12"/>
        <v>53950</v>
      </c>
      <c r="AH95" s="67">
        <f t="shared" si="13"/>
        <v>54200</v>
      </c>
      <c r="AI95" s="67"/>
      <c r="AJ95" s="67"/>
      <c r="AK95" s="67"/>
      <c r="AL95" s="67">
        <f t="shared" si="14"/>
        <v>53400</v>
      </c>
      <c r="AM95" s="67">
        <f t="shared" si="15"/>
        <v>53950</v>
      </c>
      <c r="AN95" s="67">
        <f t="shared" si="16"/>
        <v>54200</v>
      </c>
      <c r="AO95" s="67"/>
      <c r="AP95" s="67"/>
      <c r="AQ95" s="67"/>
      <c r="AR95" s="67">
        <f t="shared" si="17"/>
        <v>53400</v>
      </c>
      <c r="AS95" s="67">
        <f t="shared" si="18"/>
        <v>53950</v>
      </c>
      <c r="AT95" s="67">
        <f t="shared" si="19"/>
        <v>54200</v>
      </c>
      <c r="AU95" s="67"/>
      <c r="AV95" s="67"/>
      <c r="AW95" s="67"/>
      <c r="AX95" s="67">
        <f t="shared" si="20"/>
        <v>53400</v>
      </c>
      <c r="AY95" s="67">
        <f t="shared" si="21"/>
        <v>53950</v>
      </c>
      <c r="AZ95" s="67">
        <f t="shared" si="22"/>
        <v>54200</v>
      </c>
      <c r="BA95" s="67"/>
      <c r="BB95" s="67"/>
      <c r="BC95" s="67"/>
      <c r="BD95" s="67">
        <f t="shared" si="23"/>
        <v>53400</v>
      </c>
      <c r="BE95" s="67">
        <f t="shared" si="24"/>
        <v>53950</v>
      </c>
      <c r="BF95" s="67">
        <f t="shared" si="25"/>
        <v>54200</v>
      </c>
    </row>
    <row r="96" spans="1:58" ht="25.5">
      <c r="A96" s="149"/>
      <c r="B96" s="88" t="s">
        <v>194</v>
      </c>
      <c r="C96" s="40" t="s">
        <v>13</v>
      </c>
      <c r="D96" s="40" t="s">
        <v>14</v>
      </c>
      <c r="E96" s="40" t="s">
        <v>99</v>
      </c>
      <c r="F96" s="40" t="s">
        <v>189</v>
      </c>
      <c r="G96" s="41" t="s">
        <v>191</v>
      </c>
      <c r="H96" s="67">
        <v>53400</v>
      </c>
      <c r="I96" s="67">
        <v>53950</v>
      </c>
      <c r="J96" s="67">
        <v>54200</v>
      </c>
      <c r="K96" s="67"/>
      <c r="L96" s="67"/>
      <c r="M96" s="67"/>
      <c r="N96" s="67">
        <f t="shared" si="2"/>
        <v>53400</v>
      </c>
      <c r="O96" s="67">
        <f t="shared" si="3"/>
        <v>53950</v>
      </c>
      <c r="P96" s="67">
        <f t="shared" si="4"/>
        <v>54200</v>
      </c>
      <c r="Q96" s="67"/>
      <c r="R96" s="67"/>
      <c r="S96" s="67"/>
      <c r="T96" s="67">
        <f t="shared" si="5"/>
        <v>53400</v>
      </c>
      <c r="U96" s="67">
        <f t="shared" si="6"/>
        <v>53950</v>
      </c>
      <c r="V96" s="67">
        <f t="shared" si="7"/>
        <v>54200</v>
      </c>
      <c r="W96" s="67"/>
      <c r="X96" s="67"/>
      <c r="Y96" s="67"/>
      <c r="Z96" s="67">
        <f t="shared" si="8"/>
        <v>53400</v>
      </c>
      <c r="AA96" s="67">
        <f t="shared" si="9"/>
        <v>53950</v>
      </c>
      <c r="AB96" s="67">
        <f t="shared" si="10"/>
        <v>54200</v>
      </c>
      <c r="AC96" s="67"/>
      <c r="AD96" s="67"/>
      <c r="AE96" s="67"/>
      <c r="AF96" s="67">
        <f t="shared" si="11"/>
        <v>53400</v>
      </c>
      <c r="AG96" s="67">
        <f t="shared" si="12"/>
        <v>53950</v>
      </c>
      <c r="AH96" s="67">
        <f t="shared" si="13"/>
        <v>54200</v>
      </c>
      <c r="AI96" s="67"/>
      <c r="AJ96" s="67"/>
      <c r="AK96" s="67"/>
      <c r="AL96" s="67">
        <f t="shared" si="14"/>
        <v>53400</v>
      </c>
      <c r="AM96" s="67">
        <f t="shared" si="15"/>
        <v>53950</v>
      </c>
      <c r="AN96" s="67">
        <f t="shared" si="16"/>
        <v>54200</v>
      </c>
      <c r="AO96" s="67"/>
      <c r="AP96" s="67"/>
      <c r="AQ96" s="67"/>
      <c r="AR96" s="67">
        <f t="shared" si="17"/>
        <v>53400</v>
      </c>
      <c r="AS96" s="67">
        <f t="shared" si="18"/>
        <v>53950</v>
      </c>
      <c r="AT96" s="67">
        <f t="shared" si="19"/>
        <v>54200</v>
      </c>
      <c r="AU96" s="67"/>
      <c r="AV96" s="67"/>
      <c r="AW96" s="67"/>
      <c r="AX96" s="67">
        <f t="shared" si="20"/>
        <v>53400</v>
      </c>
      <c r="AY96" s="67">
        <f t="shared" si="21"/>
        <v>53950</v>
      </c>
      <c r="AZ96" s="67">
        <f t="shared" si="22"/>
        <v>54200</v>
      </c>
      <c r="BA96" s="67"/>
      <c r="BB96" s="67"/>
      <c r="BC96" s="67"/>
      <c r="BD96" s="67">
        <f t="shared" si="23"/>
        <v>53400</v>
      </c>
      <c r="BE96" s="67">
        <f t="shared" si="24"/>
        <v>53950</v>
      </c>
      <c r="BF96" s="67">
        <f t="shared" si="25"/>
        <v>54200</v>
      </c>
    </row>
    <row r="97" spans="1:58">
      <c r="A97" s="149"/>
      <c r="B97" s="88" t="s">
        <v>47</v>
      </c>
      <c r="C97" s="40" t="s">
        <v>13</v>
      </c>
      <c r="D97" s="40" t="s">
        <v>14</v>
      </c>
      <c r="E97" s="40" t="s">
        <v>99</v>
      </c>
      <c r="F97" s="40" t="s">
        <v>189</v>
      </c>
      <c r="G97" s="41" t="s">
        <v>45</v>
      </c>
      <c r="H97" s="67">
        <f>H98</f>
        <v>53662.32</v>
      </c>
      <c r="I97" s="67">
        <f t="shared" ref="I97:M97" si="268">I98</f>
        <v>53947</v>
      </c>
      <c r="J97" s="67">
        <f t="shared" si="268"/>
        <v>54107</v>
      </c>
      <c r="K97" s="67">
        <f t="shared" si="268"/>
        <v>0</v>
      </c>
      <c r="L97" s="67">
        <f t="shared" si="268"/>
        <v>0</v>
      </c>
      <c r="M97" s="67">
        <f t="shared" si="268"/>
        <v>0</v>
      </c>
      <c r="N97" s="67">
        <f t="shared" si="2"/>
        <v>53662.32</v>
      </c>
      <c r="O97" s="67">
        <f t="shared" si="3"/>
        <v>53947</v>
      </c>
      <c r="P97" s="67">
        <f t="shared" si="4"/>
        <v>54107</v>
      </c>
      <c r="Q97" s="67">
        <f t="shared" ref="Q97:S97" si="269">Q98</f>
        <v>0</v>
      </c>
      <c r="R97" s="67">
        <f t="shared" si="269"/>
        <v>0</v>
      </c>
      <c r="S97" s="67">
        <f t="shared" si="269"/>
        <v>0</v>
      </c>
      <c r="T97" s="67">
        <f t="shared" si="5"/>
        <v>53662.32</v>
      </c>
      <c r="U97" s="67">
        <f t="shared" si="6"/>
        <v>53947</v>
      </c>
      <c r="V97" s="67">
        <f t="shared" si="7"/>
        <v>54107</v>
      </c>
      <c r="W97" s="67">
        <f t="shared" ref="W97:Y97" si="270">W98</f>
        <v>0</v>
      </c>
      <c r="X97" s="67">
        <f t="shared" si="270"/>
        <v>0</v>
      </c>
      <c r="Y97" s="67">
        <f t="shared" si="270"/>
        <v>0</v>
      </c>
      <c r="Z97" s="67">
        <f t="shared" si="8"/>
        <v>53662.32</v>
      </c>
      <c r="AA97" s="67">
        <f t="shared" si="9"/>
        <v>53947</v>
      </c>
      <c r="AB97" s="67">
        <f t="shared" si="10"/>
        <v>54107</v>
      </c>
      <c r="AC97" s="67">
        <f t="shared" ref="AC97:AE97" si="271">AC98</f>
        <v>0</v>
      </c>
      <c r="AD97" s="67">
        <f t="shared" si="271"/>
        <v>0</v>
      </c>
      <c r="AE97" s="67">
        <f t="shared" si="271"/>
        <v>0</v>
      </c>
      <c r="AF97" s="67">
        <f t="shared" si="11"/>
        <v>53662.32</v>
      </c>
      <c r="AG97" s="67">
        <f t="shared" si="12"/>
        <v>53947</v>
      </c>
      <c r="AH97" s="67">
        <f t="shared" si="13"/>
        <v>54107</v>
      </c>
      <c r="AI97" s="67">
        <f t="shared" ref="AI97:AK97" si="272">AI98</f>
        <v>0</v>
      </c>
      <c r="AJ97" s="67">
        <f t="shared" si="272"/>
        <v>0</v>
      </c>
      <c r="AK97" s="67">
        <f t="shared" si="272"/>
        <v>0</v>
      </c>
      <c r="AL97" s="67">
        <f t="shared" si="14"/>
        <v>53662.32</v>
      </c>
      <c r="AM97" s="67">
        <f t="shared" si="15"/>
        <v>53947</v>
      </c>
      <c r="AN97" s="67">
        <f t="shared" si="16"/>
        <v>54107</v>
      </c>
      <c r="AO97" s="67">
        <f t="shared" ref="AO97:AQ97" si="273">AO98</f>
        <v>0</v>
      </c>
      <c r="AP97" s="67">
        <f t="shared" si="273"/>
        <v>0</v>
      </c>
      <c r="AQ97" s="67">
        <f t="shared" si="273"/>
        <v>0</v>
      </c>
      <c r="AR97" s="67">
        <f t="shared" si="17"/>
        <v>53662.32</v>
      </c>
      <c r="AS97" s="67">
        <f t="shared" si="18"/>
        <v>53947</v>
      </c>
      <c r="AT97" s="67">
        <f t="shared" si="19"/>
        <v>54107</v>
      </c>
      <c r="AU97" s="67">
        <f t="shared" ref="AU97:AW97" si="274">AU98</f>
        <v>0</v>
      </c>
      <c r="AV97" s="67">
        <f t="shared" si="274"/>
        <v>0</v>
      </c>
      <c r="AW97" s="67">
        <f t="shared" si="274"/>
        <v>0</v>
      </c>
      <c r="AX97" s="67">
        <f t="shared" si="20"/>
        <v>53662.32</v>
      </c>
      <c r="AY97" s="67">
        <f t="shared" si="21"/>
        <v>53947</v>
      </c>
      <c r="AZ97" s="67">
        <f t="shared" si="22"/>
        <v>54107</v>
      </c>
      <c r="BA97" s="67">
        <f t="shared" ref="BA97:BC97" si="275">BA98</f>
        <v>0</v>
      </c>
      <c r="BB97" s="67">
        <f t="shared" si="275"/>
        <v>0</v>
      </c>
      <c r="BC97" s="67">
        <f t="shared" si="275"/>
        <v>0</v>
      </c>
      <c r="BD97" s="67">
        <f t="shared" si="23"/>
        <v>53662.32</v>
      </c>
      <c r="BE97" s="67">
        <f t="shared" si="24"/>
        <v>53947</v>
      </c>
      <c r="BF97" s="67">
        <f t="shared" si="25"/>
        <v>54107</v>
      </c>
    </row>
    <row r="98" spans="1:58" ht="38.25">
      <c r="A98" s="149"/>
      <c r="B98" s="235" t="s">
        <v>441</v>
      </c>
      <c r="C98" s="40" t="s">
        <v>13</v>
      </c>
      <c r="D98" s="40" t="s">
        <v>14</v>
      </c>
      <c r="E98" s="40" t="s">
        <v>99</v>
      </c>
      <c r="F98" s="40" t="s">
        <v>189</v>
      </c>
      <c r="G98" s="41" t="s">
        <v>46</v>
      </c>
      <c r="H98" s="67">
        <v>53662.32</v>
      </c>
      <c r="I98" s="67">
        <v>53947</v>
      </c>
      <c r="J98" s="67">
        <v>54107</v>
      </c>
      <c r="K98" s="67"/>
      <c r="L98" s="67"/>
      <c r="M98" s="67"/>
      <c r="N98" s="67">
        <f t="shared" si="2"/>
        <v>53662.32</v>
      </c>
      <c r="O98" s="67">
        <f t="shared" si="3"/>
        <v>53947</v>
      </c>
      <c r="P98" s="67">
        <f t="shared" si="4"/>
        <v>54107</v>
      </c>
      <c r="Q98" s="67"/>
      <c r="R98" s="67"/>
      <c r="S98" s="67"/>
      <c r="T98" s="67">
        <f t="shared" si="5"/>
        <v>53662.32</v>
      </c>
      <c r="U98" s="67">
        <f t="shared" si="6"/>
        <v>53947</v>
      </c>
      <c r="V98" s="67">
        <f t="shared" si="7"/>
        <v>54107</v>
      </c>
      <c r="W98" s="67"/>
      <c r="X98" s="67"/>
      <c r="Y98" s="67"/>
      <c r="Z98" s="67">
        <f t="shared" si="8"/>
        <v>53662.32</v>
      </c>
      <c r="AA98" s="67">
        <f t="shared" si="9"/>
        <v>53947</v>
      </c>
      <c r="AB98" s="67">
        <f t="shared" si="10"/>
        <v>54107</v>
      </c>
      <c r="AC98" s="67"/>
      <c r="AD98" s="67"/>
      <c r="AE98" s="67"/>
      <c r="AF98" s="67">
        <f t="shared" si="11"/>
        <v>53662.32</v>
      </c>
      <c r="AG98" s="67">
        <f t="shared" si="12"/>
        <v>53947</v>
      </c>
      <c r="AH98" s="67">
        <f t="shared" si="13"/>
        <v>54107</v>
      </c>
      <c r="AI98" s="67"/>
      <c r="AJ98" s="67"/>
      <c r="AK98" s="67"/>
      <c r="AL98" s="67">
        <f t="shared" si="14"/>
        <v>53662.32</v>
      </c>
      <c r="AM98" s="67">
        <f t="shared" si="15"/>
        <v>53947</v>
      </c>
      <c r="AN98" s="67">
        <f t="shared" si="16"/>
        <v>54107</v>
      </c>
      <c r="AO98" s="67"/>
      <c r="AP98" s="67"/>
      <c r="AQ98" s="67"/>
      <c r="AR98" s="67">
        <f t="shared" si="17"/>
        <v>53662.32</v>
      </c>
      <c r="AS98" s="67">
        <f t="shared" si="18"/>
        <v>53947</v>
      </c>
      <c r="AT98" s="67">
        <f t="shared" si="19"/>
        <v>54107</v>
      </c>
      <c r="AU98" s="67"/>
      <c r="AV98" s="67"/>
      <c r="AW98" s="67"/>
      <c r="AX98" s="67">
        <f t="shared" si="20"/>
        <v>53662.32</v>
      </c>
      <c r="AY98" s="67">
        <f t="shared" si="21"/>
        <v>53947</v>
      </c>
      <c r="AZ98" s="67">
        <f t="shared" si="22"/>
        <v>54107</v>
      </c>
      <c r="BA98" s="67"/>
      <c r="BB98" s="67"/>
      <c r="BC98" s="67"/>
      <c r="BD98" s="67">
        <f t="shared" si="23"/>
        <v>53662.32</v>
      </c>
      <c r="BE98" s="67">
        <f t="shared" si="24"/>
        <v>53947</v>
      </c>
      <c r="BF98" s="67">
        <f t="shared" si="25"/>
        <v>54107</v>
      </c>
    </row>
    <row r="99" spans="1:58" ht="25.5">
      <c r="A99" s="281"/>
      <c r="B99" s="62" t="s">
        <v>91</v>
      </c>
      <c r="C99" s="5" t="s">
        <v>13</v>
      </c>
      <c r="D99" s="5" t="s">
        <v>14</v>
      </c>
      <c r="E99" s="5" t="s">
        <v>99</v>
      </c>
      <c r="F99" s="5" t="s">
        <v>106</v>
      </c>
      <c r="G99" s="17"/>
      <c r="H99" s="63">
        <f>H100</f>
        <v>6526818</v>
      </c>
      <c r="I99" s="63">
        <f t="shared" ref="I99:M100" si="276">I100</f>
        <v>6662498.7699999996</v>
      </c>
      <c r="J99" s="63">
        <f t="shared" si="276"/>
        <v>6834240.8800000008</v>
      </c>
      <c r="K99" s="63">
        <f t="shared" si="276"/>
        <v>0</v>
      </c>
      <c r="L99" s="63">
        <f t="shared" si="276"/>
        <v>0</v>
      </c>
      <c r="M99" s="63">
        <f t="shared" si="276"/>
        <v>0</v>
      </c>
      <c r="N99" s="63">
        <f t="shared" si="2"/>
        <v>6526818</v>
      </c>
      <c r="O99" s="63">
        <f t="shared" si="3"/>
        <v>6662498.7699999996</v>
      </c>
      <c r="P99" s="63">
        <f t="shared" si="4"/>
        <v>6834240.8800000008</v>
      </c>
      <c r="Q99" s="63">
        <f t="shared" ref="Q99:S100" si="277">Q100</f>
        <v>0</v>
      </c>
      <c r="R99" s="63">
        <f t="shared" si="277"/>
        <v>0</v>
      </c>
      <c r="S99" s="63">
        <f t="shared" si="277"/>
        <v>0</v>
      </c>
      <c r="T99" s="63">
        <f t="shared" si="5"/>
        <v>6526818</v>
      </c>
      <c r="U99" s="63">
        <f t="shared" si="6"/>
        <v>6662498.7699999996</v>
      </c>
      <c r="V99" s="63">
        <f t="shared" si="7"/>
        <v>6834240.8800000008</v>
      </c>
      <c r="W99" s="63">
        <f t="shared" ref="W99:Y100" si="278">W100</f>
        <v>2965976.31</v>
      </c>
      <c r="X99" s="63">
        <f t="shared" si="278"/>
        <v>0</v>
      </c>
      <c r="Y99" s="63">
        <f t="shared" si="278"/>
        <v>0</v>
      </c>
      <c r="Z99" s="63">
        <f t="shared" si="8"/>
        <v>9492794.3100000005</v>
      </c>
      <c r="AA99" s="63">
        <f t="shared" si="9"/>
        <v>6662498.7699999996</v>
      </c>
      <c r="AB99" s="63">
        <f t="shared" si="10"/>
        <v>6834240.8800000008</v>
      </c>
      <c r="AC99" s="63">
        <f t="shared" ref="AC99:AE100" si="279">AC100</f>
        <v>0</v>
      </c>
      <c r="AD99" s="63">
        <f t="shared" si="279"/>
        <v>0</v>
      </c>
      <c r="AE99" s="63">
        <f t="shared" si="279"/>
        <v>0</v>
      </c>
      <c r="AF99" s="63">
        <f t="shared" si="11"/>
        <v>9492794.3100000005</v>
      </c>
      <c r="AG99" s="63">
        <f t="shared" si="12"/>
        <v>6662498.7699999996</v>
      </c>
      <c r="AH99" s="63">
        <f t="shared" si="13"/>
        <v>6834240.8800000008</v>
      </c>
      <c r="AI99" s="63">
        <f t="shared" ref="AI99:AK100" si="280">AI100</f>
        <v>0</v>
      </c>
      <c r="AJ99" s="63">
        <f t="shared" si="280"/>
        <v>0</v>
      </c>
      <c r="AK99" s="63">
        <f t="shared" si="280"/>
        <v>0</v>
      </c>
      <c r="AL99" s="63">
        <f t="shared" si="14"/>
        <v>9492794.3100000005</v>
      </c>
      <c r="AM99" s="63">
        <f t="shared" si="15"/>
        <v>6662498.7699999996</v>
      </c>
      <c r="AN99" s="63">
        <f t="shared" si="16"/>
        <v>6834240.8800000008</v>
      </c>
      <c r="AO99" s="63">
        <f t="shared" ref="AO99:AQ100" si="281">AO100</f>
        <v>31658.059999999998</v>
      </c>
      <c r="AP99" s="63">
        <f t="shared" si="281"/>
        <v>0</v>
      </c>
      <c r="AQ99" s="63">
        <f t="shared" si="281"/>
        <v>0</v>
      </c>
      <c r="AR99" s="63">
        <f t="shared" si="17"/>
        <v>9524452.370000001</v>
      </c>
      <c r="AS99" s="63">
        <f t="shared" si="18"/>
        <v>6662498.7699999996</v>
      </c>
      <c r="AT99" s="63">
        <f t="shared" si="19"/>
        <v>6834240.8800000008</v>
      </c>
      <c r="AU99" s="63">
        <f t="shared" ref="AU99:AW100" si="282">AU100</f>
        <v>288487.17000000004</v>
      </c>
      <c r="AV99" s="63">
        <f t="shared" si="282"/>
        <v>0</v>
      </c>
      <c r="AW99" s="63">
        <f t="shared" si="282"/>
        <v>0</v>
      </c>
      <c r="AX99" s="63">
        <f t="shared" si="20"/>
        <v>9812939.540000001</v>
      </c>
      <c r="AY99" s="63">
        <f t="shared" si="21"/>
        <v>6662498.7699999996</v>
      </c>
      <c r="AZ99" s="63">
        <f t="shared" si="22"/>
        <v>6834240.8800000008</v>
      </c>
      <c r="BA99" s="63">
        <f t="shared" ref="BA99:BC100" si="283">BA100</f>
        <v>50000</v>
      </c>
      <c r="BB99" s="63">
        <f t="shared" si="283"/>
        <v>0</v>
      </c>
      <c r="BC99" s="63">
        <f t="shared" si="283"/>
        <v>0</v>
      </c>
      <c r="BD99" s="63">
        <f t="shared" si="23"/>
        <v>9862939.540000001</v>
      </c>
      <c r="BE99" s="63">
        <f t="shared" si="24"/>
        <v>6662498.7699999996</v>
      </c>
      <c r="BF99" s="63">
        <f t="shared" si="25"/>
        <v>6834240.8800000008</v>
      </c>
    </row>
    <row r="100" spans="1:58" ht="25.5">
      <c r="A100" s="282"/>
      <c r="B100" s="80" t="s">
        <v>41</v>
      </c>
      <c r="C100" s="5" t="s">
        <v>13</v>
      </c>
      <c r="D100" s="5" t="s">
        <v>14</v>
      </c>
      <c r="E100" s="5" t="s">
        <v>99</v>
      </c>
      <c r="F100" s="5" t="s">
        <v>106</v>
      </c>
      <c r="G100" s="17" t="s">
        <v>39</v>
      </c>
      <c r="H100" s="63">
        <f>H101</f>
        <v>6526818</v>
      </c>
      <c r="I100" s="63">
        <f t="shared" si="276"/>
        <v>6662498.7699999996</v>
      </c>
      <c r="J100" s="63">
        <f t="shared" si="276"/>
        <v>6834240.8800000008</v>
      </c>
      <c r="K100" s="63">
        <f t="shared" si="276"/>
        <v>0</v>
      </c>
      <c r="L100" s="63">
        <f t="shared" si="276"/>
        <v>0</v>
      </c>
      <c r="M100" s="63">
        <f t="shared" si="276"/>
        <v>0</v>
      </c>
      <c r="N100" s="63">
        <f t="shared" si="2"/>
        <v>6526818</v>
      </c>
      <c r="O100" s="63">
        <f t="shared" si="3"/>
        <v>6662498.7699999996</v>
      </c>
      <c r="P100" s="63">
        <f t="shared" si="4"/>
        <v>6834240.8800000008</v>
      </c>
      <c r="Q100" s="63">
        <f t="shared" si="277"/>
        <v>0</v>
      </c>
      <c r="R100" s="63">
        <f t="shared" si="277"/>
        <v>0</v>
      </c>
      <c r="S100" s="63">
        <f t="shared" si="277"/>
        <v>0</v>
      </c>
      <c r="T100" s="63">
        <f t="shared" si="5"/>
        <v>6526818</v>
      </c>
      <c r="U100" s="63">
        <f t="shared" si="6"/>
        <v>6662498.7699999996</v>
      </c>
      <c r="V100" s="63">
        <f t="shared" si="7"/>
        <v>6834240.8800000008</v>
      </c>
      <c r="W100" s="63">
        <f t="shared" si="278"/>
        <v>2965976.31</v>
      </c>
      <c r="X100" s="63">
        <f t="shared" si="278"/>
        <v>0</v>
      </c>
      <c r="Y100" s="63">
        <f t="shared" si="278"/>
        <v>0</v>
      </c>
      <c r="Z100" s="63">
        <f t="shared" si="8"/>
        <v>9492794.3100000005</v>
      </c>
      <c r="AA100" s="63">
        <f t="shared" si="9"/>
        <v>6662498.7699999996</v>
      </c>
      <c r="AB100" s="63">
        <f t="shared" si="10"/>
        <v>6834240.8800000008</v>
      </c>
      <c r="AC100" s="63">
        <f t="shared" si="279"/>
        <v>0</v>
      </c>
      <c r="AD100" s="63">
        <f t="shared" si="279"/>
        <v>0</v>
      </c>
      <c r="AE100" s="63">
        <f t="shared" si="279"/>
        <v>0</v>
      </c>
      <c r="AF100" s="63">
        <f t="shared" si="11"/>
        <v>9492794.3100000005</v>
      </c>
      <c r="AG100" s="63">
        <f t="shared" si="12"/>
        <v>6662498.7699999996</v>
      </c>
      <c r="AH100" s="63">
        <f t="shared" si="13"/>
        <v>6834240.8800000008</v>
      </c>
      <c r="AI100" s="63">
        <f t="shared" si="280"/>
        <v>0</v>
      </c>
      <c r="AJ100" s="63">
        <f t="shared" si="280"/>
        <v>0</v>
      </c>
      <c r="AK100" s="63">
        <f t="shared" si="280"/>
        <v>0</v>
      </c>
      <c r="AL100" s="63">
        <f t="shared" si="14"/>
        <v>9492794.3100000005</v>
      </c>
      <c r="AM100" s="63">
        <f t="shared" si="15"/>
        <v>6662498.7699999996</v>
      </c>
      <c r="AN100" s="63">
        <f t="shared" si="16"/>
        <v>6834240.8800000008</v>
      </c>
      <c r="AO100" s="63">
        <f t="shared" si="281"/>
        <v>31658.059999999998</v>
      </c>
      <c r="AP100" s="63">
        <f t="shared" si="281"/>
        <v>0</v>
      </c>
      <c r="AQ100" s="63">
        <f t="shared" si="281"/>
        <v>0</v>
      </c>
      <c r="AR100" s="63">
        <f t="shared" si="17"/>
        <v>9524452.370000001</v>
      </c>
      <c r="AS100" s="63">
        <f t="shared" si="18"/>
        <v>6662498.7699999996</v>
      </c>
      <c r="AT100" s="63">
        <f t="shared" si="19"/>
        <v>6834240.8800000008</v>
      </c>
      <c r="AU100" s="63">
        <f t="shared" si="282"/>
        <v>288487.17000000004</v>
      </c>
      <c r="AV100" s="63">
        <f t="shared" si="282"/>
        <v>0</v>
      </c>
      <c r="AW100" s="63">
        <f t="shared" si="282"/>
        <v>0</v>
      </c>
      <c r="AX100" s="63">
        <f t="shared" si="20"/>
        <v>9812939.540000001</v>
      </c>
      <c r="AY100" s="63">
        <f t="shared" si="21"/>
        <v>6662498.7699999996</v>
      </c>
      <c r="AZ100" s="63">
        <f t="shared" si="22"/>
        <v>6834240.8800000008</v>
      </c>
      <c r="BA100" s="63">
        <f t="shared" si="283"/>
        <v>50000</v>
      </c>
      <c r="BB100" s="63">
        <f t="shared" si="283"/>
        <v>0</v>
      </c>
      <c r="BC100" s="63">
        <f t="shared" si="283"/>
        <v>0</v>
      </c>
      <c r="BD100" s="63">
        <f t="shared" si="23"/>
        <v>9862939.540000001</v>
      </c>
      <c r="BE100" s="63">
        <f t="shared" si="24"/>
        <v>6662498.7699999996</v>
      </c>
      <c r="BF100" s="63">
        <f t="shared" si="25"/>
        <v>6834240.8800000008</v>
      </c>
    </row>
    <row r="101" spans="1:58">
      <c r="A101" s="282"/>
      <c r="B101" s="91" t="s">
        <v>42</v>
      </c>
      <c r="C101" s="5" t="s">
        <v>13</v>
      </c>
      <c r="D101" s="5" t="s">
        <v>14</v>
      </c>
      <c r="E101" s="5" t="s">
        <v>99</v>
      </c>
      <c r="F101" s="5" t="s">
        <v>106</v>
      </c>
      <c r="G101" s="17" t="s">
        <v>40</v>
      </c>
      <c r="H101" s="67">
        <f>12912018-6550200+165000</f>
        <v>6526818</v>
      </c>
      <c r="I101" s="67">
        <f>13106978.77-6609480+165000</f>
        <v>6662498.7699999996</v>
      </c>
      <c r="J101" s="67">
        <f>13306590.88-6637350+165000</f>
        <v>6834240.8800000008</v>
      </c>
      <c r="K101" s="67"/>
      <c r="L101" s="67"/>
      <c r="M101" s="67"/>
      <c r="N101" s="67">
        <f t="shared" si="2"/>
        <v>6526818</v>
      </c>
      <c r="O101" s="67">
        <f t="shared" si="3"/>
        <v>6662498.7699999996</v>
      </c>
      <c r="P101" s="67">
        <f t="shared" si="4"/>
        <v>6834240.8800000008</v>
      </c>
      <c r="Q101" s="67"/>
      <c r="R101" s="67"/>
      <c r="S101" s="67"/>
      <c r="T101" s="67">
        <f t="shared" si="5"/>
        <v>6526818</v>
      </c>
      <c r="U101" s="67">
        <f t="shared" si="6"/>
        <v>6662498.7699999996</v>
      </c>
      <c r="V101" s="67">
        <f t="shared" si="7"/>
        <v>6834240.8800000008</v>
      </c>
      <c r="W101" s="67">
        <f>-31163.69+3000000-2860</f>
        <v>2965976.31</v>
      </c>
      <c r="X101" s="67"/>
      <c r="Y101" s="67"/>
      <c r="Z101" s="67">
        <f t="shared" si="8"/>
        <v>9492794.3100000005</v>
      </c>
      <c r="AA101" s="67">
        <f t="shared" si="9"/>
        <v>6662498.7699999996</v>
      </c>
      <c r="AB101" s="67">
        <f t="shared" si="10"/>
        <v>6834240.8800000008</v>
      </c>
      <c r="AC101" s="67"/>
      <c r="AD101" s="67"/>
      <c r="AE101" s="67"/>
      <c r="AF101" s="67">
        <f t="shared" si="11"/>
        <v>9492794.3100000005</v>
      </c>
      <c r="AG101" s="67">
        <f t="shared" si="12"/>
        <v>6662498.7699999996</v>
      </c>
      <c r="AH101" s="67">
        <f t="shared" si="13"/>
        <v>6834240.8800000008</v>
      </c>
      <c r="AI101" s="67"/>
      <c r="AJ101" s="67"/>
      <c r="AK101" s="67"/>
      <c r="AL101" s="67">
        <f t="shared" si="14"/>
        <v>9492794.3100000005</v>
      </c>
      <c r="AM101" s="67">
        <f t="shared" si="15"/>
        <v>6662498.7699999996</v>
      </c>
      <c r="AN101" s="67">
        <f t="shared" si="16"/>
        <v>6834240.8800000008</v>
      </c>
      <c r="AO101" s="67">
        <f>17000+48120.17+36349.2-69811.31</f>
        <v>31658.059999999998</v>
      </c>
      <c r="AP101" s="67"/>
      <c r="AQ101" s="67"/>
      <c r="AR101" s="67">
        <f t="shared" si="17"/>
        <v>9524452.370000001</v>
      </c>
      <c r="AS101" s="67">
        <f t="shared" si="18"/>
        <v>6662498.7699999996</v>
      </c>
      <c r="AT101" s="67">
        <f t="shared" si="19"/>
        <v>6834240.8800000008</v>
      </c>
      <c r="AU101" s="67">
        <f>22251.38+146235.79+120000</f>
        <v>288487.17000000004</v>
      </c>
      <c r="AV101" s="67"/>
      <c r="AW101" s="67"/>
      <c r="AX101" s="67">
        <f t="shared" si="20"/>
        <v>9812939.540000001</v>
      </c>
      <c r="AY101" s="67">
        <f t="shared" si="21"/>
        <v>6662498.7699999996</v>
      </c>
      <c r="AZ101" s="67">
        <f t="shared" si="22"/>
        <v>6834240.8800000008</v>
      </c>
      <c r="BA101" s="67">
        <v>50000</v>
      </c>
      <c r="BB101" s="67"/>
      <c r="BC101" s="67"/>
      <c r="BD101" s="67">
        <f t="shared" si="23"/>
        <v>9862939.540000001</v>
      </c>
      <c r="BE101" s="67">
        <f t="shared" si="24"/>
        <v>6662498.7699999996</v>
      </c>
      <c r="BF101" s="67">
        <f t="shared" si="25"/>
        <v>6834240.8800000008</v>
      </c>
    </row>
    <row r="102" spans="1:58" ht="25.5">
      <c r="A102" s="281"/>
      <c r="B102" s="91" t="s">
        <v>240</v>
      </c>
      <c r="C102" s="40" t="s">
        <v>13</v>
      </c>
      <c r="D102" s="40" t="s">
        <v>14</v>
      </c>
      <c r="E102" s="40" t="s">
        <v>99</v>
      </c>
      <c r="F102" s="40" t="s">
        <v>175</v>
      </c>
      <c r="G102" s="41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>
        <f>W103</f>
        <v>386000</v>
      </c>
      <c r="X102" s="67">
        <f t="shared" ref="X102:Y103" si="284">X103</f>
        <v>0</v>
      </c>
      <c r="Y102" s="67">
        <f t="shared" si="284"/>
        <v>0</v>
      </c>
      <c r="Z102" s="67">
        <f t="shared" ref="Z102:Z104" si="285">T102+W102</f>
        <v>386000</v>
      </c>
      <c r="AA102" s="67">
        <f t="shared" ref="AA102:AA104" si="286">U102+X102</f>
        <v>0</v>
      </c>
      <c r="AB102" s="67">
        <f t="shared" ref="AB102:AB104" si="287">V102+Y102</f>
        <v>0</v>
      </c>
      <c r="AC102" s="67">
        <f>AC103</f>
        <v>90000</v>
      </c>
      <c r="AD102" s="67">
        <f t="shared" ref="AD102:AE103" si="288">AD103</f>
        <v>0</v>
      </c>
      <c r="AE102" s="67">
        <f t="shared" si="288"/>
        <v>0</v>
      </c>
      <c r="AF102" s="67">
        <f t="shared" si="11"/>
        <v>476000</v>
      </c>
      <c r="AG102" s="67">
        <f t="shared" si="12"/>
        <v>0</v>
      </c>
      <c r="AH102" s="67">
        <f t="shared" si="13"/>
        <v>0</v>
      </c>
      <c r="AI102" s="67">
        <f>AI103</f>
        <v>255021</v>
      </c>
      <c r="AJ102" s="67">
        <f t="shared" ref="AJ102:AK103" si="289">AJ103</f>
        <v>0</v>
      </c>
      <c r="AK102" s="67">
        <f t="shared" si="289"/>
        <v>0</v>
      </c>
      <c r="AL102" s="67">
        <f t="shared" si="14"/>
        <v>731021</v>
      </c>
      <c r="AM102" s="67">
        <f t="shared" si="15"/>
        <v>0</v>
      </c>
      <c r="AN102" s="67">
        <f t="shared" si="16"/>
        <v>0</v>
      </c>
      <c r="AO102" s="67">
        <f>AO103</f>
        <v>7630</v>
      </c>
      <c r="AP102" s="67">
        <f t="shared" ref="AP102:AQ103" si="290">AP103</f>
        <v>0</v>
      </c>
      <c r="AQ102" s="67">
        <f t="shared" si="290"/>
        <v>0</v>
      </c>
      <c r="AR102" s="67">
        <f t="shared" si="17"/>
        <v>738651</v>
      </c>
      <c r="AS102" s="67">
        <f t="shared" si="18"/>
        <v>0</v>
      </c>
      <c r="AT102" s="67">
        <f t="shared" si="19"/>
        <v>0</v>
      </c>
      <c r="AU102" s="67">
        <f>AU103</f>
        <v>0</v>
      </c>
      <c r="AV102" s="67">
        <f t="shared" ref="AV102:AW103" si="291">AV103</f>
        <v>0</v>
      </c>
      <c r="AW102" s="67">
        <f t="shared" si="291"/>
        <v>0</v>
      </c>
      <c r="AX102" s="67">
        <f t="shared" si="20"/>
        <v>738651</v>
      </c>
      <c r="AY102" s="67">
        <f t="shared" si="21"/>
        <v>0</v>
      </c>
      <c r="AZ102" s="67">
        <f t="shared" si="22"/>
        <v>0</v>
      </c>
      <c r="BA102" s="67">
        <f>BA103</f>
        <v>0</v>
      </c>
      <c r="BB102" s="67">
        <f t="shared" ref="BB102:BC103" si="292">BB103</f>
        <v>0</v>
      </c>
      <c r="BC102" s="67">
        <f t="shared" si="292"/>
        <v>0</v>
      </c>
      <c r="BD102" s="67">
        <f t="shared" si="23"/>
        <v>738651</v>
      </c>
      <c r="BE102" s="67">
        <f t="shared" si="24"/>
        <v>0</v>
      </c>
      <c r="BF102" s="67">
        <f t="shared" si="25"/>
        <v>0</v>
      </c>
    </row>
    <row r="103" spans="1:58" ht="25.5">
      <c r="A103" s="281"/>
      <c r="B103" s="91" t="s">
        <v>41</v>
      </c>
      <c r="C103" s="40" t="s">
        <v>13</v>
      </c>
      <c r="D103" s="40" t="s">
        <v>14</v>
      </c>
      <c r="E103" s="40" t="s">
        <v>99</v>
      </c>
      <c r="F103" s="40" t="s">
        <v>175</v>
      </c>
      <c r="G103" s="41" t="s">
        <v>39</v>
      </c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>
        <f>W104</f>
        <v>386000</v>
      </c>
      <c r="X103" s="67">
        <f t="shared" si="284"/>
        <v>0</v>
      </c>
      <c r="Y103" s="67">
        <f t="shared" si="284"/>
        <v>0</v>
      </c>
      <c r="Z103" s="67">
        <f t="shared" si="285"/>
        <v>386000</v>
      </c>
      <c r="AA103" s="67">
        <f t="shared" si="286"/>
        <v>0</v>
      </c>
      <c r="AB103" s="67">
        <f t="shared" si="287"/>
        <v>0</v>
      </c>
      <c r="AC103" s="67">
        <f>AC104</f>
        <v>90000</v>
      </c>
      <c r="AD103" s="67">
        <f t="shared" si="288"/>
        <v>0</v>
      </c>
      <c r="AE103" s="67">
        <f t="shared" si="288"/>
        <v>0</v>
      </c>
      <c r="AF103" s="67">
        <f t="shared" si="11"/>
        <v>476000</v>
      </c>
      <c r="AG103" s="67">
        <f t="shared" si="12"/>
        <v>0</v>
      </c>
      <c r="AH103" s="67">
        <f t="shared" si="13"/>
        <v>0</v>
      </c>
      <c r="AI103" s="67">
        <f>AI104</f>
        <v>255021</v>
      </c>
      <c r="AJ103" s="67">
        <f t="shared" si="289"/>
        <v>0</v>
      </c>
      <c r="AK103" s="67">
        <f t="shared" si="289"/>
        <v>0</v>
      </c>
      <c r="AL103" s="67">
        <f t="shared" si="14"/>
        <v>731021</v>
      </c>
      <c r="AM103" s="67">
        <f t="shared" si="15"/>
        <v>0</v>
      </c>
      <c r="AN103" s="67">
        <f t="shared" si="16"/>
        <v>0</v>
      </c>
      <c r="AO103" s="67">
        <f>AO104</f>
        <v>7630</v>
      </c>
      <c r="AP103" s="67">
        <f t="shared" si="290"/>
        <v>0</v>
      </c>
      <c r="AQ103" s="67">
        <f t="shared" si="290"/>
        <v>0</v>
      </c>
      <c r="AR103" s="67">
        <f t="shared" si="17"/>
        <v>738651</v>
      </c>
      <c r="AS103" s="67">
        <f t="shared" si="18"/>
        <v>0</v>
      </c>
      <c r="AT103" s="67">
        <f t="shared" si="19"/>
        <v>0</v>
      </c>
      <c r="AU103" s="67">
        <f>AU104</f>
        <v>0</v>
      </c>
      <c r="AV103" s="67">
        <f t="shared" si="291"/>
        <v>0</v>
      </c>
      <c r="AW103" s="67">
        <f t="shared" si="291"/>
        <v>0</v>
      </c>
      <c r="AX103" s="67">
        <f t="shared" si="20"/>
        <v>738651</v>
      </c>
      <c r="AY103" s="67">
        <f t="shared" si="21"/>
        <v>0</v>
      </c>
      <c r="AZ103" s="67">
        <f t="shared" si="22"/>
        <v>0</v>
      </c>
      <c r="BA103" s="67">
        <f>BA104</f>
        <v>0</v>
      </c>
      <c r="BB103" s="67">
        <f t="shared" si="292"/>
        <v>0</v>
      </c>
      <c r="BC103" s="67">
        <f t="shared" si="292"/>
        <v>0</v>
      </c>
      <c r="BD103" s="67">
        <f t="shared" si="23"/>
        <v>738651</v>
      </c>
      <c r="BE103" s="67">
        <f t="shared" si="24"/>
        <v>0</v>
      </c>
      <c r="BF103" s="67">
        <f t="shared" si="25"/>
        <v>0</v>
      </c>
    </row>
    <row r="104" spans="1:58">
      <c r="A104" s="281"/>
      <c r="B104" s="91" t="s">
        <v>42</v>
      </c>
      <c r="C104" s="40" t="s">
        <v>13</v>
      </c>
      <c r="D104" s="40" t="s">
        <v>14</v>
      </c>
      <c r="E104" s="40" t="s">
        <v>99</v>
      </c>
      <c r="F104" s="40" t="s">
        <v>175</v>
      </c>
      <c r="G104" s="41" t="s">
        <v>40</v>
      </c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>
        <v>386000</v>
      </c>
      <c r="X104" s="67"/>
      <c r="Y104" s="67"/>
      <c r="Z104" s="67">
        <f t="shared" si="285"/>
        <v>386000</v>
      </c>
      <c r="AA104" s="67">
        <f t="shared" si="286"/>
        <v>0</v>
      </c>
      <c r="AB104" s="67">
        <f t="shared" si="287"/>
        <v>0</v>
      </c>
      <c r="AC104" s="67">
        <v>90000</v>
      </c>
      <c r="AD104" s="67"/>
      <c r="AE104" s="67"/>
      <c r="AF104" s="67">
        <f t="shared" si="11"/>
        <v>476000</v>
      </c>
      <c r="AG104" s="67">
        <f t="shared" si="12"/>
        <v>0</v>
      </c>
      <c r="AH104" s="67">
        <f t="shared" si="13"/>
        <v>0</v>
      </c>
      <c r="AI104" s="67">
        <v>255021</v>
      </c>
      <c r="AJ104" s="67"/>
      <c r="AK104" s="67"/>
      <c r="AL104" s="67">
        <f t="shared" si="14"/>
        <v>731021</v>
      </c>
      <c r="AM104" s="67">
        <f t="shared" si="15"/>
        <v>0</v>
      </c>
      <c r="AN104" s="67">
        <f t="shared" si="16"/>
        <v>0</v>
      </c>
      <c r="AO104" s="67">
        <v>7630</v>
      </c>
      <c r="AP104" s="67"/>
      <c r="AQ104" s="67"/>
      <c r="AR104" s="67">
        <f t="shared" si="17"/>
        <v>738651</v>
      </c>
      <c r="AS104" s="67">
        <f t="shared" si="18"/>
        <v>0</v>
      </c>
      <c r="AT104" s="67">
        <f t="shared" si="19"/>
        <v>0</v>
      </c>
      <c r="AU104" s="67"/>
      <c r="AV104" s="67"/>
      <c r="AW104" s="67"/>
      <c r="AX104" s="67">
        <f t="shared" si="20"/>
        <v>738651</v>
      </c>
      <c r="AY104" s="67">
        <f t="shared" si="21"/>
        <v>0</v>
      </c>
      <c r="AZ104" s="67">
        <f t="shared" si="22"/>
        <v>0</v>
      </c>
      <c r="BA104" s="67"/>
      <c r="BB104" s="67"/>
      <c r="BC104" s="67"/>
      <c r="BD104" s="67">
        <f t="shared" si="23"/>
        <v>738651</v>
      </c>
      <c r="BE104" s="67">
        <f t="shared" si="24"/>
        <v>0</v>
      </c>
      <c r="BF104" s="67">
        <f t="shared" si="25"/>
        <v>0</v>
      </c>
    </row>
    <row r="105" spans="1:58">
      <c r="A105" s="281"/>
      <c r="B105" s="88" t="s">
        <v>187</v>
      </c>
      <c r="C105" s="5" t="s">
        <v>13</v>
      </c>
      <c r="D105" s="5" t="s">
        <v>14</v>
      </c>
      <c r="E105" s="5" t="s">
        <v>99</v>
      </c>
      <c r="F105" s="60" t="s">
        <v>186</v>
      </c>
      <c r="G105" s="17"/>
      <c r="H105" s="67"/>
      <c r="I105" s="67"/>
      <c r="J105" s="67"/>
      <c r="K105" s="67"/>
      <c r="L105" s="67"/>
      <c r="M105" s="67"/>
      <c r="N105" s="67"/>
      <c r="O105" s="67"/>
      <c r="P105" s="67"/>
      <c r="Q105" s="67">
        <f>Q106</f>
        <v>200000</v>
      </c>
      <c r="R105" s="67">
        <f t="shared" ref="R105:S106" si="293">R106</f>
        <v>0</v>
      </c>
      <c r="S105" s="67">
        <f t="shared" si="293"/>
        <v>0</v>
      </c>
      <c r="T105" s="67">
        <f t="shared" ref="T105:T107" si="294">N105+Q105</f>
        <v>200000</v>
      </c>
      <c r="U105" s="67">
        <f t="shared" ref="U105:U107" si="295">O105+R105</f>
        <v>0</v>
      </c>
      <c r="V105" s="67">
        <f t="shared" ref="V105:V107" si="296">P105+S105</f>
        <v>0</v>
      </c>
      <c r="W105" s="67">
        <f>W106</f>
        <v>0</v>
      </c>
      <c r="X105" s="67">
        <f t="shared" ref="X105:Y106" si="297">X106</f>
        <v>0</v>
      </c>
      <c r="Y105" s="67">
        <f t="shared" si="297"/>
        <v>0</v>
      </c>
      <c r="Z105" s="67">
        <f t="shared" si="8"/>
        <v>200000</v>
      </c>
      <c r="AA105" s="67">
        <f t="shared" si="9"/>
        <v>0</v>
      </c>
      <c r="AB105" s="67">
        <f t="shared" si="10"/>
        <v>0</v>
      </c>
      <c r="AC105" s="67">
        <f>AC106</f>
        <v>0</v>
      </c>
      <c r="AD105" s="67">
        <f t="shared" ref="AD105:AE106" si="298">AD106</f>
        <v>0</v>
      </c>
      <c r="AE105" s="67">
        <f t="shared" si="298"/>
        <v>0</v>
      </c>
      <c r="AF105" s="67">
        <f t="shared" si="11"/>
        <v>200000</v>
      </c>
      <c r="AG105" s="67">
        <f t="shared" si="12"/>
        <v>0</v>
      </c>
      <c r="AH105" s="67">
        <f t="shared" si="13"/>
        <v>0</v>
      </c>
      <c r="AI105" s="67">
        <f>AI106</f>
        <v>0</v>
      </c>
      <c r="AJ105" s="67">
        <f t="shared" ref="AJ105:AK106" si="299">AJ106</f>
        <v>0</v>
      </c>
      <c r="AK105" s="67">
        <f t="shared" si="299"/>
        <v>0</v>
      </c>
      <c r="AL105" s="67">
        <f t="shared" si="14"/>
        <v>200000</v>
      </c>
      <c r="AM105" s="67">
        <f t="shared" si="15"/>
        <v>0</v>
      </c>
      <c r="AN105" s="67">
        <f t="shared" si="16"/>
        <v>0</v>
      </c>
      <c r="AO105" s="67">
        <f>AO106</f>
        <v>0</v>
      </c>
      <c r="AP105" s="67">
        <f t="shared" ref="AP105:AQ106" si="300">AP106</f>
        <v>0</v>
      </c>
      <c r="AQ105" s="67">
        <f t="shared" si="300"/>
        <v>0</v>
      </c>
      <c r="AR105" s="67">
        <f t="shared" si="17"/>
        <v>200000</v>
      </c>
      <c r="AS105" s="67">
        <f t="shared" si="18"/>
        <v>0</v>
      </c>
      <c r="AT105" s="67">
        <f t="shared" si="19"/>
        <v>0</v>
      </c>
      <c r="AU105" s="67">
        <f>AU106</f>
        <v>0</v>
      </c>
      <c r="AV105" s="67">
        <f t="shared" ref="AV105:AW106" si="301">AV106</f>
        <v>0</v>
      </c>
      <c r="AW105" s="67">
        <f t="shared" si="301"/>
        <v>0</v>
      </c>
      <c r="AX105" s="67">
        <f t="shared" si="20"/>
        <v>200000</v>
      </c>
      <c r="AY105" s="67">
        <f t="shared" si="21"/>
        <v>0</v>
      </c>
      <c r="AZ105" s="67">
        <f t="shared" si="22"/>
        <v>0</v>
      </c>
      <c r="BA105" s="67">
        <f>BA106</f>
        <v>597780</v>
      </c>
      <c r="BB105" s="67">
        <f t="shared" ref="BB105:BC106" si="302">BB106</f>
        <v>0</v>
      </c>
      <c r="BC105" s="67">
        <f t="shared" si="302"/>
        <v>0</v>
      </c>
      <c r="BD105" s="67">
        <f t="shared" si="23"/>
        <v>797780</v>
      </c>
      <c r="BE105" s="67">
        <f t="shared" si="24"/>
        <v>0</v>
      </c>
      <c r="BF105" s="67">
        <f t="shared" si="25"/>
        <v>0</v>
      </c>
    </row>
    <row r="106" spans="1:58" ht="25.5">
      <c r="A106" s="281"/>
      <c r="B106" s="80" t="s">
        <v>41</v>
      </c>
      <c r="C106" s="5" t="s">
        <v>13</v>
      </c>
      <c r="D106" s="5" t="s">
        <v>14</v>
      </c>
      <c r="E106" s="5" t="s">
        <v>99</v>
      </c>
      <c r="F106" s="60" t="s">
        <v>186</v>
      </c>
      <c r="G106" s="61" t="s">
        <v>39</v>
      </c>
      <c r="H106" s="67"/>
      <c r="I106" s="67"/>
      <c r="J106" s="67"/>
      <c r="K106" s="67"/>
      <c r="L106" s="67"/>
      <c r="M106" s="67"/>
      <c r="N106" s="67"/>
      <c r="O106" s="67"/>
      <c r="P106" s="67"/>
      <c r="Q106" s="67">
        <f>Q107</f>
        <v>200000</v>
      </c>
      <c r="R106" s="67">
        <f t="shared" si="293"/>
        <v>0</v>
      </c>
      <c r="S106" s="67">
        <f t="shared" si="293"/>
        <v>0</v>
      </c>
      <c r="T106" s="67">
        <f t="shared" si="294"/>
        <v>200000</v>
      </c>
      <c r="U106" s="67">
        <f t="shared" si="295"/>
        <v>0</v>
      </c>
      <c r="V106" s="67">
        <f t="shared" si="296"/>
        <v>0</v>
      </c>
      <c r="W106" s="67">
        <f>W107</f>
        <v>0</v>
      </c>
      <c r="X106" s="67">
        <f t="shared" si="297"/>
        <v>0</v>
      </c>
      <c r="Y106" s="67">
        <f t="shared" si="297"/>
        <v>0</v>
      </c>
      <c r="Z106" s="67">
        <f t="shared" si="8"/>
        <v>200000</v>
      </c>
      <c r="AA106" s="67">
        <f t="shared" si="9"/>
        <v>0</v>
      </c>
      <c r="AB106" s="67">
        <f t="shared" si="10"/>
        <v>0</v>
      </c>
      <c r="AC106" s="67">
        <f>AC107</f>
        <v>0</v>
      </c>
      <c r="AD106" s="67">
        <f t="shared" si="298"/>
        <v>0</v>
      </c>
      <c r="AE106" s="67">
        <f t="shared" si="298"/>
        <v>0</v>
      </c>
      <c r="AF106" s="67">
        <f t="shared" si="11"/>
        <v>200000</v>
      </c>
      <c r="AG106" s="67">
        <f t="shared" si="12"/>
        <v>0</v>
      </c>
      <c r="AH106" s="67">
        <f t="shared" si="13"/>
        <v>0</v>
      </c>
      <c r="AI106" s="67">
        <f>AI107</f>
        <v>0</v>
      </c>
      <c r="AJ106" s="67">
        <f t="shared" si="299"/>
        <v>0</v>
      </c>
      <c r="AK106" s="67">
        <f t="shared" si="299"/>
        <v>0</v>
      </c>
      <c r="AL106" s="67">
        <f t="shared" si="14"/>
        <v>200000</v>
      </c>
      <c r="AM106" s="67">
        <f t="shared" si="15"/>
        <v>0</v>
      </c>
      <c r="AN106" s="67">
        <f t="shared" si="16"/>
        <v>0</v>
      </c>
      <c r="AO106" s="67">
        <f>AO107</f>
        <v>0</v>
      </c>
      <c r="AP106" s="67">
        <f t="shared" si="300"/>
        <v>0</v>
      </c>
      <c r="AQ106" s="67">
        <f t="shared" si="300"/>
        <v>0</v>
      </c>
      <c r="AR106" s="67">
        <f t="shared" si="17"/>
        <v>200000</v>
      </c>
      <c r="AS106" s="67">
        <f t="shared" si="18"/>
        <v>0</v>
      </c>
      <c r="AT106" s="67">
        <f t="shared" si="19"/>
        <v>0</v>
      </c>
      <c r="AU106" s="67">
        <f>AU107</f>
        <v>0</v>
      </c>
      <c r="AV106" s="67">
        <f t="shared" si="301"/>
        <v>0</v>
      </c>
      <c r="AW106" s="67">
        <f t="shared" si="301"/>
        <v>0</v>
      </c>
      <c r="AX106" s="67">
        <f t="shared" si="20"/>
        <v>200000</v>
      </c>
      <c r="AY106" s="67">
        <f t="shared" si="21"/>
        <v>0</v>
      </c>
      <c r="AZ106" s="67">
        <f t="shared" si="22"/>
        <v>0</v>
      </c>
      <c r="BA106" s="67">
        <f>BA107</f>
        <v>597780</v>
      </c>
      <c r="BB106" s="67">
        <f t="shared" si="302"/>
        <v>0</v>
      </c>
      <c r="BC106" s="67">
        <f t="shared" si="302"/>
        <v>0</v>
      </c>
      <c r="BD106" s="67">
        <f t="shared" si="23"/>
        <v>797780</v>
      </c>
      <c r="BE106" s="67">
        <f t="shared" si="24"/>
        <v>0</v>
      </c>
      <c r="BF106" s="67">
        <f t="shared" si="25"/>
        <v>0</v>
      </c>
    </row>
    <row r="107" spans="1:58">
      <c r="A107" s="281"/>
      <c r="B107" s="91" t="s">
        <v>42</v>
      </c>
      <c r="C107" s="5" t="s">
        <v>13</v>
      </c>
      <c r="D107" s="5" t="s">
        <v>14</v>
      </c>
      <c r="E107" s="5" t="s">
        <v>99</v>
      </c>
      <c r="F107" s="60" t="s">
        <v>186</v>
      </c>
      <c r="G107" s="61" t="s">
        <v>40</v>
      </c>
      <c r="H107" s="67"/>
      <c r="I107" s="67"/>
      <c r="J107" s="67"/>
      <c r="K107" s="67"/>
      <c r="L107" s="67"/>
      <c r="M107" s="67"/>
      <c r="N107" s="67"/>
      <c r="O107" s="67"/>
      <c r="P107" s="67"/>
      <c r="Q107" s="67">
        <v>200000</v>
      </c>
      <c r="R107" s="67"/>
      <c r="S107" s="67"/>
      <c r="T107" s="67">
        <f t="shared" si="294"/>
        <v>200000</v>
      </c>
      <c r="U107" s="67">
        <f t="shared" si="295"/>
        <v>0</v>
      </c>
      <c r="V107" s="67">
        <f t="shared" si="296"/>
        <v>0</v>
      </c>
      <c r="W107" s="67"/>
      <c r="X107" s="67"/>
      <c r="Y107" s="67"/>
      <c r="Z107" s="67">
        <f t="shared" si="8"/>
        <v>200000</v>
      </c>
      <c r="AA107" s="67">
        <f t="shared" si="9"/>
        <v>0</v>
      </c>
      <c r="AB107" s="67">
        <f t="shared" si="10"/>
        <v>0</v>
      </c>
      <c r="AC107" s="67"/>
      <c r="AD107" s="67"/>
      <c r="AE107" s="67"/>
      <c r="AF107" s="67">
        <f t="shared" si="11"/>
        <v>200000</v>
      </c>
      <c r="AG107" s="67">
        <f t="shared" si="12"/>
        <v>0</v>
      </c>
      <c r="AH107" s="67">
        <f t="shared" si="13"/>
        <v>0</v>
      </c>
      <c r="AI107" s="67"/>
      <c r="AJ107" s="67"/>
      <c r="AK107" s="67"/>
      <c r="AL107" s="67">
        <f t="shared" si="14"/>
        <v>200000</v>
      </c>
      <c r="AM107" s="67">
        <f t="shared" si="15"/>
        <v>0</v>
      </c>
      <c r="AN107" s="67">
        <f t="shared" si="16"/>
        <v>0</v>
      </c>
      <c r="AO107" s="67"/>
      <c r="AP107" s="67"/>
      <c r="AQ107" s="67"/>
      <c r="AR107" s="67">
        <f t="shared" si="17"/>
        <v>200000</v>
      </c>
      <c r="AS107" s="67">
        <f t="shared" si="18"/>
        <v>0</v>
      </c>
      <c r="AT107" s="67">
        <f t="shared" si="19"/>
        <v>0</v>
      </c>
      <c r="AU107" s="67"/>
      <c r="AV107" s="67"/>
      <c r="AW107" s="67"/>
      <c r="AX107" s="67">
        <f t="shared" si="20"/>
        <v>200000</v>
      </c>
      <c r="AY107" s="67">
        <f t="shared" si="21"/>
        <v>0</v>
      </c>
      <c r="AZ107" s="67">
        <f t="shared" si="22"/>
        <v>0</v>
      </c>
      <c r="BA107" s="67">
        <v>597780</v>
      </c>
      <c r="BB107" s="67"/>
      <c r="BC107" s="67"/>
      <c r="BD107" s="67">
        <f t="shared" si="23"/>
        <v>797780</v>
      </c>
      <c r="BE107" s="67">
        <f t="shared" si="24"/>
        <v>0</v>
      </c>
      <c r="BF107" s="67">
        <f t="shared" si="25"/>
        <v>0</v>
      </c>
    </row>
    <row r="108" spans="1:58" ht="51">
      <c r="A108" s="281"/>
      <c r="B108" s="119" t="s">
        <v>241</v>
      </c>
      <c r="C108" s="5" t="s">
        <v>13</v>
      </c>
      <c r="D108" s="5" t="s">
        <v>14</v>
      </c>
      <c r="E108" s="5" t="s">
        <v>99</v>
      </c>
      <c r="F108" s="60" t="s">
        <v>151</v>
      </c>
      <c r="G108" s="17"/>
      <c r="H108" s="63">
        <f>H109</f>
        <v>133522</v>
      </c>
      <c r="I108" s="63">
        <f t="shared" ref="I108:M109" si="303">I109</f>
        <v>138863</v>
      </c>
      <c r="J108" s="63">
        <f t="shared" si="303"/>
        <v>157554</v>
      </c>
      <c r="K108" s="63">
        <f t="shared" si="303"/>
        <v>0</v>
      </c>
      <c r="L108" s="63">
        <f t="shared" si="303"/>
        <v>0</v>
      </c>
      <c r="M108" s="63">
        <f t="shared" si="303"/>
        <v>0</v>
      </c>
      <c r="N108" s="63">
        <f t="shared" si="2"/>
        <v>133522</v>
      </c>
      <c r="O108" s="63">
        <f t="shared" si="3"/>
        <v>138863</v>
      </c>
      <c r="P108" s="63">
        <f t="shared" si="4"/>
        <v>157554</v>
      </c>
      <c r="Q108" s="63">
        <f t="shared" ref="Q108:S109" si="304">Q109</f>
        <v>0</v>
      </c>
      <c r="R108" s="63">
        <f t="shared" si="304"/>
        <v>0</v>
      </c>
      <c r="S108" s="63">
        <f t="shared" si="304"/>
        <v>0</v>
      </c>
      <c r="T108" s="63">
        <f t="shared" si="5"/>
        <v>133522</v>
      </c>
      <c r="U108" s="63">
        <f t="shared" si="6"/>
        <v>138863</v>
      </c>
      <c r="V108" s="63">
        <f t="shared" si="7"/>
        <v>157554</v>
      </c>
      <c r="W108" s="63">
        <f t="shared" ref="W108:Y109" si="305">W109</f>
        <v>0</v>
      </c>
      <c r="X108" s="63">
        <f t="shared" si="305"/>
        <v>0</v>
      </c>
      <c r="Y108" s="63">
        <f t="shared" si="305"/>
        <v>0</v>
      </c>
      <c r="Z108" s="63">
        <f t="shared" si="8"/>
        <v>133522</v>
      </c>
      <c r="AA108" s="63">
        <f t="shared" si="9"/>
        <v>138863</v>
      </c>
      <c r="AB108" s="63">
        <f t="shared" si="10"/>
        <v>157554</v>
      </c>
      <c r="AC108" s="63">
        <f t="shared" ref="AC108:AE109" si="306">AC109</f>
        <v>19478</v>
      </c>
      <c r="AD108" s="63">
        <f t="shared" si="306"/>
        <v>0</v>
      </c>
      <c r="AE108" s="63">
        <f t="shared" si="306"/>
        <v>0</v>
      </c>
      <c r="AF108" s="63">
        <f t="shared" si="11"/>
        <v>153000</v>
      </c>
      <c r="AG108" s="63">
        <f t="shared" si="12"/>
        <v>138863</v>
      </c>
      <c r="AH108" s="63">
        <f t="shared" si="13"/>
        <v>157554</v>
      </c>
      <c r="AI108" s="63">
        <f t="shared" ref="AI108:AK109" si="307">AI109</f>
        <v>8000</v>
      </c>
      <c r="AJ108" s="63">
        <f t="shared" si="307"/>
        <v>0</v>
      </c>
      <c r="AK108" s="63">
        <f t="shared" si="307"/>
        <v>0</v>
      </c>
      <c r="AL108" s="63">
        <f t="shared" si="14"/>
        <v>161000</v>
      </c>
      <c r="AM108" s="63">
        <f t="shared" si="15"/>
        <v>138863</v>
      </c>
      <c r="AN108" s="63">
        <f t="shared" si="16"/>
        <v>157554</v>
      </c>
      <c r="AO108" s="63">
        <f t="shared" ref="AO108:AQ109" si="308">AO109</f>
        <v>16000</v>
      </c>
      <c r="AP108" s="63">
        <f t="shared" si="308"/>
        <v>0</v>
      </c>
      <c r="AQ108" s="63">
        <f t="shared" si="308"/>
        <v>0</v>
      </c>
      <c r="AR108" s="63">
        <f t="shared" si="17"/>
        <v>177000</v>
      </c>
      <c r="AS108" s="63">
        <f t="shared" si="18"/>
        <v>138863</v>
      </c>
      <c r="AT108" s="63">
        <f t="shared" si="19"/>
        <v>157554</v>
      </c>
      <c r="AU108" s="63">
        <f t="shared" ref="AU108:AW109" si="309">AU109</f>
        <v>0</v>
      </c>
      <c r="AV108" s="63">
        <f t="shared" si="309"/>
        <v>0</v>
      </c>
      <c r="AW108" s="63">
        <f t="shared" si="309"/>
        <v>0</v>
      </c>
      <c r="AX108" s="63">
        <f t="shared" si="20"/>
        <v>177000</v>
      </c>
      <c r="AY108" s="63">
        <f t="shared" si="21"/>
        <v>138863</v>
      </c>
      <c r="AZ108" s="63">
        <f t="shared" si="22"/>
        <v>157554</v>
      </c>
      <c r="BA108" s="63">
        <f t="shared" ref="BA108:BC109" si="310">BA109</f>
        <v>1234.43</v>
      </c>
      <c r="BB108" s="63">
        <f t="shared" si="310"/>
        <v>0</v>
      </c>
      <c r="BC108" s="63">
        <f t="shared" si="310"/>
        <v>0</v>
      </c>
      <c r="BD108" s="63">
        <f t="shared" si="23"/>
        <v>178234.43</v>
      </c>
      <c r="BE108" s="63">
        <f t="shared" si="24"/>
        <v>138863</v>
      </c>
      <c r="BF108" s="63">
        <f t="shared" si="25"/>
        <v>157554</v>
      </c>
    </row>
    <row r="109" spans="1:58" ht="25.5">
      <c r="A109" s="282"/>
      <c r="B109" s="80" t="s">
        <v>41</v>
      </c>
      <c r="C109" s="5" t="s">
        <v>13</v>
      </c>
      <c r="D109" s="5" t="s">
        <v>14</v>
      </c>
      <c r="E109" s="5" t="s">
        <v>99</v>
      </c>
      <c r="F109" s="60" t="s">
        <v>151</v>
      </c>
      <c r="G109" s="61" t="s">
        <v>39</v>
      </c>
      <c r="H109" s="63">
        <f>H110</f>
        <v>133522</v>
      </c>
      <c r="I109" s="63">
        <f t="shared" si="303"/>
        <v>138863</v>
      </c>
      <c r="J109" s="63">
        <f t="shared" si="303"/>
        <v>157554</v>
      </c>
      <c r="K109" s="63">
        <f t="shared" si="303"/>
        <v>0</v>
      </c>
      <c r="L109" s="63">
        <f t="shared" si="303"/>
        <v>0</v>
      </c>
      <c r="M109" s="63">
        <f t="shared" si="303"/>
        <v>0</v>
      </c>
      <c r="N109" s="63">
        <f t="shared" si="2"/>
        <v>133522</v>
      </c>
      <c r="O109" s="63">
        <f t="shared" si="3"/>
        <v>138863</v>
      </c>
      <c r="P109" s="63">
        <f t="shared" si="4"/>
        <v>157554</v>
      </c>
      <c r="Q109" s="63">
        <f t="shared" si="304"/>
        <v>0</v>
      </c>
      <c r="R109" s="63">
        <f t="shared" si="304"/>
        <v>0</v>
      </c>
      <c r="S109" s="63">
        <f t="shared" si="304"/>
        <v>0</v>
      </c>
      <c r="T109" s="63">
        <f t="shared" si="5"/>
        <v>133522</v>
      </c>
      <c r="U109" s="63">
        <f t="shared" si="6"/>
        <v>138863</v>
      </c>
      <c r="V109" s="63">
        <f t="shared" si="7"/>
        <v>157554</v>
      </c>
      <c r="W109" s="63">
        <f t="shared" si="305"/>
        <v>0</v>
      </c>
      <c r="X109" s="63">
        <f t="shared" si="305"/>
        <v>0</v>
      </c>
      <c r="Y109" s="63">
        <f t="shared" si="305"/>
        <v>0</v>
      </c>
      <c r="Z109" s="63">
        <f t="shared" si="8"/>
        <v>133522</v>
      </c>
      <c r="AA109" s="63">
        <f t="shared" si="9"/>
        <v>138863</v>
      </c>
      <c r="AB109" s="63">
        <f t="shared" si="10"/>
        <v>157554</v>
      </c>
      <c r="AC109" s="63">
        <f t="shared" si="306"/>
        <v>19478</v>
      </c>
      <c r="AD109" s="63">
        <f t="shared" si="306"/>
        <v>0</v>
      </c>
      <c r="AE109" s="63">
        <f t="shared" si="306"/>
        <v>0</v>
      </c>
      <c r="AF109" s="63">
        <f t="shared" si="11"/>
        <v>153000</v>
      </c>
      <c r="AG109" s="63">
        <f t="shared" si="12"/>
        <v>138863</v>
      </c>
      <c r="AH109" s="63">
        <f t="shared" si="13"/>
        <v>157554</v>
      </c>
      <c r="AI109" s="63">
        <f t="shared" si="307"/>
        <v>8000</v>
      </c>
      <c r="AJ109" s="63">
        <f t="shared" si="307"/>
        <v>0</v>
      </c>
      <c r="AK109" s="63">
        <f t="shared" si="307"/>
        <v>0</v>
      </c>
      <c r="AL109" s="63">
        <f t="shared" si="14"/>
        <v>161000</v>
      </c>
      <c r="AM109" s="63">
        <f t="shared" si="15"/>
        <v>138863</v>
      </c>
      <c r="AN109" s="63">
        <f t="shared" si="16"/>
        <v>157554</v>
      </c>
      <c r="AO109" s="63">
        <f t="shared" si="308"/>
        <v>16000</v>
      </c>
      <c r="AP109" s="63">
        <f t="shared" si="308"/>
        <v>0</v>
      </c>
      <c r="AQ109" s="63">
        <f t="shared" si="308"/>
        <v>0</v>
      </c>
      <c r="AR109" s="63">
        <f t="shared" si="17"/>
        <v>177000</v>
      </c>
      <c r="AS109" s="63">
        <f t="shared" si="18"/>
        <v>138863</v>
      </c>
      <c r="AT109" s="63">
        <f t="shared" si="19"/>
        <v>157554</v>
      </c>
      <c r="AU109" s="63">
        <f t="shared" si="309"/>
        <v>0</v>
      </c>
      <c r="AV109" s="63">
        <f t="shared" si="309"/>
        <v>0</v>
      </c>
      <c r="AW109" s="63">
        <f t="shared" si="309"/>
        <v>0</v>
      </c>
      <c r="AX109" s="63">
        <f t="shared" si="20"/>
        <v>177000</v>
      </c>
      <c r="AY109" s="63">
        <f t="shared" si="21"/>
        <v>138863</v>
      </c>
      <c r="AZ109" s="63">
        <f t="shared" si="22"/>
        <v>157554</v>
      </c>
      <c r="BA109" s="63">
        <f t="shared" si="310"/>
        <v>1234.43</v>
      </c>
      <c r="BB109" s="63">
        <f t="shared" si="310"/>
        <v>0</v>
      </c>
      <c r="BC109" s="63">
        <f t="shared" si="310"/>
        <v>0</v>
      </c>
      <c r="BD109" s="63">
        <f t="shared" si="23"/>
        <v>178234.43</v>
      </c>
      <c r="BE109" s="63">
        <f t="shared" si="24"/>
        <v>138863</v>
      </c>
      <c r="BF109" s="63">
        <f t="shared" si="25"/>
        <v>157554</v>
      </c>
    </row>
    <row r="110" spans="1:58">
      <c r="A110" s="282"/>
      <c r="B110" s="91" t="s">
        <v>42</v>
      </c>
      <c r="C110" s="5" t="s">
        <v>13</v>
      </c>
      <c r="D110" s="5" t="s">
        <v>14</v>
      </c>
      <c r="E110" s="5" t="s">
        <v>99</v>
      </c>
      <c r="F110" s="60" t="s">
        <v>151</v>
      </c>
      <c r="G110" s="61" t="s">
        <v>40</v>
      </c>
      <c r="H110" s="67">
        <v>133522</v>
      </c>
      <c r="I110" s="67">
        <v>138863</v>
      </c>
      <c r="J110" s="67">
        <v>157554</v>
      </c>
      <c r="K110" s="67"/>
      <c r="L110" s="67"/>
      <c r="M110" s="67"/>
      <c r="N110" s="67">
        <f t="shared" si="2"/>
        <v>133522</v>
      </c>
      <c r="O110" s="67">
        <f t="shared" si="3"/>
        <v>138863</v>
      </c>
      <c r="P110" s="67">
        <f t="shared" si="4"/>
        <v>157554</v>
      </c>
      <c r="Q110" s="67"/>
      <c r="R110" s="67"/>
      <c r="S110" s="67"/>
      <c r="T110" s="67">
        <f t="shared" si="5"/>
        <v>133522</v>
      </c>
      <c r="U110" s="67">
        <f t="shared" si="6"/>
        <v>138863</v>
      </c>
      <c r="V110" s="67">
        <f t="shared" si="7"/>
        <v>157554</v>
      </c>
      <c r="W110" s="67"/>
      <c r="X110" s="67"/>
      <c r="Y110" s="67"/>
      <c r="Z110" s="67">
        <f t="shared" si="8"/>
        <v>133522</v>
      </c>
      <c r="AA110" s="67">
        <f t="shared" si="9"/>
        <v>138863</v>
      </c>
      <c r="AB110" s="67">
        <f t="shared" si="10"/>
        <v>157554</v>
      </c>
      <c r="AC110" s="67">
        <f>8000+11478</f>
        <v>19478</v>
      </c>
      <c r="AD110" s="67"/>
      <c r="AE110" s="67"/>
      <c r="AF110" s="67">
        <f t="shared" si="11"/>
        <v>153000</v>
      </c>
      <c r="AG110" s="67">
        <f t="shared" si="12"/>
        <v>138863</v>
      </c>
      <c r="AH110" s="67">
        <f t="shared" si="13"/>
        <v>157554</v>
      </c>
      <c r="AI110" s="67">
        <v>8000</v>
      </c>
      <c r="AJ110" s="67"/>
      <c r="AK110" s="67"/>
      <c r="AL110" s="67">
        <f t="shared" si="14"/>
        <v>161000</v>
      </c>
      <c r="AM110" s="67">
        <f t="shared" si="15"/>
        <v>138863</v>
      </c>
      <c r="AN110" s="67">
        <f t="shared" si="16"/>
        <v>157554</v>
      </c>
      <c r="AO110" s="67">
        <f>8000+8000</f>
        <v>16000</v>
      </c>
      <c r="AP110" s="67"/>
      <c r="AQ110" s="67"/>
      <c r="AR110" s="67">
        <f t="shared" si="17"/>
        <v>177000</v>
      </c>
      <c r="AS110" s="67">
        <f t="shared" si="18"/>
        <v>138863</v>
      </c>
      <c r="AT110" s="67">
        <f t="shared" si="19"/>
        <v>157554</v>
      </c>
      <c r="AU110" s="67"/>
      <c r="AV110" s="67"/>
      <c r="AW110" s="67"/>
      <c r="AX110" s="67">
        <f t="shared" si="20"/>
        <v>177000</v>
      </c>
      <c r="AY110" s="67">
        <f t="shared" si="21"/>
        <v>138863</v>
      </c>
      <c r="AZ110" s="67">
        <f t="shared" si="22"/>
        <v>157554</v>
      </c>
      <c r="BA110" s="67">
        <v>1234.43</v>
      </c>
      <c r="BB110" s="67"/>
      <c r="BC110" s="67"/>
      <c r="BD110" s="67">
        <f t="shared" si="23"/>
        <v>178234.43</v>
      </c>
      <c r="BE110" s="67">
        <f t="shared" si="24"/>
        <v>138863</v>
      </c>
      <c r="BF110" s="67">
        <f t="shared" si="25"/>
        <v>157554</v>
      </c>
    </row>
    <row r="111" spans="1:58" ht="25.5">
      <c r="A111" s="36"/>
      <c r="B111" s="80" t="s">
        <v>323</v>
      </c>
      <c r="C111" s="40" t="s">
        <v>13</v>
      </c>
      <c r="D111" s="40" t="s">
        <v>14</v>
      </c>
      <c r="E111" s="40" t="s">
        <v>99</v>
      </c>
      <c r="F111" s="40" t="s">
        <v>188</v>
      </c>
      <c r="G111" s="41"/>
      <c r="H111" s="67">
        <f>H112</f>
        <v>4949039</v>
      </c>
      <c r="I111" s="67">
        <f t="shared" ref="I111:M112" si="311">I112</f>
        <v>4726418</v>
      </c>
      <c r="J111" s="67">
        <f t="shared" si="311"/>
        <v>4895270</v>
      </c>
      <c r="K111" s="67">
        <f t="shared" si="311"/>
        <v>0</v>
      </c>
      <c r="L111" s="67">
        <f t="shared" si="311"/>
        <v>0</v>
      </c>
      <c r="M111" s="67">
        <f t="shared" si="311"/>
        <v>0</v>
      </c>
      <c r="N111" s="67">
        <f t="shared" si="2"/>
        <v>4949039</v>
      </c>
      <c r="O111" s="67">
        <f t="shared" si="3"/>
        <v>4726418</v>
      </c>
      <c r="P111" s="67">
        <f t="shared" si="4"/>
        <v>4895270</v>
      </c>
      <c r="Q111" s="67">
        <f t="shared" ref="Q111:S112" si="312">Q112</f>
        <v>0</v>
      </c>
      <c r="R111" s="67">
        <f t="shared" si="312"/>
        <v>0</v>
      </c>
      <c r="S111" s="67">
        <f t="shared" si="312"/>
        <v>0</v>
      </c>
      <c r="T111" s="67">
        <f t="shared" si="5"/>
        <v>4949039</v>
      </c>
      <c r="U111" s="67">
        <f t="shared" si="6"/>
        <v>4726418</v>
      </c>
      <c r="V111" s="67">
        <f t="shared" si="7"/>
        <v>4895270</v>
      </c>
      <c r="W111" s="67">
        <f t="shared" ref="W111:Y112" si="313">W112</f>
        <v>-905146</v>
      </c>
      <c r="X111" s="67">
        <f t="shared" si="313"/>
        <v>0</v>
      </c>
      <c r="Y111" s="67">
        <f t="shared" si="313"/>
        <v>0</v>
      </c>
      <c r="Z111" s="67">
        <f t="shared" si="8"/>
        <v>4043893</v>
      </c>
      <c r="AA111" s="67">
        <f t="shared" si="9"/>
        <v>4726418</v>
      </c>
      <c r="AB111" s="67">
        <f t="shared" si="10"/>
        <v>4895270</v>
      </c>
      <c r="AC111" s="67">
        <f t="shared" ref="AC111:AE112" si="314">AC112</f>
        <v>0</v>
      </c>
      <c r="AD111" s="67">
        <f t="shared" si="314"/>
        <v>0</v>
      </c>
      <c r="AE111" s="67">
        <f t="shared" si="314"/>
        <v>0</v>
      </c>
      <c r="AF111" s="67">
        <f t="shared" si="11"/>
        <v>4043893</v>
      </c>
      <c r="AG111" s="67">
        <f t="shared" si="12"/>
        <v>4726418</v>
      </c>
      <c r="AH111" s="67">
        <f t="shared" si="13"/>
        <v>4895270</v>
      </c>
      <c r="AI111" s="67">
        <f t="shared" ref="AI111:AK112" si="315">AI112</f>
        <v>0</v>
      </c>
      <c r="AJ111" s="67">
        <f t="shared" si="315"/>
        <v>0</v>
      </c>
      <c r="AK111" s="67">
        <f t="shared" si="315"/>
        <v>0</v>
      </c>
      <c r="AL111" s="67">
        <f t="shared" si="14"/>
        <v>4043893</v>
      </c>
      <c r="AM111" s="67">
        <f t="shared" si="15"/>
        <v>4726418</v>
      </c>
      <c r="AN111" s="67">
        <f t="shared" si="16"/>
        <v>4895270</v>
      </c>
      <c r="AO111" s="67">
        <f t="shared" ref="AO111:AQ112" si="316">AO112</f>
        <v>0</v>
      </c>
      <c r="AP111" s="67">
        <f t="shared" si="316"/>
        <v>0</v>
      </c>
      <c r="AQ111" s="67">
        <f t="shared" si="316"/>
        <v>0</v>
      </c>
      <c r="AR111" s="67">
        <f t="shared" si="17"/>
        <v>4043893</v>
      </c>
      <c r="AS111" s="67">
        <f t="shared" si="18"/>
        <v>4726418</v>
      </c>
      <c r="AT111" s="67">
        <f t="shared" si="19"/>
        <v>4895270</v>
      </c>
      <c r="AU111" s="67">
        <f t="shared" ref="AU111:AW112" si="317">AU112</f>
        <v>0</v>
      </c>
      <c r="AV111" s="67">
        <f t="shared" si="317"/>
        <v>0</v>
      </c>
      <c r="AW111" s="67">
        <f t="shared" si="317"/>
        <v>0</v>
      </c>
      <c r="AX111" s="67">
        <f t="shared" si="20"/>
        <v>4043893</v>
      </c>
      <c r="AY111" s="67">
        <f t="shared" si="21"/>
        <v>4726418</v>
      </c>
      <c r="AZ111" s="67">
        <f t="shared" si="22"/>
        <v>4895270</v>
      </c>
      <c r="BA111" s="67">
        <f t="shared" ref="BA111:BC112" si="318">BA112</f>
        <v>400000</v>
      </c>
      <c r="BB111" s="67">
        <f t="shared" si="318"/>
        <v>0</v>
      </c>
      <c r="BC111" s="67">
        <f t="shared" si="318"/>
        <v>0</v>
      </c>
      <c r="BD111" s="67">
        <f t="shared" si="23"/>
        <v>4443893</v>
      </c>
      <c r="BE111" s="67">
        <f t="shared" si="24"/>
        <v>4726418</v>
      </c>
      <c r="BF111" s="67">
        <f t="shared" si="25"/>
        <v>4895270</v>
      </c>
    </row>
    <row r="112" spans="1:58" ht="25.5">
      <c r="A112" s="36"/>
      <c r="B112" s="80" t="s">
        <v>41</v>
      </c>
      <c r="C112" s="40" t="s">
        <v>13</v>
      </c>
      <c r="D112" s="40" t="s">
        <v>14</v>
      </c>
      <c r="E112" s="40" t="s">
        <v>99</v>
      </c>
      <c r="F112" s="40" t="s">
        <v>188</v>
      </c>
      <c r="G112" s="41" t="s">
        <v>39</v>
      </c>
      <c r="H112" s="67">
        <f>H113</f>
        <v>4949039</v>
      </c>
      <c r="I112" s="67">
        <f t="shared" si="311"/>
        <v>4726418</v>
      </c>
      <c r="J112" s="67">
        <f t="shared" si="311"/>
        <v>4895270</v>
      </c>
      <c r="K112" s="67">
        <f t="shared" si="311"/>
        <v>0</v>
      </c>
      <c r="L112" s="67">
        <f t="shared" si="311"/>
        <v>0</v>
      </c>
      <c r="M112" s="67">
        <f t="shared" si="311"/>
        <v>0</v>
      </c>
      <c r="N112" s="67">
        <f t="shared" si="2"/>
        <v>4949039</v>
      </c>
      <c r="O112" s="67">
        <f t="shared" si="3"/>
        <v>4726418</v>
      </c>
      <c r="P112" s="67">
        <f t="shared" si="4"/>
        <v>4895270</v>
      </c>
      <c r="Q112" s="67">
        <f t="shared" si="312"/>
        <v>0</v>
      </c>
      <c r="R112" s="67">
        <f t="shared" si="312"/>
        <v>0</v>
      </c>
      <c r="S112" s="67">
        <f t="shared" si="312"/>
        <v>0</v>
      </c>
      <c r="T112" s="67">
        <f t="shared" si="5"/>
        <v>4949039</v>
      </c>
      <c r="U112" s="67">
        <f t="shared" si="6"/>
        <v>4726418</v>
      </c>
      <c r="V112" s="67">
        <f t="shared" si="7"/>
        <v>4895270</v>
      </c>
      <c r="W112" s="67">
        <f t="shared" si="313"/>
        <v>-905146</v>
      </c>
      <c r="X112" s="67">
        <f t="shared" si="313"/>
        <v>0</v>
      </c>
      <c r="Y112" s="67">
        <f t="shared" si="313"/>
        <v>0</v>
      </c>
      <c r="Z112" s="67">
        <f t="shared" si="8"/>
        <v>4043893</v>
      </c>
      <c r="AA112" s="67">
        <f t="shared" si="9"/>
        <v>4726418</v>
      </c>
      <c r="AB112" s="67">
        <f t="shared" si="10"/>
        <v>4895270</v>
      </c>
      <c r="AC112" s="67">
        <f t="shared" si="314"/>
        <v>0</v>
      </c>
      <c r="AD112" s="67">
        <f t="shared" si="314"/>
        <v>0</v>
      </c>
      <c r="AE112" s="67">
        <f t="shared" si="314"/>
        <v>0</v>
      </c>
      <c r="AF112" s="67">
        <f t="shared" si="11"/>
        <v>4043893</v>
      </c>
      <c r="AG112" s="67">
        <f t="shared" si="12"/>
        <v>4726418</v>
      </c>
      <c r="AH112" s="67">
        <f t="shared" si="13"/>
        <v>4895270</v>
      </c>
      <c r="AI112" s="67">
        <f t="shared" si="315"/>
        <v>0</v>
      </c>
      <c r="AJ112" s="67">
        <f t="shared" si="315"/>
        <v>0</v>
      </c>
      <c r="AK112" s="67">
        <f t="shared" si="315"/>
        <v>0</v>
      </c>
      <c r="AL112" s="67">
        <f t="shared" si="14"/>
        <v>4043893</v>
      </c>
      <c r="AM112" s="67">
        <f t="shared" si="15"/>
        <v>4726418</v>
      </c>
      <c r="AN112" s="67">
        <f t="shared" si="16"/>
        <v>4895270</v>
      </c>
      <c r="AO112" s="67">
        <f t="shared" si="316"/>
        <v>0</v>
      </c>
      <c r="AP112" s="67">
        <f t="shared" si="316"/>
        <v>0</v>
      </c>
      <c r="AQ112" s="67">
        <f t="shared" si="316"/>
        <v>0</v>
      </c>
      <c r="AR112" s="67">
        <f t="shared" si="17"/>
        <v>4043893</v>
      </c>
      <c r="AS112" s="67">
        <f t="shared" si="18"/>
        <v>4726418</v>
      </c>
      <c r="AT112" s="67">
        <f t="shared" si="19"/>
        <v>4895270</v>
      </c>
      <c r="AU112" s="67">
        <f t="shared" si="317"/>
        <v>0</v>
      </c>
      <c r="AV112" s="67">
        <f t="shared" si="317"/>
        <v>0</v>
      </c>
      <c r="AW112" s="67">
        <f t="shared" si="317"/>
        <v>0</v>
      </c>
      <c r="AX112" s="67">
        <f t="shared" si="20"/>
        <v>4043893</v>
      </c>
      <c r="AY112" s="67">
        <f t="shared" si="21"/>
        <v>4726418</v>
      </c>
      <c r="AZ112" s="67">
        <f t="shared" si="22"/>
        <v>4895270</v>
      </c>
      <c r="BA112" s="67">
        <f t="shared" si="318"/>
        <v>400000</v>
      </c>
      <c r="BB112" s="67">
        <f t="shared" si="318"/>
        <v>0</v>
      </c>
      <c r="BC112" s="67">
        <f t="shared" si="318"/>
        <v>0</v>
      </c>
      <c r="BD112" s="67">
        <f t="shared" si="23"/>
        <v>4443893</v>
      </c>
      <c r="BE112" s="67">
        <f t="shared" si="24"/>
        <v>4726418</v>
      </c>
      <c r="BF112" s="67">
        <f t="shared" si="25"/>
        <v>4895270</v>
      </c>
    </row>
    <row r="113" spans="1:58">
      <c r="A113" s="36"/>
      <c r="B113" s="108" t="s">
        <v>42</v>
      </c>
      <c r="C113" s="40" t="s">
        <v>13</v>
      </c>
      <c r="D113" s="40" t="s">
        <v>14</v>
      </c>
      <c r="E113" s="40" t="s">
        <v>99</v>
      </c>
      <c r="F113" s="40" t="s">
        <v>188</v>
      </c>
      <c r="G113" s="41" t="s">
        <v>40</v>
      </c>
      <c r="H113" s="67">
        <v>4949039</v>
      </c>
      <c r="I113" s="67">
        <v>4726418</v>
      </c>
      <c r="J113" s="67">
        <v>4895270</v>
      </c>
      <c r="K113" s="67"/>
      <c r="L113" s="67"/>
      <c r="M113" s="67"/>
      <c r="N113" s="67">
        <f t="shared" ref="N113:N226" si="319">H113+K113</f>
        <v>4949039</v>
      </c>
      <c r="O113" s="67">
        <f t="shared" ref="O113:O226" si="320">I113+L113</f>
        <v>4726418</v>
      </c>
      <c r="P113" s="67">
        <f t="shared" ref="P113:P226" si="321">J113+M113</f>
        <v>4895270</v>
      </c>
      <c r="Q113" s="67"/>
      <c r="R113" s="67"/>
      <c r="S113" s="67"/>
      <c r="T113" s="67">
        <f t="shared" ref="T113:T169" si="322">N113+Q113</f>
        <v>4949039</v>
      </c>
      <c r="U113" s="67">
        <f t="shared" ref="U113:U169" si="323">O113+R113</f>
        <v>4726418</v>
      </c>
      <c r="V113" s="67">
        <f t="shared" ref="V113:V169" si="324">P113+S113</f>
        <v>4895270</v>
      </c>
      <c r="W113" s="67">
        <v>-905146</v>
      </c>
      <c r="X113" s="67"/>
      <c r="Y113" s="67"/>
      <c r="Z113" s="67">
        <f t="shared" ref="Z113:Z172" si="325">T113+W113</f>
        <v>4043893</v>
      </c>
      <c r="AA113" s="67">
        <f t="shared" ref="AA113:AA172" si="326">U113+X113</f>
        <v>4726418</v>
      </c>
      <c r="AB113" s="67">
        <f t="shared" ref="AB113:AB172" si="327">V113+Y113</f>
        <v>4895270</v>
      </c>
      <c r="AC113" s="67"/>
      <c r="AD113" s="67"/>
      <c r="AE113" s="67"/>
      <c r="AF113" s="67">
        <f t="shared" ref="AF113:AF172" si="328">Z113+AC113</f>
        <v>4043893</v>
      </c>
      <c r="AG113" s="67">
        <f t="shared" ref="AG113:AG172" si="329">AA113+AD113</f>
        <v>4726418</v>
      </c>
      <c r="AH113" s="67">
        <f t="shared" ref="AH113:AH172" si="330">AB113+AE113</f>
        <v>4895270</v>
      </c>
      <c r="AI113" s="67"/>
      <c r="AJ113" s="67"/>
      <c r="AK113" s="67"/>
      <c r="AL113" s="67">
        <f t="shared" ref="AL113:AL183" si="331">AF113+AI113</f>
        <v>4043893</v>
      </c>
      <c r="AM113" s="67">
        <f t="shared" ref="AM113:AM183" si="332">AG113+AJ113</f>
        <v>4726418</v>
      </c>
      <c r="AN113" s="67">
        <f t="shared" ref="AN113:AN183" si="333">AH113+AK113</f>
        <v>4895270</v>
      </c>
      <c r="AO113" s="67"/>
      <c r="AP113" s="67"/>
      <c r="AQ113" s="67"/>
      <c r="AR113" s="67">
        <f t="shared" ref="AR113:AR172" si="334">AL113+AO113</f>
        <v>4043893</v>
      </c>
      <c r="AS113" s="67">
        <f t="shared" ref="AS113:AS172" si="335">AM113+AP113</f>
        <v>4726418</v>
      </c>
      <c r="AT113" s="67">
        <f t="shared" ref="AT113:AT172" si="336">AN113+AQ113</f>
        <v>4895270</v>
      </c>
      <c r="AU113" s="67"/>
      <c r="AV113" s="67"/>
      <c r="AW113" s="67"/>
      <c r="AX113" s="67">
        <f t="shared" ref="AX113:AX172" si="337">AR113+AU113</f>
        <v>4043893</v>
      </c>
      <c r="AY113" s="67">
        <f t="shared" ref="AY113:AY172" si="338">AS113+AV113</f>
        <v>4726418</v>
      </c>
      <c r="AZ113" s="67">
        <f t="shared" ref="AZ113:AZ172" si="339">AT113+AW113</f>
        <v>4895270</v>
      </c>
      <c r="BA113" s="67">
        <v>400000</v>
      </c>
      <c r="BB113" s="67"/>
      <c r="BC113" s="67"/>
      <c r="BD113" s="67">
        <f t="shared" ref="BD113:BD172" si="340">AX113+BA113</f>
        <v>4443893</v>
      </c>
      <c r="BE113" s="67">
        <f t="shared" ref="BE113:BE172" si="341">AY113+BB113</f>
        <v>4726418</v>
      </c>
      <c r="BF113" s="67">
        <f t="shared" ref="BF113:BF172" si="342">AZ113+BC113</f>
        <v>4895270</v>
      </c>
    </row>
    <row r="114" spans="1:58" ht="25.5">
      <c r="A114" s="36"/>
      <c r="B114" s="80" t="s">
        <v>324</v>
      </c>
      <c r="C114" s="40" t="s">
        <v>13</v>
      </c>
      <c r="D114" s="40" t="s">
        <v>14</v>
      </c>
      <c r="E114" s="40" t="s">
        <v>99</v>
      </c>
      <c r="F114" s="40" t="s">
        <v>196</v>
      </c>
      <c r="G114" s="41"/>
      <c r="H114" s="67">
        <f>H115</f>
        <v>2094854</v>
      </c>
      <c r="I114" s="67">
        <f t="shared" ref="I114:M115" si="343">I115</f>
        <v>2000622</v>
      </c>
      <c r="J114" s="67">
        <f t="shared" si="343"/>
        <v>2072094</v>
      </c>
      <c r="K114" s="67">
        <f t="shared" si="343"/>
        <v>0</v>
      </c>
      <c r="L114" s="67">
        <f t="shared" si="343"/>
        <v>0</v>
      </c>
      <c r="M114" s="67">
        <f t="shared" si="343"/>
        <v>0</v>
      </c>
      <c r="N114" s="67">
        <f t="shared" si="319"/>
        <v>2094854</v>
      </c>
      <c r="O114" s="67">
        <f t="shared" si="320"/>
        <v>2000622</v>
      </c>
      <c r="P114" s="67">
        <f t="shared" si="321"/>
        <v>2072094</v>
      </c>
      <c r="Q114" s="67">
        <f t="shared" ref="Q114:S115" si="344">Q115</f>
        <v>0</v>
      </c>
      <c r="R114" s="67">
        <f t="shared" si="344"/>
        <v>0</v>
      </c>
      <c r="S114" s="67">
        <f t="shared" si="344"/>
        <v>0</v>
      </c>
      <c r="T114" s="67">
        <f t="shared" si="322"/>
        <v>2094854</v>
      </c>
      <c r="U114" s="67">
        <f t="shared" si="323"/>
        <v>2000622</v>
      </c>
      <c r="V114" s="67">
        <f t="shared" si="324"/>
        <v>2072094</v>
      </c>
      <c r="W114" s="67">
        <f t="shared" ref="W114:Y115" si="345">W115</f>
        <v>905146</v>
      </c>
      <c r="X114" s="67">
        <f t="shared" si="345"/>
        <v>0</v>
      </c>
      <c r="Y114" s="67">
        <f t="shared" si="345"/>
        <v>0</v>
      </c>
      <c r="Z114" s="67">
        <f t="shared" si="325"/>
        <v>3000000</v>
      </c>
      <c r="AA114" s="67">
        <f t="shared" si="326"/>
        <v>2000622</v>
      </c>
      <c r="AB114" s="67">
        <f t="shared" si="327"/>
        <v>2072094</v>
      </c>
      <c r="AC114" s="67">
        <f t="shared" ref="AC114:AE115" si="346">AC115</f>
        <v>0</v>
      </c>
      <c r="AD114" s="67">
        <f t="shared" si="346"/>
        <v>0</v>
      </c>
      <c r="AE114" s="67">
        <f t="shared" si="346"/>
        <v>0</v>
      </c>
      <c r="AF114" s="67">
        <f t="shared" si="328"/>
        <v>3000000</v>
      </c>
      <c r="AG114" s="67">
        <f t="shared" si="329"/>
        <v>2000622</v>
      </c>
      <c r="AH114" s="67">
        <f t="shared" si="330"/>
        <v>2072094</v>
      </c>
      <c r="AI114" s="67">
        <f t="shared" ref="AI114:AK115" si="347">AI115</f>
        <v>0</v>
      </c>
      <c r="AJ114" s="67">
        <f t="shared" si="347"/>
        <v>0</v>
      </c>
      <c r="AK114" s="67">
        <f t="shared" si="347"/>
        <v>0</v>
      </c>
      <c r="AL114" s="67">
        <f t="shared" si="331"/>
        <v>3000000</v>
      </c>
      <c r="AM114" s="67">
        <f t="shared" si="332"/>
        <v>2000622</v>
      </c>
      <c r="AN114" s="67">
        <f t="shared" si="333"/>
        <v>2072094</v>
      </c>
      <c r="AO114" s="67">
        <f t="shared" ref="AO114:AQ115" si="348">AO115</f>
        <v>0</v>
      </c>
      <c r="AP114" s="67">
        <f t="shared" si="348"/>
        <v>0</v>
      </c>
      <c r="AQ114" s="67">
        <f t="shared" si="348"/>
        <v>0</v>
      </c>
      <c r="AR114" s="67">
        <f t="shared" si="334"/>
        <v>3000000</v>
      </c>
      <c r="AS114" s="67">
        <f t="shared" si="335"/>
        <v>2000622</v>
      </c>
      <c r="AT114" s="67">
        <f t="shared" si="336"/>
        <v>2072094</v>
      </c>
      <c r="AU114" s="67">
        <f t="shared" ref="AU114:AW115" si="349">AU115</f>
        <v>0</v>
      </c>
      <c r="AV114" s="67">
        <f t="shared" si="349"/>
        <v>0</v>
      </c>
      <c r="AW114" s="67">
        <f t="shared" si="349"/>
        <v>0</v>
      </c>
      <c r="AX114" s="67">
        <f t="shared" si="337"/>
        <v>3000000</v>
      </c>
      <c r="AY114" s="67">
        <f t="shared" si="338"/>
        <v>2000622</v>
      </c>
      <c r="AZ114" s="67">
        <f t="shared" si="339"/>
        <v>2072094</v>
      </c>
      <c r="BA114" s="67">
        <f t="shared" ref="BA114:BC115" si="350">BA115</f>
        <v>-740000</v>
      </c>
      <c r="BB114" s="67">
        <f t="shared" si="350"/>
        <v>0</v>
      </c>
      <c r="BC114" s="67">
        <f t="shared" si="350"/>
        <v>0</v>
      </c>
      <c r="BD114" s="67">
        <f t="shared" si="340"/>
        <v>2260000</v>
      </c>
      <c r="BE114" s="67">
        <f t="shared" si="341"/>
        <v>2000622</v>
      </c>
      <c r="BF114" s="67">
        <f t="shared" si="342"/>
        <v>2072094</v>
      </c>
    </row>
    <row r="115" spans="1:58" ht="25.5">
      <c r="A115" s="36"/>
      <c r="B115" s="80" t="s">
        <v>41</v>
      </c>
      <c r="C115" s="40" t="s">
        <v>13</v>
      </c>
      <c r="D115" s="40" t="s">
        <v>14</v>
      </c>
      <c r="E115" s="40" t="s">
        <v>99</v>
      </c>
      <c r="F115" s="40" t="s">
        <v>196</v>
      </c>
      <c r="G115" s="41" t="s">
        <v>39</v>
      </c>
      <c r="H115" s="67">
        <f>H116</f>
        <v>2094854</v>
      </c>
      <c r="I115" s="67">
        <f t="shared" si="343"/>
        <v>2000622</v>
      </c>
      <c r="J115" s="67">
        <f t="shared" si="343"/>
        <v>2072094</v>
      </c>
      <c r="K115" s="67">
        <f t="shared" si="343"/>
        <v>0</v>
      </c>
      <c r="L115" s="67">
        <f t="shared" si="343"/>
        <v>0</v>
      </c>
      <c r="M115" s="67">
        <f t="shared" si="343"/>
        <v>0</v>
      </c>
      <c r="N115" s="67">
        <f t="shared" si="319"/>
        <v>2094854</v>
      </c>
      <c r="O115" s="67">
        <f t="shared" si="320"/>
        <v>2000622</v>
      </c>
      <c r="P115" s="67">
        <f t="shared" si="321"/>
        <v>2072094</v>
      </c>
      <c r="Q115" s="67">
        <f t="shared" si="344"/>
        <v>0</v>
      </c>
      <c r="R115" s="67">
        <f t="shared" si="344"/>
        <v>0</v>
      </c>
      <c r="S115" s="67">
        <f t="shared" si="344"/>
        <v>0</v>
      </c>
      <c r="T115" s="67">
        <f t="shared" si="322"/>
        <v>2094854</v>
      </c>
      <c r="U115" s="67">
        <f t="shared" si="323"/>
        <v>2000622</v>
      </c>
      <c r="V115" s="67">
        <f t="shared" si="324"/>
        <v>2072094</v>
      </c>
      <c r="W115" s="67">
        <f t="shared" si="345"/>
        <v>905146</v>
      </c>
      <c r="X115" s="67">
        <f t="shared" si="345"/>
        <v>0</v>
      </c>
      <c r="Y115" s="67">
        <f t="shared" si="345"/>
        <v>0</v>
      </c>
      <c r="Z115" s="67">
        <f t="shared" si="325"/>
        <v>3000000</v>
      </c>
      <c r="AA115" s="67">
        <f t="shared" si="326"/>
        <v>2000622</v>
      </c>
      <c r="AB115" s="67">
        <f t="shared" si="327"/>
        <v>2072094</v>
      </c>
      <c r="AC115" s="67">
        <f t="shared" si="346"/>
        <v>0</v>
      </c>
      <c r="AD115" s="67">
        <f t="shared" si="346"/>
        <v>0</v>
      </c>
      <c r="AE115" s="67">
        <f t="shared" si="346"/>
        <v>0</v>
      </c>
      <c r="AF115" s="67">
        <f t="shared" si="328"/>
        <v>3000000</v>
      </c>
      <c r="AG115" s="67">
        <f t="shared" si="329"/>
        <v>2000622</v>
      </c>
      <c r="AH115" s="67">
        <f t="shared" si="330"/>
        <v>2072094</v>
      </c>
      <c r="AI115" s="67">
        <f t="shared" si="347"/>
        <v>0</v>
      </c>
      <c r="AJ115" s="67">
        <f t="shared" si="347"/>
        <v>0</v>
      </c>
      <c r="AK115" s="67">
        <f t="shared" si="347"/>
        <v>0</v>
      </c>
      <c r="AL115" s="67">
        <f t="shared" si="331"/>
        <v>3000000</v>
      </c>
      <c r="AM115" s="67">
        <f t="shared" si="332"/>
        <v>2000622</v>
      </c>
      <c r="AN115" s="67">
        <f t="shared" si="333"/>
        <v>2072094</v>
      </c>
      <c r="AO115" s="67">
        <f t="shared" si="348"/>
        <v>0</v>
      </c>
      <c r="AP115" s="67">
        <f t="shared" si="348"/>
        <v>0</v>
      </c>
      <c r="AQ115" s="67">
        <f t="shared" si="348"/>
        <v>0</v>
      </c>
      <c r="AR115" s="67">
        <f t="shared" si="334"/>
        <v>3000000</v>
      </c>
      <c r="AS115" s="67">
        <f t="shared" si="335"/>
        <v>2000622</v>
      </c>
      <c r="AT115" s="67">
        <f t="shared" si="336"/>
        <v>2072094</v>
      </c>
      <c r="AU115" s="67">
        <f t="shared" si="349"/>
        <v>0</v>
      </c>
      <c r="AV115" s="67">
        <f t="shared" si="349"/>
        <v>0</v>
      </c>
      <c r="AW115" s="67">
        <f t="shared" si="349"/>
        <v>0</v>
      </c>
      <c r="AX115" s="67">
        <f t="shared" si="337"/>
        <v>3000000</v>
      </c>
      <c r="AY115" s="67">
        <f t="shared" si="338"/>
        <v>2000622</v>
      </c>
      <c r="AZ115" s="67">
        <f t="shared" si="339"/>
        <v>2072094</v>
      </c>
      <c r="BA115" s="67">
        <f t="shared" si="350"/>
        <v>-740000</v>
      </c>
      <c r="BB115" s="67">
        <f t="shared" si="350"/>
        <v>0</v>
      </c>
      <c r="BC115" s="67">
        <f t="shared" si="350"/>
        <v>0</v>
      </c>
      <c r="BD115" s="67">
        <f t="shared" si="340"/>
        <v>2260000</v>
      </c>
      <c r="BE115" s="67">
        <f t="shared" si="341"/>
        <v>2000622</v>
      </c>
      <c r="BF115" s="67">
        <f t="shared" si="342"/>
        <v>2072094</v>
      </c>
    </row>
    <row r="116" spans="1:58">
      <c r="A116" s="36"/>
      <c r="B116" s="108" t="s">
        <v>42</v>
      </c>
      <c r="C116" s="40" t="s">
        <v>13</v>
      </c>
      <c r="D116" s="40" t="s">
        <v>14</v>
      </c>
      <c r="E116" s="40" t="s">
        <v>99</v>
      </c>
      <c r="F116" s="40" t="s">
        <v>196</v>
      </c>
      <c r="G116" s="41" t="s">
        <v>40</v>
      </c>
      <c r="H116" s="67">
        <v>2094854</v>
      </c>
      <c r="I116" s="67">
        <v>2000622</v>
      </c>
      <c r="J116" s="67">
        <v>2072094</v>
      </c>
      <c r="K116" s="67"/>
      <c r="L116" s="67"/>
      <c r="M116" s="67"/>
      <c r="N116" s="67">
        <f t="shared" si="319"/>
        <v>2094854</v>
      </c>
      <c r="O116" s="67">
        <f t="shared" si="320"/>
        <v>2000622</v>
      </c>
      <c r="P116" s="67">
        <f t="shared" si="321"/>
        <v>2072094</v>
      </c>
      <c r="Q116" s="67"/>
      <c r="R116" s="67"/>
      <c r="S116" s="67"/>
      <c r="T116" s="67">
        <f t="shared" si="322"/>
        <v>2094854</v>
      </c>
      <c r="U116" s="67">
        <f t="shared" si="323"/>
        <v>2000622</v>
      </c>
      <c r="V116" s="67">
        <f t="shared" si="324"/>
        <v>2072094</v>
      </c>
      <c r="W116" s="67">
        <v>905146</v>
      </c>
      <c r="X116" s="67"/>
      <c r="Y116" s="67"/>
      <c r="Z116" s="67">
        <f t="shared" si="325"/>
        <v>3000000</v>
      </c>
      <c r="AA116" s="67">
        <f t="shared" si="326"/>
        <v>2000622</v>
      </c>
      <c r="AB116" s="67">
        <f t="shared" si="327"/>
        <v>2072094</v>
      </c>
      <c r="AC116" s="67"/>
      <c r="AD116" s="67"/>
      <c r="AE116" s="67"/>
      <c r="AF116" s="67">
        <f t="shared" si="328"/>
        <v>3000000</v>
      </c>
      <c r="AG116" s="67">
        <f t="shared" si="329"/>
        <v>2000622</v>
      </c>
      <c r="AH116" s="67">
        <f t="shared" si="330"/>
        <v>2072094</v>
      </c>
      <c r="AI116" s="67"/>
      <c r="AJ116" s="67"/>
      <c r="AK116" s="67"/>
      <c r="AL116" s="67">
        <f t="shared" si="331"/>
        <v>3000000</v>
      </c>
      <c r="AM116" s="67">
        <f t="shared" si="332"/>
        <v>2000622</v>
      </c>
      <c r="AN116" s="67">
        <f t="shared" si="333"/>
        <v>2072094</v>
      </c>
      <c r="AO116" s="67"/>
      <c r="AP116" s="67"/>
      <c r="AQ116" s="67"/>
      <c r="AR116" s="67">
        <f t="shared" si="334"/>
        <v>3000000</v>
      </c>
      <c r="AS116" s="67">
        <f t="shared" si="335"/>
        <v>2000622</v>
      </c>
      <c r="AT116" s="67">
        <f t="shared" si="336"/>
        <v>2072094</v>
      </c>
      <c r="AU116" s="67"/>
      <c r="AV116" s="67"/>
      <c r="AW116" s="67"/>
      <c r="AX116" s="67">
        <f t="shared" si="337"/>
        <v>3000000</v>
      </c>
      <c r="AY116" s="67">
        <f t="shared" si="338"/>
        <v>2000622</v>
      </c>
      <c r="AZ116" s="67">
        <f t="shared" si="339"/>
        <v>2072094</v>
      </c>
      <c r="BA116" s="67">
        <v>-740000</v>
      </c>
      <c r="BB116" s="67"/>
      <c r="BC116" s="67"/>
      <c r="BD116" s="67">
        <f t="shared" si="340"/>
        <v>2260000</v>
      </c>
      <c r="BE116" s="67">
        <f t="shared" si="341"/>
        <v>2000622</v>
      </c>
      <c r="BF116" s="67">
        <f t="shared" si="342"/>
        <v>2072094</v>
      </c>
    </row>
    <row r="117" spans="1:58" ht="25.5">
      <c r="A117" s="27" t="s">
        <v>26</v>
      </c>
      <c r="B117" s="87" t="s">
        <v>92</v>
      </c>
      <c r="C117" s="6" t="s">
        <v>13</v>
      </c>
      <c r="D117" s="6" t="s">
        <v>4</v>
      </c>
      <c r="E117" s="6" t="s">
        <v>99</v>
      </c>
      <c r="F117" s="6" t="s">
        <v>100</v>
      </c>
      <c r="G117" s="17"/>
      <c r="H117" s="64">
        <f>H118</f>
        <v>800000</v>
      </c>
      <c r="I117" s="64">
        <f t="shared" ref="I117:M117" si="351">I118</f>
        <v>800000</v>
      </c>
      <c r="J117" s="64">
        <f t="shared" si="351"/>
        <v>800000</v>
      </c>
      <c r="K117" s="64">
        <f t="shared" si="351"/>
        <v>0</v>
      </c>
      <c r="L117" s="64">
        <f t="shared" si="351"/>
        <v>0</v>
      </c>
      <c r="M117" s="64">
        <f t="shared" si="351"/>
        <v>0</v>
      </c>
      <c r="N117" s="64">
        <f t="shared" si="319"/>
        <v>800000</v>
      </c>
      <c r="O117" s="64">
        <f t="shared" si="320"/>
        <v>800000</v>
      </c>
      <c r="P117" s="64">
        <f t="shared" si="321"/>
        <v>800000</v>
      </c>
      <c r="Q117" s="64">
        <f>Q118+Q126</f>
        <v>54012.9</v>
      </c>
      <c r="R117" s="64">
        <f t="shared" ref="R117:S117" si="352">R118+R126</f>
        <v>0</v>
      </c>
      <c r="S117" s="64">
        <f t="shared" si="352"/>
        <v>0</v>
      </c>
      <c r="T117" s="64">
        <f t="shared" si="322"/>
        <v>854012.9</v>
      </c>
      <c r="U117" s="64">
        <f t="shared" si="323"/>
        <v>800000</v>
      </c>
      <c r="V117" s="64">
        <f t="shared" si="324"/>
        <v>800000</v>
      </c>
      <c r="W117" s="64">
        <f>W118+W126</f>
        <v>86182.97</v>
      </c>
      <c r="X117" s="64">
        <f t="shared" ref="X117:Y117" si="353">X118+X126</f>
        <v>0</v>
      </c>
      <c r="Y117" s="64">
        <f t="shared" si="353"/>
        <v>0</v>
      </c>
      <c r="Z117" s="64">
        <f t="shared" si="325"/>
        <v>940195.87</v>
      </c>
      <c r="AA117" s="64">
        <f t="shared" si="326"/>
        <v>800000</v>
      </c>
      <c r="AB117" s="64">
        <f t="shared" si="327"/>
        <v>800000</v>
      </c>
      <c r="AC117" s="64">
        <f>AC118+AC126</f>
        <v>32400</v>
      </c>
      <c r="AD117" s="64">
        <f t="shared" ref="AD117:AE117" si="354">AD118+AD126</f>
        <v>0</v>
      </c>
      <c r="AE117" s="64">
        <f t="shared" si="354"/>
        <v>0</v>
      </c>
      <c r="AF117" s="64">
        <f t="shared" si="328"/>
        <v>972595.87</v>
      </c>
      <c r="AG117" s="64">
        <f t="shared" si="329"/>
        <v>800000</v>
      </c>
      <c r="AH117" s="64">
        <f t="shared" si="330"/>
        <v>800000</v>
      </c>
      <c r="AI117" s="64">
        <f>AI118+AI126</f>
        <v>0</v>
      </c>
      <c r="AJ117" s="64">
        <f t="shared" ref="AJ117:AK117" si="355">AJ118+AJ126</f>
        <v>0</v>
      </c>
      <c r="AK117" s="64">
        <f t="shared" si="355"/>
        <v>0</v>
      </c>
      <c r="AL117" s="64">
        <f t="shared" si="331"/>
        <v>972595.87</v>
      </c>
      <c r="AM117" s="64">
        <f t="shared" si="332"/>
        <v>800000</v>
      </c>
      <c r="AN117" s="64">
        <f t="shared" si="333"/>
        <v>800000</v>
      </c>
      <c r="AO117" s="64">
        <f>AO118+AO126</f>
        <v>81910</v>
      </c>
      <c r="AP117" s="64">
        <f t="shared" ref="AP117:AQ117" si="356">AP118+AP126</f>
        <v>0</v>
      </c>
      <c r="AQ117" s="64">
        <f t="shared" si="356"/>
        <v>0</v>
      </c>
      <c r="AR117" s="64">
        <f t="shared" si="334"/>
        <v>1054505.8700000001</v>
      </c>
      <c r="AS117" s="64">
        <f t="shared" si="335"/>
        <v>800000</v>
      </c>
      <c r="AT117" s="64">
        <f t="shared" si="336"/>
        <v>800000</v>
      </c>
      <c r="AU117" s="64">
        <f>AU118+AU126</f>
        <v>6768.48</v>
      </c>
      <c r="AV117" s="64">
        <f t="shared" ref="AV117:AW117" si="357">AV118+AV126</f>
        <v>0</v>
      </c>
      <c r="AW117" s="64">
        <f t="shared" si="357"/>
        <v>0</v>
      </c>
      <c r="AX117" s="64">
        <f t="shared" si="337"/>
        <v>1061274.3500000001</v>
      </c>
      <c r="AY117" s="64">
        <f t="shared" si="338"/>
        <v>800000</v>
      </c>
      <c r="AZ117" s="64">
        <f t="shared" si="339"/>
        <v>800000</v>
      </c>
      <c r="BA117" s="64">
        <f>BA118+BA126</f>
        <v>97522</v>
      </c>
      <c r="BB117" s="64">
        <f t="shared" ref="BB117:BC117" si="358">BB118+BB126</f>
        <v>0</v>
      </c>
      <c r="BC117" s="64">
        <f t="shared" si="358"/>
        <v>0</v>
      </c>
      <c r="BD117" s="64">
        <f t="shared" si="340"/>
        <v>1158796.3500000001</v>
      </c>
      <c r="BE117" s="64">
        <f t="shared" si="341"/>
        <v>800000</v>
      </c>
      <c r="BF117" s="64">
        <f t="shared" si="342"/>
        <v>800000</v>
      </c>
    </row>
    <row r="118" spans="1:58">
      <c r="A118" s="283"/>
      <c r="B118" s="29" t="s">
        <v>43</v>
      </c>
      <c r="C118" s="5" t="s">
        <v>13</v>
      </c>
      <c r="D118" s="60" t="s">
        <v>4</v>
      </c>
      <c r="E118" s="5" t="s">
        <v>99</v>
      </c>
      <c r="F118" s="5" t="s">
        <v>102</v>
      </c>
      <c r="G118" s="17"/>
      <c r="H118" s="63">
        <f>+H119+H121+H124</f>
        <v>800000</v>
      </c>
      <c r="I118" s="63">
        <f t="shared" ref="I118:J118" si="359">+I119+I121+I124</f>
        <v>800000</v>
      </c>
      <c r="J118" s="63">
        <f t="shared" si="359"/>
        <v>800000</v>
      </c>
      <c r="K118" s="63">
        <f t="shared" ref="K118:M118" si="360">+K119+K121+K124</f>
        <v>0</v>
      </c>
      <c r="L118" s="63">
        <f t="shared" si="360"/>
        <v>0</v>
      </c>
      <c r="M118" s="63">
        <f t="shared" si="360"/>
        <v>0</v>
      </c>
      <c r="N118" s="63">
        <f t="shared" si="319"/>
        <v>800000</v>
      </c>
      <c r="O118" s="63">
        <f t="shared" si="320"/>
        <v>800000</v>
      </c>
      <c r="P118" s="63">
        <f t="shared" si="321"/>
        <v>800000</v>
      </c>
      <c r="Q118" s="63">
        <f t="shared" ref="Q118:S118" si="361">+Q119+Q121+Q124</f>
        <v>-5987.1</v>
      </c>
      <c r="R118" s="63">
        <f t="shared" si="361"/>
        <v>0</v>
      </c>
      <c r="S118" s="63">
        <f t="shared" si="361"/>
        <v>0</v>
      </c>
      <c r="T118" s="63">
        <f t="shared" si="322"/>
        <v>794012.9</v>
      </c>
      <c r="U118" s="63">
        <f t="shared" si="323"/>
        <v>800000</v>
      </c>
      <c r="V118" s="63">
        <f t="shared" si="324"/>
        <v>800000</v>
      </c>
      <c r="W118" s="63">
        <f t="shared" ref="W118:Y118" si="362">+W119+W121+W124</f>
        <v>86182.97</v>
      </c>
      <c r="X118" s="63">
        <f t="shared" si="362"/>
        <v>0</v>
      </c>
      <c r="Y118" s="63">
        <f t="shared" si="362"/>
        <v>0</v>
      </c>
      <c r="Z118" s="63">
        <f t="shared" si="325"/>
        <v>880195.87</v>
      </c>
      <c r="AA118" s="63">
        <f t="shared" si="326"/>
        <v>800000</v>
      </c>
      <c r="AB118" s="63">
        <f t="shared" si="327"/>
        <v>800000</v>
      </c>
      <c r="AC118" s="63">
        <f t="shared" ref="AC118:AE118" si="363">+AC119+AC121+AC124</f>
        <v>12400</v>
      </c>
      <c r="AD118" s="63">
        <f t="shared" si="363"/>
        <v>0</v>
      </c>
      <c r="AE118" s="63">
        <f t="shared" si="363"/>
        <v>0</v>
      </c>
      <c r="AF118" s="63">
        <f t="shared" si="328"/>
        <v>892595.87</v>
      </c>
      <c r="AG118" s="63">
        <f t="shared" si="329"/>
        <v>800000</v>
      </c>
      <c r="AH118" s="63">
        <f t="shared" si="330"/>
        <v>800000</v>
      </c>
      <c r="AI118" s="63">
        <f t="shared" ref="AI118:AK118" si="364">+AI119+AI121+AI124</f>
        <v>0</v>
      </c>
      <c r="AJ118" s="63">
        <f t="shared" si="364"/>
        <v>0</v>
      </c>
      <c r="AK118" s="63">
        <f t="shared" si="364"/>
        <v>0</v>
      </c>
      <c r="AL118" s="63">
        <f t="shared" si="331"/>
        <v>892595.87</v>
      </c>
      <c r="AM118" s="63">
        <f t="shared" si="332"/>
        <v>800000</v>
      </c>
      <c r="AN118" s="63">
        <f t="shared" si="333"/>
        <v>800000</v>
      </c>
      <c r="AO118" s="63">
        <f t="shared" ref="AO118:AQ118" si="365">+AO119+AO121+AO124</f>
        <v>81910</v>
      </c>
      <c r="AP118" s="63">
        <f t="shared" si="365"/>
        <v>0</v>
      </c>
      <c r="AQ118" s="63">
        <f t="shared" si="365"/>
        <v>0</v>
      </c>
      <c r="AR118" s="63">
        <f t="shared" si="334"/>
        <v>974505.87</v>
      </c>
      <c r="AS118" s="63">
        <f t="shared" si="335"/>
        <v>800000</v>
      </c>
      <c r="AT118" s="63">
        <f t="shared" si="336"/>
        <v>800000</v>
      </c>
      <c r="AU118" s="63">
        <f t="shared" ref="AU118:AW118" si="366">+AU119+AU121+AU124</f>
        <v>6768.48</v>
      </c>
      <c r="AV118" s="63">
        <f t="shared" si="366"/>
        <v>0</v>
      </c>
      <c r="AW118" s="63">
        <f t="shared" si="366"/>
        <v>0</v>
      </c>
      <c r="AX118" s="63">
        <f t="shared" si="337"/>
        <v>981274.35</v>
      </c>
      <c r="AY118" s="63">
        <f t="shared" si="338"/>
        <v>800000</v>
      </c>
      <c r="AZ118" s="63">
        <f t="shared" si="339"/>
        <v>800000</v>
      </c>
      <c r="BA118" s="63">
        <f t="shared" ref="BA118:BC118" si="367">+BA119+BA121+BA124</f>
        <v>17876</v>
      </c>
      <c r="BB118" s="63">
        <f t="shared" si="367"/>
        <v>0</v>
      </c>
      <c r="BC118" s="63">
        <f t="shared" si="367"/>
        <v>0</v>
      </c>
      <c r="BD118" s="63">
        <f t="shared" si="340"/>
        <v>999150.35</v>
      </c>
      <c r="BE118" s="63">
        <f t="shared" si="341"/>
        <v>800000</v>
      </c>
      <c r="BF118" s="63">
        <f t="shared" si="342"/>
        <v>800000</v>
      </c>
    </row>
    <row r="119" spans="1:58" ht="25.5">
      <c r="A119" s="283"/>
      <c r="B119" s="62" t="s">
        <v>207</v>
      </c>
      <c r="C119" s="5" t="s">
        <v>13</v>
      </c>
      <c r="D119" s="60" t="s">
        <v>4</v>
      </c>
      <c r="E119" s="5" t="s">
        <v>99</v>
      </c>
      <c r="F119" s="5" t="s">
        <v>102</v>
      </c>
      <c r="G119" s="61" t="s">
        <v>32</v>
      </c>
      <c r="H119" s="63">
        <f>H120</f>
        <v>50000</v>
      </c>
      <c r="I119" s="63">
        <f t="shared" ref="I119:M119" si="368">I120</f>
        <v>50000</v>
      </c>
      <c r="J119" s="63">
        <f t="shared" si="368"/>
        <v>50000</v>
      </c>
      <c r="K119" s="63">
        <f t="shared" si="368"/>
        <v>0</v>
      </c>
      <c r="L119" s="63">
        <f t="shared" si="368"/>
        <v>0</v>
      </c>
      <c r="M119" s="63">
        <f t="shared" si="368"/>
        <v>0</v>
      </c>
      <c r="N119" s="63">
        <f t="shared" si="319"/>
        <v>50000</v>
      </c>
      <c r="O119" s="63">
        <f t="shared" si="320"/>
        <v>50000</v>
      </c>
      <c r="P119" s="63">
        <f t="shared" si="321"/>
        <v>50000</v>
      </c>
      <c r="Q119" s="63">
        <f t="shared" ref="Q119:S119" si="369">Q120</f>
        <v>-5987.1</v>
      </c>
      <c r="R119" s="63">
        <f t="shared" si="369"/>
        <v>0</v>
      </c>
      <c r="S119" s="63">
        <f t="shared" si="369"/>
        <v>0</v>
      </c>
      <c r="T119" s="63">
        <f t="shared" si="322"/>
        <v>44012.9</v>
      </c>
      <c r="U119" s="63">
        <f t="shared" si="323"/>
        <v>50000</v>
      </c>
      <c r="V119" s="63">
        <f t="shared" si="324"/>
        <v>50000</v>
      </c>
      <c r="W119" s="63">
        <f t="shared" ref="W119:Y119" si="370">W120</f>
        <v>0</v>
      </c>
      <c r="X119" s="63">
        <f t="shared" si="370"/>
        <v>0</v>
      </c>
      <c r="Y119" s="63">
        <f t="shared" si="370"/>
        <v>0</v>
      </c>
      <c r="Z119" s="63">
        <f t="shared" si="325"/>
        <v>44012.9</v>
      </c>
      <c r="AA119" s="63">
        <f t="shared" si="326"/>
        <v>50000</v>
      </c>
      <c r="AB119" s="63">
        <f t="shared" si="327"/>
        <v>50000</v>
      </c>
      <c r="AC119" s="63">
        <f t="shared" ref="AC119:AE119" si="371">AC120</f>
        <v>0</v>
      </c>
      <c r="AD119" s="63">
        <f t="shared" si="371"/>
        <v>0</v>
      </c>
      <c r="AE119" s="63">
        <f t="shared" si="371"/>
        <v>0</v>
      </c>
      <c r="AF119" s="63">
        <f t="shared" si="328"/>
        <v>44012.9</v>
      </c>
      <c r="AG119" s="63">
        <f t="shared" si="329"/>
        <v>50000</v>
      </c>
      <c r="AH119" s="63">
        <f t="shared" si="330"/>
        <v>50000</v>
      </c>
      <c r="AI119" s="63">
        <f t="shared" ref="AI119:AK119" si="372">AI120</f>
        <v>0</v>
      </c>
      <c r="AJ119" s="63">
        <f t="shared" si="372"/>
        <v>0</v>
      </c>
      <c r="AK119" s="63">
        <f t="shared" si="372"/>
        <v>0</v>
      </c>
      <c r="AL119" s="63">
        <f t="shared" si="331"/>
        <v>44012.9</v>
      </c>
      <c r="AM119" s="63">
        <f t="shared" si="332"/>
        <v>50000</v>
      </c>
      <c r="AN119" s="63">
        <f t="shared" si="333"/>
        <v>50000</v>
      </c>
      <c r="AO119" s="63">
        <f t="shared" ref="AO119:AQ119" si="373">AO120</f>
        <v>62540</v>
      </c>
      <c r="AP119" s="63">
        <f t="shared" si="373"/>
        <v>0</v>
      </c>
      <c r="AQ119" s="63">
        <f t="shared" si="373"/>
        <v>0</v>
      </c>
      <c r="AR119" s="63">
        <f t="shared" si="334"/>
        <v>106552.9</v>
      </c>
      <c r="AS119" s="63">
        <f t="shared" si="335"/>
        <v>50000</v>
      </c>
      <c r="AT119" s="63">
        <f t="shared" si="336"/>
        <v>50000</v>
      </c>
      <c r="AU119" s="63">
        <f t="shared" ref="AU119:AW119" si="374">AU120</f>
        <v>-3447.52</v>
      </c>
      <c r="AV119" s="63">
        <f t="shared" si="374"/>
        <v>0</v>
      </c>
      <c r="AW119" s="63">
        <f t="shared" si="374"/>
        <v>0</v>
      </c>
      <c r="AX119" s="63">
        <f t="shared" si="337"/>
        <v>103105.37999999999</v>
      </c>
      <c r="AY119" s="63">
        <f t="shared" si="338"/>
        <v>50000</v>
      </c>
      <c r="AZ119" s="63">
        <f t="shared" si="339"/>
        <v>50000</v>
      </c>
      <c r="BA119" s="63">
        <f t="shared" ref="BA119:BC119" si="375">BA120</f>
        <v>0</v>
      </c>
      <c r="BB119" s="63">
        <f t="shared" si="375"/>
        <v>0</v>
      </c>
      <c r="BC119" s="63">
        <f t="shared" si="375"/>
        <v>0</v>
      </c>
      <c r="BD119" s="63">
        <f t="shared" si="340"/>
        <v>103105.37999999999</v>
      </c>
      <c r="BE119" s="63">
        <f t="shared" si="341"/>
        <v>50000</v>
      </c>
      <c r="BF119" s="63">
        <f t="shared" si="342"/>
        <v>50000</v>
      </c>
    </row>
    <row r="120" spans="1:58" ht="25.5">
      <c r="A120" s="283"/>
      <c r="B120" s="62" t="s">
        <v>34</v>
      </c>
      <c r="C120" s="5" t="s">
        <v>13</v>
      </c>
      <c r="D120" s="60" t="s">
        <v>4</v>
      </c>
      <c r="E120" s="5" t="s">
        <v>99</v>
      </c>
      <c r="F120" s="5" t="s">
        <v>102</v>
      </c>
      <c r="G120" s="61" t="s">
        <v>33</v>
      </c>
      <c r="H120" s="67">
        <v>50000</v>
      </c>
      <c r="I120" s="67">
        <v>50000</v>
      </c>
      <c r="J120" s="67">
        <v>50000</v>
      </c>
      <c r="K120" s="67"/>
      <c r="L120" s="67"/>
      <c r="M120" s="67"/>
      <c r="N120" s="67">
        <f t="shared" si="319"/>
        <v>50000</v>
      </c>
      <c r="O120" s="67">
        <f t="shared" si="320"/>
        <v>50000</v>
      </c>
      <c r="P120" s="67">
        <f t="shared" si="321"/>
        <v>50000</v>
      </c>
      <c r="Q120" s="67">
        <v>-5987.1</v>
      </c>
      <c r="R120" s="67"/>
      <c r="S120" s="67"/>
      <c r="T120" s="67">
        <f t="shared" si="322"/>
        <v>44012.9</v>
      </c>
      <c r="U120" s="67">
        <f t="shared" si="323"/>
        <v>50000</v>
      </c>
      <c r="V120" s="67">
        <f t="shared" si="324"/>
        <v>50000</v>
      </c>
      <c r="W120" s="67"/>
      <c r="X120" s="67"/>
      <c r="Y120" s="67"/>
      <c r="Z120" s="67">
        <f t="shared" si="325"/>
        <v>44012.9</v>
      </c>
      <c r="AA120" s="67">
        <f t="shared" si="326"/>
        <v>50000</v>
      </c>
      <c r="AB120" s="67">
        <f t="shared" si="327"/>
        <v>50000</v>
      </c>
      <c r="AC120" s="67"/>
      <c r="AD120" s="67"/>
      <c r="AE120" s="67"/>
      <c r="AF120" s="67">
        <f t="shared" si="328"/>
        <v>44012.9</v>
      </c>
      <c r="AG120" s="67">
        <f t="shared" si="329"/>
        <v>50000</v>
      </c>
      <c r="AH120" s="67">
        <f t="shared" si="330"/>
        <v>50000</v>
      </c>
      <c r="AI120" s="67"/>
      <c r="AJ120" s="67"/>
      <c r="AK120" s="67"/>
      <c r="AL120" s="67">
        <f t="shared" si="331"/>
        <v>44012.9</v>
      </c>
      <c r="AM120" s="67">
        <f t="shared" si="332"/>
        <v>50000</v>
      </c>
      <c r="AN120" s="67">
        <f t="shared" si="333"/>
        <v>50000</v>
      </c>
      <c r="AO120" s="67">
        <v>62540</v>
      </c>
      <c r="AP120" s="67"/>
      <c r="AQ120" s="67"/>
      <c r="AR120" s="67">
        <f t="shared" si="334"/>
        <v>106552.9</v>
      </c>
      <c r="AS120" s="67">
        <f t="shared" si="335"/>
        <v>50000</v>
      </c>
      <c r="AT120" s="67">
        <f t="shared" si="336"/>
        <v>50000</v>
      </c>
      <c r="AU120" s="67">
        <v>-3447.52</v>
      </c>
      <c r="AV120" s="67"/>
      <c r="AW120" s="67"/>
      <c r="AX120" s="67">
        <f t="shared" si="337"/>
        <v>103105.37999999999</v>
      </c>
      <c r="AY120" s="67">
        <f t="shared" si="338"/>
        <v>50000</v>
      </c>
      <c r="AZ120" s="67">
        <f t="shared" si="339"/>
        <v>50000</v>
      </c>
      <c r="BA120" s="67"/>
      <c r="BB120" s="67"/>
      <c r="BC120" s="67"/>
      <c r="BD120" s="67">
        <f t="shared" si="340"/>
        <v>103105.37999999999</v>
      </c>
      <c r="BE120" s="67">
        <f t="shared" si="341"/>
        <v>50000</v>
      </c>
      <c r="BF120" s="67">
        <f t="shared" si="342"/>
        <v>50000</v>
      </c>
    </row>
    <row r="121" spans="1:58">
      <c r="A121" s="283"/>
      <c r="B121" s="62" t="s">
        <v>35</v>
      </c>
      <c r="C121" s="5" t="s">
        <v>13</v>
      </c>
      <c r="D121" s="60" t="s">
        <v>4</v>
      </c>
      <c r="E121" s="5" t="s">
        <v>99</v>
      </c>
      <c r="F121" s="5" t="s">
        <v>102</v>
      </c>
      <c r="G121" s="61" t="s">
        <v>36</v>
      </c>
      <c r="H121" s="63">
        <f>+H122+H123</f>
        <v>50000</v>
      </c>
      <c r="I121" s="63">
        <f t="shared" ref="I121:M121" si="376">+I122+I123</f>
        <v>50000</v>
      </c>
      <c r="J121" s="63">
        <f t="shared" si="376"/>
        <v>50000</v>
      </c>
      <c r="K121" s="63">
        <f t="shared" si="376"/>
        <v>0</v>
      </c>
      <c r="L121" s="63">
        <f t="shared" si="376"/>
        <v>0</v>
      </c>
      <c r="M121" s="63">
        <f t="shared" si="376"/>
        <v>0</v>
      </c>
      <c r="N121" s="63">
        <f t="shared" si="319"/>
        <v>50000</v>
      </c>
      <c r="O121" s="63">
        <f t="shared" si="320"/>
        <v>50000</v>
      </c>
      <c r="P121" s="63">
        <f t="shared" si="321"/>
        <v>50000</v>
      </c>
      <c r="Q121" s="63">
        <f t="shared" ref="Q121:S121" si="377">+Q122+Q123</f>
        <v>0</v>
      </c>
      <c r="R121" s="63">
        <f t="shared" si="377"/>
        <v>0</v>
      </c>
      <c r="S121" s="63">
        <f t="shared" si="377"/>
        <v>0</v>
      </c>
      <c r="T121" s="63">
        <f t="shared" si="322"/>
        <v>50000</v>
      </c>
      <c r="U121" s="63">
        <f t="shared" si="323"/>
        <v>50000</v>
      </c>
      <c r="V121" s="63">
        <f t="shared" si="324"/>
        <v>50000</v>
      </c>
      <c r="W121" s="63">
        <f t="shared" ref="W121:Y121" si="378">+W122+W123</f>
        <v>0</v>
      </c>
      <c r="X121" s="63">
        <f t="shared" si="378"/>
        <v>0</v>
      </c>
      <c r="Y121" s="63">
        <f t="shared" si="378"/>
        <v>0</v>
      </c>
      <c r="Z121" s="63">
        <f t="shared" si="325"/>
        <v>50000</v>
      </c>
      <c r="AA121" s="63">
        <f t="shared" si="326"/>
        <v>50000</v>
      </c>
      <c r="AB121" s="63">
        <f t="shared" si="327"/>
        <v>50000</v>
      </c>
      <c r="AC121" s="63">
        <f t="shared" ref="AC121:AE121" si="379">+AC122+AC123</f>
        <v>12400</v>
      </c>
      <c r="AD121" s="63">
        <f t="shared" si="379"/>
        <v>0</v>
      </c>
      <c r="AE121" s="63">
        <f t="shared" si="379"/>
        <v>0</v>
      </c>
      <c r="AF121" s="63">
        <f t="shared" si="328"/>
        <v>62400</v>
      </c>
      <c r="AG121" s="63">
        <f t="shared" si="329"/>
        <v>50000</v>
      </c>
      <c r="AH121" s="63">
        <f t="shared" si="330"/>
        <v>50000</v>
      </c>
      <c r="AI121" s="63">
        <f t="shared" ref="AI121:AK121" si="380">+AI122+AI123</f>
        <v>0</v>
      </c>
      <c r="AJ121" s="63">
        <f t="shared" si="380"/>
        <v>0</v>
      </c>
      <c r="AK121" s="63">
        <f t="shared" si="380"/>
        <v>0</v>
      </c>
      <c r="AL121" s="63">
        <f t="shared" si="331"/>
        <v>62400</v>
      </c>
      <c r="AM121" s="63">
        <f t="shared" si="332"/>
        <v>50000</v>
      </c>
      <c r="AN121" s="63">
        <f t="shared" si="333"/>
        <v>50000</v>
      </c>
      <c r="AO121" s="63">
        <f t="shared" ref="AO121:AQ121" si="381">+AO122+AO123</f>
        <v>0</v>
      </c>
      <c r="AP121" s="63">
        <f t="shared" si="381"/>
        <v>0</v>
      </c>
      <c r="AQ121" s="63">
        <f t="shared" si="381"/>
        <v>0</v>
      </c>
      <c r="AR121" s="63">
        <f t="shared" si="334"/>
        <v>62400</v>
      </c>
      <c r="AS121" s="63">
        <f t="shared" si="335"/>
        <v>50000</v>
      </c>
      <c r="AT121" s="63">
        <f t="shared" si="336"/>
        <v>50000</v>
      </c>
      <c r="AU121" s="63">
        <f t="shared" ref="AU121:AW121" si="382">+AU122+AU123</f>
        <v>0</v>
      </c>
      <c r="AV121" s="63">
        <f t="shared" si="382"/>
        <v>0</v>
      </c>
      <c r="AW121" s="63">
        <f t="shared" si="382"/>
        <v>0</v>
      </c>
      <c r="AX121" s="63">
        <f t="shared" si="337"/>
        <v>62400</v>
      </c>
      <c r="AY121" s="63">
        <f t="shared" si="338"/>
        <v>50000</v>
      </c>
      <c r="AZ121" s="63">
        <f t="shared" si="339"/>
        <v>50000</v>
      </c>
      <c r="BA121" s="63">
        <f t="shared" ref="BA121:BC121" si="383">+BA122+BA123</f>
        <v>0</v>
      </c>
      <c r="BB121" s="63">
        <f t="shared" si="383"/>
        <v>0</v>
      </c>
      <c r="BC121" s="63">
        <f t="shared" si="383"/>
        <v>0</v>
      </c>
      <c r="BD121" s="63">
        <f t="shared" si="340"/>
        <v>62400</v>
      </c>
      <c r="BE121" s="63">
        <f t="shared" si="341"/>
        <v>50000</v>
      </c>
      <c r="BF121" s="63">
        <f t="shared" si="342"/>
        <v>50000</v>
      </c>
    </row>
    <row r="122" spans="1:58">
      <c r="A122" s="283"/>
      <c r="B122" s="62" t="s">
        <v>173</v>
      </c>
      <c r="C122" s="5" t="s">
        <v>13</v>
      </c>
      <c r="D122" s="60" t="s">
        <v>4</v>
      </c>
      <c r="E122" s="5" t="s">
        <v>99</v>
      </c>
      <c r="F122" s="5" t="s">
        <v>102</v>
      </c>
      <c r="G122" s="61" t="s">
        <v>174</v>
      </c>
      <c r="H122" s="67">
        <v>9200</v>
      </c>
      <c r="I122" s="67">
        <v>9200</v>
      </c>
      <c r="J122" s="67">
        <v>9200</v>
      </c>
      <c r="K122" s="67"/>
      <c r="L122" s="67"/>
      <c r="M122" s="67"/>
      <c r="N122" s="67">
        <f t="shared" si="319"/>
        <v>9200</v>
      </c>
      <c r="O122" s="67">
        <f t="shared" si="320"/>
        <v>9200</v>
      </c>
      <c r="P122" s="67">
        <f t="shared" si="321"/>
        <v>9200</v>
      </c>
      <c r="Q122" s="67"/>
      <c r="R122" s="67"/>
      <c r="S122" s="67"/>
      <c r="T122" s="67">
        <f t="shared" si="322"/>
        <v>9200</v>
      </c>
      <c r="U122" s="67">
        <f t="shared" si="323"/>
        <v>9200</v>
      </c>
      <c r="V122" s="67">
        <f t="shared" si="324"/>
        <v>9200</v>
      </c>
      <c r="W122" s="67"/>
      <c r="X122" s="67"/>
      <c r="Y122" s="67"/>
      <c r="Z122" s="67">
        <f t="shared" si="325"/>
        <v>9200</v>
      </c>
      <c r="AA122" s="67">
        <f t="shared" si="326"/>
        <v>9200</v>
      </c>
      <c r="AB122" s="67">
        <f t="shared" si="327"/>
        <v>9200</v>
      </c>
      <c r="AC122" s="67">
        <v>4600</v>
      </c>
      <c r="AD122" s="67"/>
      <c r="AE122" s="67"/>
      <c r="AF122" s="67">
        <f t="shared" si="328"/>
        <v>13800</v>
      </c>
      <c r="AG122" s="67">
        <f t="shared" si="329"/>
        <v>9200</v>
      </c>
      <c r="AH122" s="67">
        <f t="shared" si="330"/>
        <v>9200</v>
      </c>
      <c r="AI122" s="67">
        <v>-2000</v>
      </c>
      <c r="AJ122" s="67"/>
      <c r="AK122" s="67"/>
      <c r="AL122" s="67">
        <f t="shared" si="331"/>
        <v>11800</v>
      </c>
      <c r="AM122" s="67">
        <f t="shared" si="332"/>
        <v>9200</v>
      </c>
      <c r="AN122" s="67">
        <f t="shared" si="333"/>
        <v>9200</v>
      </c>
      <c r="AO122" s="67"/>
      <c r="AP122" s="67"/>
      <c r="AQ122" s="67"/>
      <c r="AR122" s="67">
        <f t="shared" si="334"/>
        <v>11800</v>
      </c>
      <c r="AS122" s="67">
        <f t="shared" si="335"/>
        <v>9200</v>
      </c>
      <c r="AT122" s="67">
        <f t="shared" si="336"/>
        <v>9200</v>
      </c>
      <c r="AU122" s="67"/>
      <c r="AV122" s="67"/>
      <c r="AW122" s="67"/>
      <c r="AX122" s="67">
        <f t="shared" si="337"/>
        <v>11800</v>
      </c>
      <c r="AY122" s="67">
        <f t="shared" si="338"/>
        <v>9200</v>
      </c>
      <c r="AZ122" s="67">
        <f t="shared" si="339"/>
        <v>9200</v>
      </c>
      <c r="BA122" s="67"/>
      <c r="BB122" s="67"/>
      <c r="BC122" s="67"/>
      <c r="BD122" s="67">
        <f t="shared" si="340"/>
        <v>11800</v>
      </c>
      <c r="BE122" s="67">
        <f t="shared" si="341"/>
        <v>9200</v>
      </c>
      <c r="BF122" s="67">
        <f t="shared" si="342"/>
        <v>9200</v>
      </c>
    </row>
    <row r="123" spans="1:58">
      <c r="A123" s="283"/>
      <c r="B123" s="62" t="s">
        <v>66</v>
      </c>
      <c r="C123" s="5" t="s">
        <v>13</v>
      </c>
      <c r="D123" s="60" t="s">
        <v>4</v>
      </c>
      <c r="E123" s="5" t="s">
        <v>99</v>
      </c>
      <c r="F123" s="5" t="s">
        <v>102</v>
      </c>
      <c r="G123" s="61" t="s">
        <v>67</v>
      </c>
      <c r="H123" s="67">
        <v>40800</v>
      </c>
      <c r="I123" s="67">
        <v>40800</v>
      </c>
      <c r="J123" s="67">
        <v>40800</v>
      </c>
      <c r="K123" s="67"/>
      <c r="L123" s="67"/>
      <c r="M123" s="67"/>
      <c r="N123" s="67">
        <f t="shared" si="319"/>
        <v>40800</v>
      </c>
      <c r="O123" s="67">
        <f t="shared" si="320"/>
        <v>40800</v>
      </c>
      <c r="P123" s="67">
        <f t="shared" si="321"/>
        <v>40800</v>
      </c>
      <c r="Q123" s="67"/>
      <c r="R123" s="67"/>
      <c r="S123" s="67"/>
      <c r="T123" s="67">
        <f t="shared" si="322"/>
        <v>40800</v>
      </c>
      <c r="U123" s="67">
        <f t="shared" si="323"/>
        <v>40800</v>
      </c>
      <c r="V123" s="67">
        <f t="shared" si="324"/>
        <v>40800</v>
      </c>
      <c r="W123" s="67"/>
      <c r="X123" s="67"/>
      <c r="Y123" s="67"/>
      <c r="Z123" s="67">
        <f t="shared" si="325"/>
        <v>40800</v>
      </c>
      <c r="AA123" s="67">
        <f t="shared" si="326"/>
        <v>40800</v>
      </c>
      <c r="AB123" s="67">
        <f t="shared" si="327"/>
        <v>40800</v>
      </c>
      <c r="AC123" s="67">
        <f>-4600+12400</f>
        <v>7800</v>
      </c>
      <c r="AD123" s="67"/>
      <c r="AE123" s="67"/>
      <c r="AF123" s="67">
        <f t="shared" si="328"/>
        <v>48600</v>
      </c>
      <c r="AG123" s="67">
        <f t="shared" si="329"/>
        <v>40800</v>
      </c>
      <c r="AH123" s="67">
        <f t="shared" si="330"/>
        <v>40800</v>
      </c>
      <c r="AI123" s="67">
        <v>2000</v>
      </c>
      <c r="AJ123" s="67"/>
      <c r="AK123" s="67"/>
      <c r="AL123" s="67">
        <f t="shared" si="331"/>
        <v>50600</v>
      </c>
      <c r="AM123" s="67">
        <f t="shared" si="332"/>
        <v>40800</v>
      </c>
      <c r="AN123" s="67">
        <f t="shared" si="333"/>
        <v>40800</v>
      </c>
      <c r="AO123" s="67"/>
      <c r="AP123" s="67"/>
      <c r="AQ123" s="67"/>
      <c r="AR123" s="67">
        <f t="shared" si="334"/>
        <v>50600</v>
      </c>
      <c r="AS123" s="67">
        <f t="shared" si="335"/>
        <v>40800</v>
      </c>
      <c r="AT123" s="67">
        <f t="shared" si="336"/>
        <v>40800</v>
      </c>
      <c r="AU123" s="67"/>
      <c r="AV123" s="67"/>
      <c r="AW123" s="67"/>
      <c r="AX123" s="67">
        <f t="shared" si="337"/>
        <v>50600</v>
      </c>
      <c r="AY123" s="67">
        <f t="shared" si="338"/>
        <v>40800</v>
      </c>
      <c r="AZ123" s="67">
        <f t="shared" si="339"/>
        <v>40800</v>
      </c>
      <c r="BA123" s="67"/>
      <c r="BB123" s="67"/>
      <c r="BC123" s="67"/>
      <c r="BD123" s="67">
        <f t="shared" si="340"/>
        <v>50600</v>
      </c>
      <c r="BE123" s="67">
        <f t="shared" si="341"/>
        <v>40800</v>
      </c>
      <c r="BF123" s="67">
        <f t="shared" si="342"/>
        <v>40800</v>
      </c>
    </row>
    <row r="124" spans="1:58" ht="25.5">
      <c r="A124" s="283"/>
      <c r="B124" s="30" t="s">
        <v>41</v>
      </c>
      <c r="C124" s="5" t="s">
        <v>13</v>
      </c>
      <c r="D124" s="60" t="s">
        <v>4</v>
      </c>
      <c r="E124" s="5" t="s">
        <v>99</v>
      </c>
      <c r="F124" s="5" t="s">
        <v>102</v>
      </c>
      <c r="G124" s="17" t="s">
        <v>39</v>
      </c>
      <c r="H124" s="63">
        <f>H125</f>
        <v>700000</v>
      </c>
      <c r="I124" s="63">
        <f t="shared" ref="I124:M124" si="384">I125</f>
        <v>700000</v>
      </c>
      <c r="J124" s="63">
        <f t="shared" si="384"/>
        <v>700000</v>
      </c>
      <c r="K124" s="63">
        <f t="shared" si="384"/>
        <v>0</v>
      </c>
      <c r="L124" s="63">
        <f t="shared" si="384"/>
        <v>0</v>
      </c>
      <c r="M124" s="63">
        <f t="shared" si="384"/>
        <v>0</v>
      </c>
      <c r="N124" s="63">
        <f t="shared" si="319"/>
        <v>700000</v>
      </c>
      <c r="O124" s="63">
        <f t="shared" si="320"/>
        <v>700000</v>
      </c>
      <c r="P124" s="63">
        <f t="shared" si="321"/>
        <v>700000</v>
      </c>
      <c r="Q124" s="63">
        <f t="shared" ref="Q124:S124" si="385">Q125</f>
        <v>0</v>
      </c>
      <c r="R124" s="63">
        <f t="shared" si="385"/>
        <v>0</v>
      </c>
      <c r="S124" s="63">
        <f t="shared" si="385"/>
        <v>0</v>
      </c>
      <c r="T124" s="63">
        <f t="shared" si="322"/>
        <v>700000</v>
      </c>
      <c r="U124" s="63">
        <f t="shared" si="323"/>
        <v>700000</v>
      </c>
      <c r="V124" s="63">
        <f t="shared" si="324"/>
        <v>700000</v>
      </c>
      <c r="W124" s="63">
        <f t="shared" ref="W124:Y124" si="386">W125</f>
        <v>86182.97</v>
      </c>
      <c r="X124" s="63">
        <f t="shared" si="386"/>
        <v>0</v>
      </c>
      <c r="Y124" s="63">
        <f t="shared" si="386"/>
        <v>0</v>
      </c>
      <c r="Z124" s="63">
        <f t="shared" si="325"/>
        <v>786182.97</v>
      </c>
      <c r="AA124" s="63">
        <f t="shared" si="326"/>
        <v>700000</v>
      </c>
      <c r="AB124" s="63">
        <f t="shared" si="327"/>
        <v>700000</v>
      </c>
      <c r="AC124" s="63">
        <f t="shared" ref="AC124:AE124" si="387">AC125</f>
        <v>0</v>
      </c>
      <c r="AD124" s="63">
        <f t="shared" si="387"/>
        <v>0</v>
      </c>
      <c r="AE124" s="63">
        <f t="shared" si="387"/>
        <v>0</v>
      </c>
      <c r="AF124" s="63">
        <f t="shared" si="328"/>
        <v>786182.97</v>
      </c>
      <c r="AG124" s="63">
        <f t="shared" si="329"/>
        <v>700000</v>
      </c>
      <c r="AH124" s="63">
        <f t="shared" si="330"/>
        <v>700000</v>
      </c>
      <c r="AI124" s="63">
        <f t="shared" ref="AI124:AK124" si="388">AI125</f>
        <v>0</v>
      </c>
      <c r="AJ124" s="63">
        <f t="shared" si="388"/>
        <v>0</v>
      </c>
      <c r="AK124" s="63">
        <f t="shared" si="388"/>
        <v>0</v>
      </c>
      <c r="AL124" s="63">
        <f t="shared" si="331"/>
        <v>786182.97</v>
      </c>
      <c r="AM124" s="63">
        <f t="shared" si="332"/>
        <v>700000</v>
      </c>
      <c r="AN124" s="63">
        <f t="shared" si="333"/>
        <v>700000</v>
      </c>
      <c r="AO124" s="63">
        <f t="shared" ref="AO124:AQ124" si="389">AO125</f>
        <v>19370</v>
      </c>
      <c r="AP124" s="63">
        <f t="shared" si="389"/>
        <v>0</v>
      </c>
      <c r="AQ124" s="63">
        <f t="shared" si="389"/>
        <v>0</v>
      </c>
      <c r="AR124" s="63">
        <f t="shared" si="334"/>
        <v>805552.97</v>
      </c>
      <c r="AS124" s="63">
        <f t="shared" si="335"/>
        <v>700000</v>
      </c>
      <c r="AT124" s="63">
        <f t="shared" si="336"/>
        <v>700000</v>
      </c>
      <c r="AU124" s="63">
        <f t="shared" ref="AU124:AW124" si="390">AU125</f>
        <v>10216</v>
      </c>
      <c r="AV124" s="63">
        <f t="shared" si="390"/>
        <v>0</v>
      </c>
      <c r="AW124" s="63">
        <f t="shared" si="390"/>
        <v>0</v>
      </c>
      <c r="AX124" s="63">
        <f t="shared" si="337"/>
        <v>815768.97</v>
      </c>
      <c r="AY124" s="63">
        <f t="shared" si="338"/>
        <v>700000</v>
      </c>
      <c r="AZ124" s="63">
        <f t="shared" si="339"/>
        <v>700000</v>
      </c>
      <c r="BA124" s="63">
        <f t="shared" ref="BA124:BC124" si="391">BA125</f>
        <v>17876</v>
      </c>
      <c r="BB124" s="63">
        <f t="shared" si="391"/>
        <v>0</v>
      </c>
      <c r="BC124" s="63">
        <f t="shared" si="391"/>
        <v>0</v>
      </c>
      <c r="BD124" s="63">
        <f t="shared" si="340"/>
        <v>833644.97</v>
      </c>
      <c r="BE124" s="63">
        <f t="shared" si="341"/>
        <v>700000</v>
      </c>
      <c r="BF124" s="63">
        <f t="shared" si="342"/>
        <v>700000</v>
      </c>
    </row>
    <row r="125" spans="1:58">
      <c r="A125" s="283"/>
      <c r="B125" s="29" t="s">
        <v>42</v>
      </c>
      <c r="C125" s="5" t="s">
        <v>13</v>
      </c>
      <c r="D125" s="60" t="s">
        <v>4</v>
      </c>
      <c r="E125" s="5" t="s">
        <v>99</v>
      </c>
      <c r="F125" s="5" t="s">
        <v>102</v>
      </c>
      <c r="G125" s="17" t="s">
        <v>40</v>
      </c>
      <c r="H125" s="67">
        <v>700000</v>
      </c>
      <c r="I125" s="67">
        <v>700000</v>
      </c>
      <c r="J125" s="67">
        <v>700000</v>
      </c>
      <c r="K125" s="67"/>
      <c r="L125" s="67"/>
      <c r="M125" s="67"/>
      <c r="N125" s="67">
        <f t="shared" si="319"/>
        <v>700000</v>
      </c>
      <c r="O125" s="67">
        <f t="shared" si="320"/>
        <v>700000</v>
      </c>
      <c r="P125" s="67">
        <f t="shared" si="321"/>
        <v>700000</v>
      </c>
      <c r="Q125" s="67"/>
      <c r="R125" s="67"/>
      <c r="S125" s="67"/>
      <c r="T125" s="67">
        <f t="shared" si="322"/>
        <v>700000</v>
      </c>
      <c r="U125" s="67">
        <f t="shared" si="323"/>
        <v>700000</v>
      </c>
      <c r="V125" s="67">
        <f t="shared" si="324"/>
        <v>700000</v>
      </c>
      <c r="W125" s="67">
        <v>86182.97</v>
      </c>
      <c r="X125" s="67"/>
      <c r="Y125" s="67"/>
      <c r="Z125" s="67">
        <f t="shared" si="325"/>
        <v>786182.97</v>
      </c>
      <c r="AA125" s="67">
        <f t="shared" si="326"/>
        <v>700000</v>
      </c>
      <c r="AB125" s="67">
        <f t="shared" si="327"/>
        <v>700000</v>
      </c>
      <c r="AC125" s="67"/>
      <c r="AD125" s="67"/>
      <c r="AE125" s="67"/>
      <c r="AF125" s="67">
        <f t="shared" si="328"/>
        <v>786182.97</v>
      </c>
      <c r="AG125" s="67">
        <f t="shared" si="329"/>
        <v>700000</v>
      </c>
      <c r="AH125" s="67">
        <f t="shared" si="330"/>
        <v>700000</v>
      </c>
      <c r="AI125" s="67"/>
      <c r="AJ125" s="67"/>
      <c r="AK125" s="67"/>
      <c r="AL125" s="67">
        <f t="shared" si="331"/>
        <v>786182.97</v>
      </c>
      <c r="AM125" s="67">
        <f t="shared" si="332"/>
        <v>700000</v>
      </c>
      <c r="AN125" s="67">
        <f t="shared" si="333"/>
        <v>700000</v>
      </c>
      <c r="AO125" s="67">
        <v>19370</v>
      </c>
      <c r="AP125" s="67"/>
      <c r="AQ125" s="67"/>
      <c r="AR125" s="67">
        <f t="shared" si="334"/>
        <v>805552.97</v>
      </c>
      <c r="AS125" s="67">
        <f t="shared" si="335"/>
        <v>700000</v>
      </c>
      <c r="AT125" s="67">
        <f t="shared" si="336"/>
        <v>700000</v>
      </c>
      <c r="AU125" s="67">
        <v>10216</v>
      </c>
      <c r="AV125" s="67"/>
      <c r="AW125" s="67"/>
      <c r="AX125" s="67">
        <f t="shared" si="337"/>
        <v>815768.97</v>
      </c>
      <c r="AY125" s="67">
        <f t="shared" si="338"/>
        <v>700000</v>
      </c>
      <c r="AZ125" s="67">
        <f t="shared" si="339"/>
        <v>700000</v>
      </c>
      <c r="BA125" s="67">
        <v>17876</v>
      </c>
      <c r="BB125" s="67"/>
      <c r="BC125" s="67"/>
      <c r="BD125" s="67">
        <f t="shared" si="340"/>
        <v>833644.97</v>
      </c>
      <c r="BE125" s="67">
        <f t="shared" si="341"/>
        <v>700000</v>
      </c>
      <c r="BF125" s="67">
        <f t="shared" si="342"/>
        <v>700000</v>
      </c>
    </row>
    <row r="126" spans="1:58">
      <c r="A126" s="27"/>
      <c r="B126" s="88" t="s">
        <v>187</v>
      </c>
      <c r="C126" s="5" t="s">
        <v>13</v>
      </c>
      <c r="D126" s="60" t="s">
        <v>4</v>
      </c>
      <c r="E126" s="5" t="s">
        <v>99</v>
      </c>
      <c r="F126" s="60" t="s">
        <v>186</v>
      </c>
      <c r="G126" s="17"/>
      <c r="H126" s="67"/>
      <c r="I126" s="67"/>
      <c r="J126" s="67"/>
      <c r="K126" s="67"/>
      <c r="L126" s="67"/>
      <c r="M126" s="67"/>
      <c r="N126" s="67"/>
      <c r="O126" s="67"/>
      <c r="P126" s="67"/>
      <c r="Q126" s="67">
        <f>Q131</f>
        <v>60000</v>
      </c>
      <c r="R126" s="67">
        <f>R131</f>
        <v>0</v>
      </c>
      <c r="S126" s="67">
        <f>S131</f>
        <v>0</v>
      </c>
      <c r="T126" s="67">
        <f t="shared" ref="T126:T132" si="392">N126+Q126</f>
        <v>60000</v>
      </c>
      <c r="U126" s="67">
        <f t="shared" ref="U126:U132" si="393">O126+R126</f>
        <v>0</v>
      </c>
      <c r="V126" s="67">
        <f t="shared" ref="V126:V132" si="394">P126+S126</f>
        <v>0</v>
      </c>
      <c r="W126" s="67">
        <f>W127+W129+W131</f>
        <v>0</v>
      </c>
      <c r="X126" s="67">
        <f t="shared" ref="X126:Y126" si="395">X127+X129</f>
        <v>0</v>
      </c>
      <c r="Y126" s="67">
        <f t="shared" si="395"/>
        <v>0</v>
      </c>
      <c r="Z126" s="67">
        <f t="shared" si="325"/>
        <v>60000</v>
      </c>
      <c r="AA126" s="67">
        <f t="shared" si="326"/>
        <v>0</v>
      </c>
      <c r="AB126" s="67">
        <f t="shared" si="327"/>
        <v>0</v>
      </c>
      <c r="AC126" s="67">
        <f>AC127+AC129+AC131</f>
        <v>20000</v>
      </c>
      <c r="AD126" s="67">
        <f t="shared" ref="AD126:AE126" si="396">AD127+AD129</f>
        <v>0</v>
      </c>
      <c r="AE126" s="67">
        <f t="shared" si="396"/>
        <v>0</v>
      </c>
      <c r="AF126" s="67">
        <f t="shared" si="328"/>
        <v>80000</v>
      </c>
      <c r="AG126" s="67">
        <f t="shared" si="329"/>
        <v>0</v>
      </c>
      <c r="AH126" s="67">
        <f t="shared" si="330"/>
        <v>0</v>
      </c>
      <c r="AI126" s="67">
        <f>AI127+AI129+AI131</f>
        <v>0</v>
      </c>
      <c r="AJ126" s="67">
        <f t="shared" ref="AJ126:AK126" si="397">AJ127+AJ129</f>
        <v>0</v>
      </c>
      <c r="AK126" s="67">
        <f t="shared" si="397"/>
        <v>0</v>
      </c>
      <c r="AL126" s="67">
        <f t="shared" si="331"/>
        <v>80000</v>
      </c>
      <c r="AM126" s="67">
        <f t="shared" si="332"/>
        <v>0</v>
      </c>
      <c r="AN126" s="67">
        <f t="shared" si="333"/>
        <v>0</v>
      </c>
      <c r="AO126" s="67">
        <f>AO127+AO129+AO131</f>
        <v>0</v>
      </c>
      <c r="AP126" s="67">
        <f t="shared" ref="AP126:AQ126" si="398">AP127+AP129</f>
        <v>0</v>
      </c>
      <c r="AQ126" s="67">
        <f t="shared" si="398"/>
        <v>0</v>
      </c>
      <c r="AR126" s="67">
        <f t="shared" si="334"/>
        <v>80000</v>
      </c>
      <c r="AS126" s="67">
        <f t="shared" si="335"/>
        <v>0</v>
      </c>
      <c r="AT126" s="67">
        <f t="shared" si="336"/>
        <v>0</v>
      </c>
      <c r="AU126" s="67">
        <f>AU127+AU129+AU131</f>
        <v>0</v>
      </c>
      <c r="AV126" s="67">
        <f t="shared" ref="AV126:AW126" si="399">AV127+AV129</f>
        <v>0</v>
      </c>
      <c r="AW126" s="67">
        <f t="shared" si="399"/>
        <v>0</v>
      </c>
      <c r="AX126" s="67">
        <f t="shared" si="337"/>
        <v>80000</v>
      </c>
      <c r="AY126" s="67">
        <f t="shared" si="338"/>
        <v>0</v>
      </c>
      <c r="AZ126" s="67">
        <f t="shared" si="339"/>
        <v>0</v>
      </c>
      <c r="BA126" s="67">
        <f>BA127+BA129+BA131</f>
        <v>79646</v>
      </c>
      <c r="BB126" s="67">
        <f t="shared" ref="BB126:BC126" si="400">BB127+BB129</f>
        <v>0</v>
      </c>
      <c r="BC126" s="67">
        <f t="shared" si="400"/>
        <v>0</v>
      </c>
      <c r="BD126" s="67">
        <f t="shared" si="340"/>
        <v>159646</v>
      </c>
      <c r="BE126" s="67">
        <f t="shared" si="341"/>
        <v>0</v>
      </c>
      <c r="BF126" s="67">
        <f t="shared" si="342"/>
        <v>0</v>
      </c>
    </row>
    <row r="127" spans="1:58" ht="25.5">
      <c r="A127" s="27"/>
      <c r="B127" s="62" t="s">
        <v>207</v>
      </c>
      <c r="C127" s="5" t="s">
        <v>13</v>
      </c>
      <c r="D127" s="60" t="s">
        <v>4</v>
      </c>
      <c r="E127" s="5" t="s">
        <v>99</v>
      </c>
      <c r="F127" s="60" t="s">
        <v>186</v>
      </c>
      <c r="G127" s="61" t="s">
        <v>32</v>
      </c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>
        <f>W128</f>
        <v>10000</v>
      </c>
      <c r="X127" s="67">
        <f t="shared" ref="X127:Y127" si="401">X128</f>
        <v>0</v>
      </c>
      <c r="Y127" s="67">
        <f t="shared" si="401"/>
        <v>0</v>
      </c>
      <c r="Z127" s="67">
        <f t="shared" ref="Z127:Z130" si="402">T127+W127</f>
        <v>10000</v>
      </c>
      <c r="AA127" s="67">
        <f t="shared" ref="AA127:AA130" si="403">U127+X127</f>
        <v>0</v>
      </c>
      <c r="AB127" s="67">
        <f t="shared" ref="AB127:AB130" si="404">V127+Y127</f>
        <v>0</v>
      </c>
      <c r="AC127" s="67">
        <f>AC128</f>
        <v>0</v>
      </c>
      <c r="AD127" s="67">
        <f t="shared" ref="AD127:AE127" si="405">AD128</f>
        <v>0</v>
      </c>
      <c r="AE127" s="67">
        <f t="shared" si="405"/>
        <v>0</v>
      </c>
      <c r="AF127" s="67">
        <f t="shared" si="328"/>
        <v>10000</v>
      </c>
      <c r="AG127" s="67">
        <f t="shared" si="329"/>
        <v>0</v>
      </c>
      <c r="AH127" s="67">
        <f t="shared" si="330"/>
        <v>0</v>
      </c>
      <c r="AI127" s="67">
        <f>AI128</f>
        <v>0</v>
      </c>
      <c r="AJ127" s="67">
        <f t="shared" ref="AJ127:AK127" si="406">AJ128</f>
        <v>0</v>
      </c>
      <c r="AK127" s="67">
        <f t="shared" si="406"/>
        <v>0</v>
      </c>
      <c r="AL127" s="67">
        <f t="shared" si="331"/>
        <v>10000</v>
      </c>
      <c r="AM127" s="67">
        <f t="shared" si="332"/>
        <v>0</v>
      </c>
      <c r="AN127" s="67">
        <f t="shared" si="333"/>
        <v>0</v>
      </c>
      <c r="AO127" s="67">
        <f>AO128</f>
        <v>0</v>
      </c>
      <c r="AP127" s="67">
        <f t="shared" ref="AP127:AQ127" si="407">AP128</f>
        <v>0</v>
      </c>
      <c r="AQ127" s="67">
        <f t="shared" si="407"/>
        <v>0</v>
      </c>
      <c r="AR127" s="67">
        <f t="shared" si="334"/>
        <v>10000</v>
      </c>
      <c r="AS127" s="67">
        <f t="shared" si="335"/>
        <v>0</v>
      </c>
      <c r="AT127" s="67">
        <f t="shared" si="336"/>
        <v>0</v>
      </c>
      <c r="AU127" s="67">
        <f>AU128</f>
        <v>0</v>
      </c>
      <c r="AV127" s="67">
        <f t="shared" ref="AV127:AW127" si="408">AV128</f>
        <v>0</v>
      </c>
      <c r="AW127" s="67">
        <f t="shared" si="408"/>
        <v>0</v>
      </c>
      <c r="AX127" s="67">
        <f t="shared" si="337"/>
        <v>10000</v>
      </c>
      <c r="AY127" s="67">
        <f t="shared" si="338"/>
        <v>0</v>
      </c>
      <c r="AZ127" s="67">
        <f t="shared" si="339"/>
        <v>0</v>
      </c>
      <c r="BA127" s="67">
        <f>BA128</f>
        <v>79646</v>
      </c>
      <c r="BB127" s="67">
        <f t="shared" ref="BB127:BC127" si="409">BB128</f>
        <v>0</v>
      </c>
      <c r="BC127" s="67">
        <f t="shared" si="409"/>
        <v>0</v>
      </c>
      <c r="BD127" s="67">
        <f t="shared" si="340"/>
        <v>89646</v>
      </c>
      <c r="BE127" s="67">
        <f t="shared" si="341"/>
        <v>0</v>
      </c>
      <c r="BF127" s="67">
        <f t="shared" si="342"/>
        <v>0</v>
      </c>
    </row>
    <row r="128" spans="1:58" ht="25.5">
      <c r="A128" s="27"/>
      <c r="B128" s="62" t="s">
        <v>34</v>
      </c>
      <c r="C128" s="5" t="s">
        <v>13</v>
      </c>
      <c r="D128" s="60" t="s">
        <v>4</v>
      </c>
      <c r="E128" s="5" t="s">
        <v>99</v>
      </c>
      <c r="F128" s="60" t="s">
        <v>186</v>
      </c>
      <c r="G128" s="61" t="s">
        <v>33</v>
      </c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>
        <v>10000</v>
      </c>
      <c r="X128" s="67"/>
      <c r="Y128" s="67"/>
      <c r="Z128" s="67">
        <f t="shared" si="402"/>
        <v>10000</v>
      </c>
      <c r="AA128" s="67">
        <f t="shared" si="403"/>
        <v>0</v>
      </c>
      <c r="AB128" s="67">
        <f t="shared" si="404"/>
        <v>0</v>
      </c>
      <c r="AC128" s="67"/>
      <c r="AD128" s="67"/>
      <c r="AE128" s="67"/>
      <c r="AF128" s="67">
        <f t="shared" si="328"/>
        <v>10000</v>
      </c>
      <c r="AG128" s="67">
        <f t="shared" si="329"/>
        <v>0</v>
      </c>
      <c r="AH128" s="67">
        <f t="shared" si="330"/>
        <v>0</v>
      </c>
      <c r="AI128" s="67"/>
      <c r="AJ128" s="67"/>
      <c r="AK128" s="67"/>
      <c r="AL128" s="67">
        <f t="shared" si="331"/>
        <v>10000</v>
      </c>
      <c r="AM128" s="67">
        <f t="shared" si="332"/>
        <v>0</v>
      </c>
      <c r="AN128" s="67">
        <f t="shared" si="333"/>
        <v>0</v>
      </c>
      <c r="AO128" s="67"/>
      <c r="AP128" s="67"/>
      <c r="AQ128" s="67"/>
      <c r="AR128" s="67">
        <f t="shared" si="334"/>
        <v>10000</v>
      </c>
      <c r="AS128" s="67">
        <f t="shared" si="335"/>
        <v>0</v>
      </c>
      <c r="AT128" s="67">
        <f t="shared" si="336"/>
        <v>0</v>
      </c>
      <c r="AU128" s="67"/>
      <c r="AV128" s="67"/>
      <c r="AW128" s="67"/>
      <c r="AX128" s="67">
        <f t="shared" si="337"/>
        <v>10000</v>
      </c>
      <c r="AY128" s="67">
        <f t="shared" si="338"/>
        <v>0</v>
      </c>
      <c r="AZ128" s="67">
        <f t="shared" si="339"/>
        <v>0</v>
      </c>
      <c r="BA128" s="67">
        <v>79646</v>
      </c>
      <c r="BB128" s="67"/>
      <c r="BC128" s="67"/>
      <c r="BD128" s="67">
        <f t="shared" si="340"/>
        <v>89646</v>
      </c>
      <c r="BE128" s="67">
        <f t="shared" si="341"/>
        <v>0</v>
      </c>
      <c r="BF128" s="67">
        <f t="shared" si="342"/>
        <v>0</v>
      </c>
    </row>
    <row r="129" spans="1:58">
      <c r="A129" s="27"/>
      <c r="B129" s="62" t="s">
        <v>35</v>
      </c>
      <c r="C129" s="5" t="s">
        <v>13</v>
      </c>
      <c r="D129" s="60" t="s">
        <v>4</v>
      </c>
      <c r="E129" s="5" t="s">
        <v>99</v>
      </c>
      <c r="F129" s="60" t="s">
        <v>186</v>
      </c>
      <c r="G129" s="61" t="s">
        <v>36</v>
      </c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>
        <f>W130</f>
        <v>50000</v>
      </c>
      <c r="X129" s="67">
        <f t="shared" ref="X129:Y129" si="410">X130</f>
        <v>0</v>
      </c>
      <c r="Y129" s="67">
        <f t="shared" si="410"/>
        <v>0</v>
      </c>
      <c r="Z129" s="67">
        <f t="shared" si="402"/>
        <v>50000</v>
      </c>
      <c r="AA129" s="67">
        <f t="shared" si="403"/>
        <v>0</v>
      </c>
      <c r="AB129" s="67">
        <f t="shared" si="404"/>
        <v>0</v>
      </c>
      <c r="AC129" s="67">
        <f>AC130</f>
        <v>0</v>
      </c>
      <c r="AD129" s="67">
        <f t="shared" ref="AD129:AE129" si="411">AD130</f>
        <v>0</v>
      </c>
      <c r="AE129" s="67">
        <f t="shared" si="411"/>
        <v>0</v>
      </c>
      <c r="AF129" s="67">
        <f t="shared" si="328"/>
        <v>50000</v>
      </c>
      <c r="AG129" s="67">
        <f t="shared" si="329"/>
        <v>0</v>
      </c>
      <c r="AH129" s="67">
        <f t="shared" si="330"/>
        <v>0</v>
      </c>
      <c r="AI129" s="67">
        <f>AI130</f>
        <v>0</v>
      </c>
      <c r="AJ129" s="67">
        <f t="shared" ref="AJ129:AK129" si="412">AJ130</f>
        <v>0</v>
      </c>
      <c r="AK129" s="67">
        <f t="shared" si="412"/>
        <v>0</v>
      </c>
      <c r="AL129" s="67">
        <f t="shared" si="331"/>
        <v>50000</v>
      </c>
      <c r="AM129" s="67">
        <f t="shared" si="332"/>
        <v>0</v>
      </c>
      <c r="AN129" s="67">
        <f t="shared" si="333"/>
        <v>0</v>
      </c>
      <c r="AO129" s="67">
        <f>AO130</f>
        <v>0</v>
      </c>
      <c r="AP129" s="67">
        <f t="shared" ref="AP129:AQ129" si="413">AP130</f>
        <v>0</v>
      </c>
      <c r="AQ129" s="67">
        <f t="shared" si="413"/>
        <v>0</v>
      </c>
      <c r="AR129" s="67">
        <f t="shared" si="334"/>
        <v>50000</v>
      </c>
      <c r="AS129" s="67">
        <f t="shared" si="335"/>
        <v>0</v>
      </c>
      <c r="AT129" s="67">
        <f t="shared" si="336"/>
        <v>0</v>
      </c>
      <c r="AU129" s="67">
        <f>AU130</f>
        <v>0</v>
      </c>
      <c r="AV129" s="67">
        <f t="shared" ref="AV129:AW129" si="414">AV130</f>
        <v>0</v>
      </c>
      <c r="AW129" s="67">
        <f t="shared" si="414"/>
        <v>0</v>
      </c>
      <c r="AX129" s="67">
        <f t="shared" si="337"/>
        <v>50000</v>
      </c>
      <c r="AY129" s="67">
        <f t="shared" si="338"/>
        <v>0</v>
      </c>
      <c r="AZ129" s="67">
        <f t="shared" si="339"/>
        <v>0</v>
      </c>
      <c r="BA129" s="67">
        <f>BA130</f>
        <v>0</v>
      </c>
      <c r="BB129" s="67">
        <f t="shared" ref="BB129:BC129" si="415">BB130</f>
        <v>0</v>
      </c>
      <c r="BC129" s="67">
        <f t="shared" si="415"/>
        <v>0</v>
      </c>
      <c r="BD129" s="67">
        <f t="shared" si="340"/>
        <v>50000</v>
      </c>
      <c r="BE129" s="67">
        <f t="shared" si="341"/>
        <v>0</v>
      </c>
      <c r="BF129" s="67">
        <f t="shared" si="342"/>
        <v>0</v>
      </c>
    </row>
    <row r="130" spans="1:58">
      <c r="A130" s="27"/>
      <c r="B130" s="62" t="s">
        <v>173</v>
      </c>
      <c r="C130" s="5" t="s">
        <v>13</v>
      </c>
      <c r="D130" s="60" t="s">
        <v>4</v>
      </c>
      <c r="E130" s="5" t="s">
        <v>99</v>
      </c>
      <c r="F130" s="60" t="s">
        <v>186</v>
      </c>
      <c r="G130" s="61" t="s">
        <v>174</v>
      </c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>
        <v>50000</v>
      </c>
      <c r="X130" s="67"/>
      <c r="Y130" s="67"/>
      <c r="Z130" s="67">
        <f t="shared" si="402"/>
        <v>50000</v>
      </c>
      <c r="AA130" s="67">
        <f t="shared" si="403"/>
        <v>0</v>
      </c>
      <c r="AB130" s="67">
        <f t="shared" si="404"/>
        <v>0</v>
      </c>
      <c r="AC130" s="67"/>
      <c r="AD130" s="67"/>
      <c r="AE130" s="67"/>
      <c r="AF130" s="67">
        <f t="shared" si="328"/>
        <v>50000</v>
      </c>
      <c r="AG130" s="67">
        <f t="shared" si="329"/>
        <v>0</v>
      </c>
      <c r="AH130" s="67">
        <f t="shared" si="330"/>
        <v>0</v>
      </c>
      <c r="AI130" s="67"/>
      <c r="AJ130" s="67"/>
      <c r="AK130" s="67"/>
      <c r="AL130" s="67">
        <f t="shared" si="331"/>
        <v>50000</v>
      </c>
      <c r="AM130" s="67">
        <f t="shared" si="332"/>
        <v>0</v>
      </c>
      <c r="AN130" s="67">
        <f t="shared" si="333"/>
        <v>0</v>
      </c>
      <c r="AO130" s="67"/>
      <c r="AP130" s="67"/>
      <c r="AQ130" s="67"/>
      <c r="AR130" s="67">
        <f t="shared" si="334"/>
        <v>50000</v>
      </c>
      <c r="AS130" s="67">
        <f t="shared" si="335"/>
        <v>0</v>
      </c>
      <c r="AT130" s="67">
        <f t="shared" si="336"/>
        <v>0</v>
      </c>
      <c r="AU130" s="67"/>
      <c r="AV130" s="67"/>
      <c r="AW130" s="67"/>
      <c r="AX130" s="67">
        <f t="shared" si="337"/>
        <v>50000</v>
      </c>
      <c r="AY130" s="67">
        <f t="shared" si="338"/>
        <v>0</v>
      </c>
      <c r="AZ130" s="67">
        <f t="shared" si="339"/>
        <v>0</v>
      </c>
      <c r="BA130" s="67"/>
      <c r="BB130" s="67"/>
      <c r="BC130" s="67"/>
      <c r="BD130" s="67">
        <f t="shared" si="340"/>
        <v>50000</v>
      </c>
      <c r="BE130" s="67">
        <f t="shared" si="341"/>
        <v>0</v>
      </c>
      <c r="BF130" s="67">
        <f t="shared" si="342"/>
        <v>0</v>
      </c>
    </row>
    <row r="131" spans="1:58" ht="25.5">
      <c r="A131" s="27"/>
      <c r="B131" s="30" t="s">
        <v>41</v>
      </c>
      <c r="C131" s="5" t="s">
        <v>13</v>
      </c>
      <c r="D131" s="60" t="s">
        <v>4</v>
      </c>
      <c r="E131" s="5" t="s">
        <v>99</v>
      </c>
      <c r="F131" s="60" t="s">
        <v>186</v>
      </c>
      <c r="G131" s="61" t="s">
        <v>39</v>
      </c>
      <c r="H131" s="67"/>
      <c r="I131" s="67"/>
      <c r="J131" s="67"/>
      <c r="K131" s="67"/>
      <c r="L131" s="67"/>
      <c r="M131" s="67"/>
      <c r="N131" s="67"/>
      <c r="O131" s="67"/>
      <c r="P131" s="67"/>
      <c r="Q131" s="67">
        <f>Q132</f>
        <v>60000</v>
      </c>
      <c r="R131" s="67">
        <f t="shared" ref="R131:S131" si="416">R132</f>
        <v>0</v>
      </c>
      <c r="S131" s="67">
        <f t="shared" si="416"/>
        <v>0</v>
      </c>
      <c r="T131" s="67">
        <f t="shared" si="392"/>
        <v>60000</v>
      </c>
      <c r="U131" s="67">
        <f t="shared" si="393"/>
        <v>0</v>
      </c>
      <c r="V131" s="67">
        <f t="shared" si="394"/>
        <v>0</v>
      </c>
      <c r="W131" s="67">
        <f>W132</f>
        <v>-60000</v>
      </c>
      <c r="X131" s="67">
        <f t="shared" ref="X131:Y131" si="417">X132</f>
        <v>0</v>
      </c>
      <c r="Y131" s="67">
        <f t="shared" si="417"/>
        <v>0</v>
      </c>
      <c r="Z131" s="67">
        <f t="shared" si="325"/>
        <v>0</v>
      </c>
      <c r="AA131" s="67">
        <f t="shared" si="326"/>
        <v>0</v>
      </c>
      <c r="AB131" s="67">
        <f t="shared" si="327"/>
        <v>0</v>
      </c>
      <c r="AC131" s="67">
        <f>AC132</f>
        <v>20000</v>
      </c>
      <c r="AD131" s="67">
        <f t="shared" ref="AD131:AE131" si="418">AD132</f>
        <v>0</v>
      </c>
      <c r="AE131" s="67">
        <f t="shared" si="418"/>
        <v>0</v>
      </c>
      <c r="AF131" s="67">
        <f t="shared" si="328"/>
        <v>20000</v>
      </c>
      <c r="AG131" s="67">
        <f t="shared" si="329"/>
        <v>0</v>
      </c>
      <c r="AH131" s="67">
        <f t="shared" si="330"/>
        <v>0</v>
      </c>
      <c r="AI131" s="67">
        <f>AI132</f>
        <v>0</v>
      </c>
      <c r="AJ131" s="67">
        <f t="shared" ref="AJ131:AK131" si="419">AJ132</f>
        <v>0</v>
      </c>
      <c r="AK131" s="67">
        <f t="shared" si="419"/>
        <v>0</v>
      </c>
      <c r="AL131" s="67">
        <f t="shared" si="331"/>
        <v>20000</v>
      </c>
      <c r="AM131" s="67">
        <f t="shared" si="332"/>
        <v>0</v>
      </c>
      <c r="AN131" s="67">
        <f t="shared" si="333"/>
        <v>0</v>
      </c>
      <c r="AO131" s="67">
        <f>AO132</f>
        <v>0</v>
      </c>
      <c r="AP131" s="67">
        <f t="shared" ref="AP131:AQ131" si="420">AP132</f>
        <v>0</v>
      </c>
      <c r="AQ131" s="67">
        <f t="shared" si="420"/>
        <v>0</v>
      </c>
      <c r="AR131" s="67">
        <f t="shared" si="334"/>
        <v>20000</v>
      </c>
      <c r="AS131" s="67">
        <f t="shared" si="335"/>
        <v>0</v>
      </c>
      <c r="AT131" s="67">
        <f t="shared" si="336"/>
        <v>0</v>
      </c>
      <c r="AU131" s="67">
        <f>AU132</f>
        <v>0</v>
      </c>
      <c r="AV131" s="67">
        <f t="shared" ref="AV131:AW131" si="421">AV132</f>
        <v>0</v>
      </c>
      <c r="AW131" s="67">
        <f t="shared" si="421"/>
        <v>0</v>
      </c>
      <c r="AX131" s="67">
        <f t="shared" si="337"/>
        <v>20000</v>
      </c>
      <c r="AY131" s="67">
        <f t="shared" si="338"/>
        <v>0</v>
      </c>
      <c r="AZ131" s="67">
        <f t="shared" si="339"/>
        <v>0</v>
      </c>
      <c r="BA131" s="67">
        <f>BA132</f>
        <v>0</v>
      </c>
      <c r="BB131" s="67">
        <f t="shared" ref="BB131:BC131" si="422">BB132</f>
        <v>0</v>
      </c>
      <c r="BC131" s="67">
        <f t="shared" si="422"/>
        <v>0</v>
      </c>
      <c r="BD131" s="67">
        <f t="shared" si="340"/>
        <v>20000</v>
      </c>
      <c r="BE131" s="67">
        <f t="shared" si="341"/>
        <v>0</v>
      </c>
      <c r="BF131" s="67">
        <f t="shared" si="342"/>
        <v>0</v>
      </c>
    </row>
    <row r="132" spans="1:58">
      <c r="A132" s="27"/>
      <c r="B132" s="29" t="s">
        <v>42</v>
      </c>
      <c r="C132" s="5" t="s">
        <v>13</v>
      </c>
      <c r="D132" s="60" t="s">
        <v>4</v>
      </c>
      <c r="E132" s="5" t="s">
        <v>99</v>
      </c>
      <c r="F132" s="60" t="s">
        <v>186</v>
      </c>
      <c r="G132" s="61" t="s">
        <v>40</v>
      </c>
      <c r="H132" s="67"/>
      <c r="I132" s="67"/>
      <c r="J132" s="67"/>
      <c r="K132" s="67"/>
      <c r="L132" s="67"/>
      <c r="M132" s="67"/>
      <c r="N132" s="67"/>
      <c r="O132" s="67"/>
      <c r="P132" s="67"/>
      <c r="Q132" s="67">
        <v>60000</v>
      </c>
      <c r="R132" s="67"/>
      <c r="S132" s="67"/>
      <c r="T132" s="67">
        <f t="shared" si="392"/>
        <v>60000</v>
      </c>
      <c r="U132" s="67">
        <f t="shared" si="393"/>
        <v>0</v>
      </c>
      <c r="V132" s="67">
        <f t="shared" si="394"/>
        <v>0</v>
      </c>
      <c r="W132" s="67">
        <v>-60000</v>
      </c>
      <c r="X132" s="67"/>
      <c r="Y132" s="67"/>
      <c r="Z132" s="67">
        <f t="shared" si="325"/>
        <v>0</v>
      </c>
      <c r="AA132" s="67">
        <f t="shared" si="326"/>
        <v>0</v>
      </c>
      <c r="AB132" s="67">
        <f t="shared" si="327"/>
        <v>0</v>
      </c>
      <c r="AC132" s="67">
        <v>20000</v>
      </c>
      <c r="AD132" s="67"/>
      <c r="AE132" s="67"/>
      <c r="AF132" s="67">
        <f t="shared" si="328"/>
        <v>20000</v>
      </c>
      <c r="AG132" s="67">
        <f t="shared" si="329"/>
        <v>0</v>
      </c>
      <c r="AH132" s="67">
        <f t="shared" si="330"/>
        <v>0</v>
      </c>
      <c r="AI132" s="67"/>
      <c r="AJ132" s="67"/>
      <c r="AK132" s="67"/>
      <c r="AL132" s="67">
        <f t="shared" si="331"/>
        <v>20000</v>
      </c>
      <c r="AM132" s="67">
        <f t="shared" si="332"/>
        <v>0</v>
      </c>
      <c r="AN132" s="67">
        <f t="shared" si="333"/>
        <v>0</v>
      </c>
      <c r="AO132" s="67"/>
      <c r="AP132" s="67"/>
      <c r="AQ132" s="67"/>
      <c r="AR132" s="67">
        <f t="shared" si="334"/>
        <v>20000</v>
      </c>
      <c r="AS132" s="67">
        <f t="shared" si="335"/>
        <v>0</v>
      </c>
      <c r="AT132" s="67">
        <f t="shared" si="336"/>
        <v>0</v>
      </c>
      <c r="AU132" s="67"/>
      <c r="AV132" s="67"/>
      <c r="AW132" s="67"/>
      <c r="AX132" s="67">
        <f t="shared" si="337"/>
        <v>20000</v>
      </c>
      <c r="AY132" s="67">
        <f t="shared" si="338"/>
        <v>0</v>
      </c>
      <c r="AZ132" s="67">
        <f t="shared" si="339"/>
        <v>0</v>
      </c>
      <c r="BA132" s="67"/>
      <c r="BB132" s="67"/>
      <c r="BC132" s="67"/>
      <c r="BD132" s="67">
        <f t="shared" si="340"/>
        <v>20000</v>
      </c>
      <c r="BE132" s="67">
        <f t="shared" si="341"/>
        <v>0</v>
      </c>
      <c r="BF132" s="67">
        <f t="shared" si="342"/>
        <v>0</v>
      </c>
    </row>
    <row r="133" spans="1:58" ht="25.5">
      <c r="A133" s="27" t="s">
        <v>27</v>
      </c>
      <c r="B133" s="87" t="s">
        <v>93</v>
      </c>
      <c r="C133" s="6" t="s">
        <v>13</v>
      </c>
      <c r="D133" s="6" t="s">
        <v>5</v>
      </c>
      <c r="E133" s="6" t="s">
        <v>99</v>
      </c>
      <c r="F133" s="6" t="s">
        <v>100</v>
      </c>
      <c r="G133" s="17"/>
      <c r="H133" s="64">
        <f>H134</f>
        <v>250000</v>
      </c>
      <c r="I133" s="64">
        <f t="shared" ref="I133:M133" si="423">I134</f>
        <v>250000</v>
      </c>
      <c r="J133" s="64">
        <f t="shared" si="423"/>
        <v>250000</v>
      </c>
      <c r="K133" s="64">
        <f t="shared" si="423"/>
        <v>0</v>
      </c>
      <c r="L133" s="64">
        <f t="shared" si="423"/>
        <v>0</v>
      </c>
      <c r="M133" s="64">
        <f t="shared" si="423"/>
        <v>0</v>
      </c>
      <c r="N133" s="64">
        <f t="shared" si="319"/>
        <v>250000</v>
      </c>
      <c r="O133" s="64">
        <f t="shared" si="320"/>
        <v>250000</v>
      </c>
      <c r="P133" s="64">
        <f t="shared" si="321"/>
        <v>250000</v>
      </c>
      <c r="Q133" s="64">
        <f t="shared" ref="Q133:S133" si="424">Q134</f>
        <v>5987.1</v>
      </c>
      <c r="R133" s="64">
        <f t="shared" si="424"/>
        <v>0</v>
      </c>
      <c r="S133" s="64">
        <f t="shared" si="424"/>
        <v>0</v>
      </c>
      <c r="T133" s="64">
        <f t="shared" si="322"/>
        <v>255987.1</v>
      </c>
      <c r="U133" s="64">
        <f t="shared" si="323"/>
        <v>250000</v>
      </c>
      <c r="V133" s="64">
        <f t="shared" si="324"/>
        <v>250000</v>
      </c>
      <c r="W133" s="64">
        <f>W134+W142</f>
        <v>96551.78</v>
      </c>
      <c r="X133" s="64">
        <f t="shared" ref="X133:Y133" si="425">X134+X142</f>
        <v>0</v>
      </c>
      <c r="Y133" s="64">
        <f t="shared" si="425"/>
        <v>0</v>
      </c>
      <c r="Z133" s="64">
        <f t="shared" si="325"/>
        <v>352538.88</v>
      </c>
      <c r="AA133" s="64">
        <f t="shared" si="326"/>
        <v>250000</v>
      </c>
      <c r="AB133" s="64">
        <f t="shared" si="327"/>
        <v>250000</v>
      </c>
      <c r="AC133" s="64">
        <f>AC134+AC142</f>
        <v>-12400</v>
      </c>
      <c r="AD133" s="64">
        <f t="shared" ref="AD133:AE133" si="426">AD134+AD142</f>
        <v>0</v>
      </c>
      <c r="AE133" s="64">
        <f t="shared" si="426"/>
        <v>0</v>
      </c>
      <c r="AF133" s="64">
        <f t="shared" si="328"/>
        <v>340138.88</v>
      </c>
      <c r="AG133" s="64">
        <f t="shared" si="329"/>
        <v>250000</v>
      </c>
      <c r="AH133" s="64">
        <f t="shared" si="330"/>
        <v>250000</v>
      </c>
      <c r="AI133" s="64">
        <f>AI134+AI142</f>
        <v>0</v>
      </c>
      <c r="AJ133" s="64">
        <f t="shared" ref="AJ133:AK133" si="427">AJ134+AJ142</f>
        <v>0</v>
      </c>
      <c r="AK133" s="64">
        <f t="shared" si="427"/>
        <v>0</v>
      </c>
      <c r="AL133" s="64">
        <f t="shared" si="331"/>
        <v>340138.88</v>
      </c>
      <c r="AM133" s="64">
        <f t="shared" si="332"/>
        <v>250000</v>
      </c>
      <c r="AN133" s="64">
        <f t="shared" si="333"/>
        <v>250000</v>
      </c>
      <c r="AO133" s="64">
        <f>AO134+AO142</f>
        <v>15900</v>
      </c>
      <c r="AP133" s="64">
        <f t="shared" ref="AP133:AQ133" si="428">AP134+AP142</f>
        <v>0</v>
      </c>
      <c r="AQ133" s="64">
        <f t="shared" si="428"/>
        <v>0</v>
      </c>
      <c r="AR133" s="64">
        <f t="shared" si="334"/>
        <v>356038.88</v>
      </c>
      <c r="AS133" s="64">
        <f t="shared" si="335"/>
        <v>250000</v>
      </c>
      <c r="AT133" s="64">
        <f t="shared" si="336"/>
        <v>250000</v>
      </c>
      <c r="AU133" s="64">
        <f>AU134+AU142</f>
        <v>158160.19</v>
      </c>
      <c r="AV133" s="64">
        <f t="shared" ref="AV133:AW133" si="429">AV134+AV142</f>
        <v>0</v>
      </c>
      <c r="AW133" s="64">
        <f t="shared" si="429"/>
        <v>0</v>
      </c>
      <c r="AX133" s="64">
        <f t="shared" si="337"/>
        <v>514199.07</v>
      </c>
      <c r="AY133" s="64">
        <f t="shared" si="338"/>
        <v>250000</v>
      </c>
      <c r="AZ133" s="64">
        <f t="shared" si="339"/>
        <v>250000</v>
      </c>
      <c r="BA133" s="64">
        <f>BA134+BA142</f>
        <v>0</v>
      </c>
      <c r="BB133" s="64">
        <f t="shared" ref="BB133:BC133" si="430">BB134+BB142</f>
        <v>0</v>
      </c>
      <c r="BC133" s="64">
        <f t="shared" si="430"/>
        <v>0</v>
      </c>
      <c r="BD133" s="64">
        <f t="shared" si="340"/>
        <v>514199.07</v>
      </c>
      <c r="BE133" s="64">
        <f t="shared" si="341"/>
        <v>250000</v>
      </c>
      <c r="BF133" s="64">
        <f t="shared" si="342"/>
        <v>250000</v>
      </c>
    </row>
    <row r="134" spans="1:58">
      <c r="A134" s="283"/>
      <c r="B134" s="29" t="s">
        <v>43</v>
      </c>
      <c r="C134" s="5" t="s">
        <v>13</v>
      </c>
      <c r="D134" s="60" t="s">
        <v>5</v>
      </c>
      <c r="E134" s="5" t="s">
        <v>99</v>
      </c>
      <c r="F134" s="5" t="s">
        <v>102</v>
      </c>
      <c r="G134" s="17"/>
      <c r="H134" s="63">
        <f>H135+H140+H137</f>
        <v>250000</v>
      </c>
      <c r="I134" s="63">
        <f t="shared" ref="I134:J134" si="431">I135+I140+I137</f>
        <v>250000</v>
      </c>
      <c r="J134" s="63">
        <f t="shared" si="431"/>
        <v>250000</v>
      </c>
      <c r="K134" s="63">
        <f t="shared" ref="K134:M134" si="432">K135+K140+K137</f>
        <v>0</v>
      </c>
      <c r="L134" s="63">
        <f t="shared" si="432"/>
        <v>0</v>
      </c>
      <c r="M134" s="63">
        <f t="shared" si="432"/>
        <v>0</v>
      </c>
      <c r="N134" s="63">
        <f t="shared" si="319"/>
        <v>250000</v>
      </c>
      <c r="O134" s="63">
        <f t="shared" si="320"/>
        <v>250000</v>
      </c>
      <c r="P134" s="63">
        <f t="shared" si="321"/>
        <v>250000</v>
      </c>
      <c r="Q134" s="63">
        <f t="shared" ref="Q134:S134" si="433">Q135+Q140+Q137</f>
        <v>5987.1</v>
      </c>
      <c r="R134" s="63">
        <f t="shared" si="433"/>
        <v>0</v>
      </c>
      <c r="S134" s="63">
        <f t="shared" si="433"/>
        <v>0</v>
      </c>
      <c r="T134" s="63">
        <f t="shared" si="322"/>
        <v>255987.1</v>
      </c>
      <c r="U134" s="63">
        <f t="shared" si="323"/>
        <v>250000</v>
      </c>
      <c r="V134" s="63">
        <f t="shared" si="324"/>
        <v>250000</v>
      </c>
      <c r="W134" s="63">
        <f t="shared" ref="W134:Y134" si="434">W135+W140+W137</f>
        <v>0</v>
      </c>
      <c r="X134" s="63">
        <f t="shared" si="434"/>
        <v>0</v>
      </c>
      <c r="Y134" s="63">
        <f t="shared" si="434"/>
        <v>0</v>
      </c>
      <c r="Z134" s="63">
        <f t="shared" si="325"/>
        <v>255987.1</v>
      </c>
      <c r="AA134" s="63">
        <f t="shared" si="326"/>
        <v>250000</v>
      </c>
      <c r="AB134" s="63">
        <f t="shared" si="327"/>
        <v>250000</v>
      </c>
      <c r="AC134" s="63">
        <f t="shared" ref="AC134:AE134" si="435">AC135+AC140+AC137</f>
        <v>-53779.34</v>
      </c>
      <c r="AD134" s="63">
        <f t="shared" si="435"/>
        <v>0</v>
      </c>
      <c r="AE134" s="63">
        <f t="shared" si="435"/>
        <v>0</v>
      </c>
      <c r="AF134" s="63">
        <f t="shared" si="328"/>
        <v>202207.76</v>
      </c>
      <c r="AG134" s="63">
        <f t="shared" si="329"/>
        <v>250000</v>
      </c>
      <c r="AH134" s="63">
        <f t="shared" si="330"/>
        <v>250000</v>
      </c>
      <c r="AI134" s="63">
        <f t="shared" ref="AI134:AK134" si="436">AI135+AI140+AI137</f>
        <v>0</v>
      </c>
      <c r="AJ134" s="63">
        <f t="shared" si="436"/>
        <v>0</v>
      </c>
      <c r="AK134" s="63">
        <f t="shared" si="436"/>
        <v>0</v>
      </c>
      <c r="AL134" s="63">
        <f t="shared" si="331"/>
        <v>202207.76</v>
      </c>
      <c r="AM134" s="63">
        <f t="shared" si="332"/>
        <v>250000</v>
      </c>
      <c r="AN134" s="63">
        <f t="shared" si="333"/>
        <v>250000</v>
      </c>
      <c r="AO134" s="63">
        <f t="shared" ref="AO134:AQ134" si="437">AO135+AO140+AO137</f>
        <v>15900</v>
      </c>
      <c r="AP134" s="63">
        <f t="shared" si="437"/>
        <v>0</v>
      </c>
      <c r="AQ134" s="63">
        <f t="shared" si="437"/>
        <v>0</v>
      </c>
      <c r="AR134" s="63">
        <f t="shared" si="334"/>
        <v>218107.76</v>
      </c>
      <c r="AS134" s="63">
        <f t="shared" si="335"/>
        <v>250000</v>
      </c>
      <c r="AT134" s="63">
        <f t="shared" si="336"/>
        <v>250000</v>
      </c>
      <c r="AU134" s="63">
        <f t="shared" ref="AU134:AW134" si="438">AU135+AU140+AU137</f>
        <v>158160.19</v>
      </c>
      <c r="AV134" s="63">
        <f t="shared" si="438"/>
        <v>0</v>
      </c>
      <c r="AW134" s="63">
        <f t="shared" si="438"/>
        <v>0</v>
      </c>
      <c r="AX134" s="63">
        <f t="shared" si="337"/>
        <v>376267.95</v>
      </c>
      <c r="AY134" s="63">
        <f t="shared" si="338"/>
        <v>250000</v>
      </c>
      <c r="AZ134" s="63">
        <f t="shared" si="339"/>
        <v>250000</v>
      </c>
      <c r="BA134" s="63">
        <f t="shared" ref="BA134:BC134" si="439">BA135+BA140+BA137</f>
        <v>0</v>
      </c>
      <c r="BB134" s="63">
        <f t="shared" si="439"/>
        <v>0</v>
      </c>
      <c r="BC134" s="63">
        <f t="shared" si="439"/>
        <v>0</v>
      </c>
      <c r="BD134" s="63">
        <f t="shared" si="340"/>
        <v>376267.95</v>
      </c>
      <c r="BE134" s="63">
        <f t="shared" si="341"/>
        <v>250000</v>
      </c>
      <c r="BF134" s="63">
        <f t="shared" si="342"/>
        <v>250000</v>
      </c>
    </row>
    <row r="135" spans="1:58" ht="25.5">
      <c r="A135" s="283"/>
      <c r="B135" s="62" t="s">
        <v>207</v>
      </c>
      <c r="C135" s="5" t="s">
        <v>13</v>
      </c>
      <c r="D135" s="60" t="s">
        <v>5</v>
      </c>
      <c r="E135" s="5" t="s">
        <v>99</v>
      </c>
      <c r="F135" s="5" t="s">
        <v>102</v>
      </c>
      <c r="G135" s="61" t="s">
        <v>32</v>
      </c>
      <c r="H135" s="63">
        <f>H136</f>
        <v>30000</v>
      </c>
      <c r="I135" s="63">
        <f t="shared" ref="I135:M135" si="440">I136</f>
        <v>30000</v>
      </c>
      <c r="J135" s="63">
        <f t="shared" si="440"/>
        <v>30000</v>
      </c>
      <c r="K135" s="63">
        <f t="shared" si="440"/>
        <v>0</v>
      </c>
      <c r="L135" s="63">
        <f t="shared" si="440"/>
        <v>0</v>
      </c>
      <c r="M135" s="63">
        <f t="shared" si="440"/>
        <v>0</v>
      </c>
      <c r="N135" s="63">
        <f t="shared" si="319"/>
        <v>30000</v>
      </c>
      <c r="O135" s="63">
        <f t="shared" si="320"/>
        <v>30000</v>
      </c>
      <c r="P135" s="63">
        <f t="shared" si="321"/>
        <v>30000</v>
      </c>
      <c r="Q135" s="63">
        <f t="shared" ref="Q135:S135" si="441">Q136</f>
        <v>987.1</v>
      </c>
      <c r="R135" s="63">
        <f t="shared" si="441"/>
        <v>0</v>
      </c>
      <c r="S135" s="63">
        <f t="shared" si="441"/>
        <v>0</v>
      </c>
      <c r="T135" s="63">
        <f t="shared" si="322"/>
        <v>30987.1</v>
      </c>
      <c r="U135" s="63">
        <f t="shared" si="323"/>
        <v>30000</v>
      </c>
      <c r="V135" s="63">
        <f t="shared" si="324"/>
        <v>30000</v>
      </c>
      <c r="W135" s="63">
        <f t="shared" ref="W135:Y135" si="442">W136</f>
        <v>0</v>
      </c>
      <c r="X135" s="63">
        <f t="shared" si="442"/>
        <v>0</v>
      </c>
      <c r="Y135" s="63">
        <f t="shared" si="442"/>
        <v>0</v>
      </c>
      <c r="Z135" s="63">
        <f t="shared" si="325"/>
        <v>30987.1</v>
      </c>
      <c r="AA135" s="63">
        <f t="shared" si="326"/>
        <v>30000</v>
      </c>
      <c r="AB135" s="63">
        <f t="shared" si="327"/>
        <v>30000</v>
      </c>
      <c r="AC135" s="63">
        <f t="shared" ref="AC135:AE135" si="443">AC136</f>
        <v>0</v>
      </c>
      <c r="AD135" s="63">
        <f t="shared" si="443"/>
        <v>0</v>
      </c>
      <c r="AE135" s="63">
        <f t="shared" si="443"/>
        <v>0</v>
      </c>
      <c r="AF135" s="63">
        <f t="shared" si="328"/>
        <v>30987.1</v>
      </c>
      <c r="AG135" s="63">
        <f t="shared" si="329"/>
        <v>30000</v>
      </c>
      <c r="AH135" s="63">
        <f t="shared" si="330"/>
        <v>30000</v>
      </c>
      <c r="AI135" s="63">
        <f t="shared" ref="AI135:AK135" si="444">AI136</f>
        <v>0</v>
      </c>
      <c r="AJ135" s="63">
        <f t="shared" si="444"/>
        <v>0</v>
      </c>
      <c r="AK135" s="63">
        <f t="shared" si="444"/>
        <v>0</v>
      </c>
      <c r="AL135" s="63">
        <f t="shared" si="331"/>
        <v>30987.1</v>
      </c>
      <c r="AM135" s="63">
        <f t="shared" si="332"/>
        <v>30000</v>
      </c>
      <c r="AN135" s="63">
        <f t="shared" si="333"/>
        <v>30000</v>
      </c>
      <c r="AO135" s="63">
        <f t="shared" ref="AO135:AQ135" si="445">AO136</f>
        <v>23500</v>
      </c>
      <c r="AP135" s="63">
        <f t="shared" si="445"/>
        <v>0</v>
      </c>
      <c r="AQ135" s="63">
        <f t="shared" si="445"/>
        <v>0</v>
      </c>
      <c r="AR135" s="63">
        <f t="shared" si="334"/>
        <v>54487.1</v>
      </c>
      <c r="AS135" s="63">
        <f t="shared" si="335"/>
        <v>30000</v>
      </c>
      <c r="AT135" s="63">
        <f t="shared" si="336"/>
        <v>30000</v>
      </c>
      <c r="AU135" s="63">
        <f t="shared" ref="AU135:AW135" si="446">AU136</f>
        <v>1780.85</v>
      </c>
      <c r="AV135" s="63">
        <f t="shared" si="446"/>
        <v>0</v>
      </c>
      <c r="AW135" s="63">
        <f t="shared" si="446"/>
        <v>0</v>
      </c>
      <c r="AX135" s="63">
        <f t="shared" si="337"/>
        <v>56267.95</v>
      </c>
      <c r="AY135" s="63">
        <f t="shared" si="338"/>
        <v>30000</v>
      </c>
      <c r="AZ135" s="63">
        <f t="shared" si="339"/>
        <v>30000</v>
      </c>
      <c r="BA135" s="63">
        <f t="shared" ref="BA135:BC135" si="447">BA136</f>
        <v>0</v>
      </c>
      <c r="BB135" s="63">
        <f t="shared" si="447"/>
        <v>0</v>
      </c>
      <c r="BC135" s="63">
        <f t="shared" si="447"/>
        <v>0</v>
      </c>
      <c r="BD135" s="63">
        <f t="shared" si="340"/>
        <v>56267.95</v>
      </c>
      <c r="BE135" s="63">
        <f t="shared" si="341"/>
        <v>30000</v>
      </c>
      <c r="BF135" s="63">
        <f t="shared" si="342"/>
        <v>30000</v>
      </c>
    </row>
    <row r="136" spans="1:58" ht="25.5">
      <c r="A136" s="283"/>
      <c r="B136" s="62" t="s">
        <v>34</v>
      </c>
      <c r="C136" s="5" t="s">
        <v>13</v>
      </c>
      <c r="D136" s="60" t="s">
        <v>5</v>
      </c>
      <c r="E136" s="5" t="s">
        <v>99</v>
      </c>
      <c r="F136" s="5" t="s">
        <v>102</v>
      </c>
      <c r="G136" s="61" t="s">
        <v>33</v>
      </c>
      <c r="H136" s="67">
        <v>30000</v>
      </c>
      <c r="I136" s="67">
        <v>30000</v>
      </c>
      <c r="J136" s="67">
        <v>30000</v>
      </c>
      <c r="K136" s="67"/>
      <c r="L136" s="67"/>
      <c r="M136" s="67"/>
      <c r="N136" s="67">
        <f t="shared" si="319"/>
        <v>30000</v>
      </c>
      <c r="O136" s="67">
        <f t="shared" si="320"/>
        <v>30000</v>
      </c>
      <c r="P136" s="67">
        <f t="shared" si="321"/>
        <v>30000</v>
      </c>
      <c r="Q136" s="67">
        <v>987.1</v>
      </c>
      <c r="R136" s="67"/>
      <c r="S136" s="67"/>
      <c r="T136" s="67">
        <f t="shared" si="322"/>
        <v>30987.1</v>
      </c>
      <c r="U136" s="67">
        <f t="shared" si="323"/>
        <v>30000</v>
      </c>
      <c r="V136" s="67">
        <f t="shared" si="324"/>
        <v>30000</v>
      </c>
      <c r="W136" s="67"/>
      <c r="X136" s="67"/>
      <c r="Y136" s="67"/>
      <c r="Z136" s="67">
        <f t="shared" si="325"/>
        <v>30987.1</v>
      </c>
      <c r="AA136" s="67">
        <f t="shared" si="326"/>
        <v>30000</v>
      </c>
      <c r="AB136" s="67">
        <f t="shared" si="327"/>
        <v>30000</v>
      </c>
      <c r="AC136" s="67"/>
      <c r="AD136" s="67"/>
      <c r="AE136" s="67"/>
      <c r="AF136" s="67">
        <f t="shared" si="328"/>
        <v>30987.1</v>
      </c>
      <c r="AG136" s="67">
        <f t="shared" si="329"/>
        <v>30000</v>
      </c>
      <c r="AH136" s="67">
        <f t="shared" si="330"/>
        <v>30000</v>
      </c>
      <c r="AI136" s="67"/>
      <c r="AJ136" s="67"/>
      <c r="AK136" s="67"/>
      <c r="AL136" s="67">
        <f t="shared" si="331"/>
        <v>30987.1</v>
      </c>
      <c r="AM136" s="67">
        <f t="shared" si="332"/>
        <v>30000</v>
      </c>
      <c r="AN136" s="67">
        <f t="shared" si="333"/>
        <v>30000</v>
      </c>
      <c r="AO136" s="67">
        <v>23500</v>
      </c>
      <c r="AP136" s="67"/>
      <c r="AQ136" s="67"/>
      <c r="AR136" s="67">
        <f t="shared" si="334"/>
        <v>54487.1</v>
      </c>
      <c r="AS136" s="67">
        <f t="shared" si="335"/>
        <v>30000</v>
      </c>
      <c r="AT136" s="67">
        <f t="shared" si="336"/>
        <v>30000</v>
      </c>
      <c r="AU136" s="67">
        <v>1780.85</v>
      </c>
      <c r="AV136" s="67"/>
      <c r="AW136" s="67"/>
      <c r="AX136" s="67">
        <f t="shared" si="337"/>
        <v>56267.95</v>
      </c>
      <c r="AY136" s="67">
        <f t="shared" si="338"/>
        <v>30000</v>
      </c>
      <c r="AZ136" s="67">
        <f t="shared" si="339"/>
        <v>30000</v>
      </c>
      <c r="BA136" s="67"/>
      <c r="BB136" s="67"/>
      <c r="BC136" s="67"/>
      <c r="BD136" s="67">
        <f t="shared" si="340"/>
        <v>56267.95</v>
      </c>
      <c r="BE136" s="67">
        <f t="shared" si="341"/>
        <v>30000</v>
      </c>
      <c r="BF136" s="67">
        <f t="shared" si="342"/>
        <v>30000</v>
      </c>
    </row>
    <row r="137" spans="1:58">
      <c r="A137" s="283"/>
      <c r="B137" s="62" t="s">
        <v>35</v>
      </c>
      <c r="C137" s="5" t="s">
        <v>13</v>
      </c>
      <c r="D137" s="60" t="s">
        <v>5</v>
      </c>
      <c r="E137" s="5" t="s">
        <v>99</v>
      </c>
      <c r="F137" s="5" t="s">
        <v>102</v>
      </c>
      <c r="G137" s="61" t="s">
        <v>36</v>
      </c>
      <c r="H137" s="63">
        <f>H138+H139</f>
        <v>105000</v>
      </c>
      <c r="I137" s="63">
        <f t="shared" ref="I137:M137" si="448">I138+I139</f>
        <v>105000</v>
      </c>
      <c r="J137" s="63">
        <f t="shared" si="448"/>
        <v>105000</v>
      </c>
      <c r="K137" s="63">
        <f t="shared" si="448"/>
        <v>0</v>
      </c>
      <c r="L137" s="63">
        <f t="shared" si="448"/>
        <v>0</v>
      </c>
      <c r="M137" s="63">
        <f t="shared" si="448"/>
        <v>0</v>
      </c>
      <c r="N137" s="63">
        <f t="shared" si="319"/>
        <v>105000</v>
      </c>
      <c r="O137" s="63">
        <f t="shared" si="320"/>
        <v>105000</v>
      </c>
      <c r="P137" s="63">
        <f t="shared" si="321"/>
        <v>105000</v>
      </c>
      <c r="Q137" s="63">
        <f t="shared" ref="Q137:S137" si="449">Q138+Q139</f>
        <v>5000</v>
      </c>
      <c r="R137" s="63">
        <f t="shared" si="449"/>
        <v>0</v>
      </c>
      <c r="S137" s="63">
        <f t="shared" si="449"/>
        <v>0</v>
      </c>
      <c r="T137" s="63">
        <f t="shared" si="322"/>
        <v>110000</v>
      </c>
      <c r="U137" s="63">
        <f t="shared" si="323"/>
        <v>105000</v>
      </c>
      <c r="V137" s="63">
        <f t="shared" si="324"/>
        <v>105000</v>
      </c>
      <c r="W137" s="63">
        <f t="shared" ref="W137:Y137" si="450">W138+W139</f>
        <v>0</v>
      </c>
      <c r="X137" s="63">
        <f t="shared" si="450"/>
        <v>0</v>
      </c>
      <c r="Y137" s="63">
        <f t="shared" si="450"/>
        <v>0</v>
      </c>
      <c r="Z137" s="63">
        <f t="shared" si="325"/>
        <v>110000</v>
      </c>
      <c r="AA137" s="63">
        <f t="shared" si="326"/>
        <v>105000</v>
      </c>
      <c r="AB137" s="63">
        <f t="shared" si="327"/>
        <v>105000</v>
      </c>
      <c r="AC137" s="63">
        <f t="shared" ref="AC137:AE137" si="451">AC138+AC139</f>
        <v>-12400</v>
      </c>
      <c r="AD137" s="63">
        <f t="shared" si="451"/>
        <v>0</v>
      </c>
      <c r="AE137" s="63">
        <f t="shared" si="451"/>
        <v>0</v>
      </c>
      <c r="AF137" s="63">
        <f t="shared" si="328"/>
        <v>97600</v>
      </c>
      <c r="AG137" s="63">
        <f t="shared" si="329"/>
        <v>105000</v>
      </c>
      <c r="AH137" s="63">
        <f t="shared" si="330"/>
        <v>105000</v>
      </c>
      <c r="AI137" s="63">
        <f t="shared" ref="AI137:AK137" si="452">AI138+AI139</f>
        <v>0</v>
      </c>
      <c r="AJ137" s="63">
        <f t="shared" si="452"/>
        <v>0</v>
      </c>
      <c r="AK137" s="63">
        <f t="shared" si="452"/>
        <v>0</v>
      </c>
      <c r="AL137" s="63">
        <f t="shared" si="331"/>
        <v>97600</v>
      </c>
      <c r="AM137" s="63">
        <f t="shared" si="332"/>
        <v>105000</v>
      </c>
      <c r="AN137" s="63">
        <f t="shared" si="333"/>
        <v>105000</v>
      </c>
      <c r="AO137" s="63">
        <f t="shared" ref="AO137:AQ137" si="453">AO138+AO139</f>
        <v>-7600</v>
      </c>
      <c r="AP137" s="63">
        <f t="shared" si="453"/>
        <v>0</v>
      </c>
      <c r="AQ137" s="63">
        <f t="shared" si="453"/>
        <v>0</v>
      </c>
      <c r="AR137" s="63">
        <f t="shared" si="334"/>
        <v>90000</v>
      </c>
      <c r="AS137" s="63">
        <f t="shared" si="335"/>
        <v>105000</v>
      </c>
      <c r="AT137" s="63">
        <f t="shared" si="336"/>
        <v>105000</v>
      </c>
      <c r="AU137" s="63">
        <f t="shared" ref="AU137:AW137" si="454">AU138+AU139</f>
        <v>0</v>
      </c>
      <c r="AV137" s="63">
        <f t="shared" si="454"/>
        <v>0</v>
      </c>
      <c r="AW137" s="63">
        <f t="shared" si="454"/>
        <v>0</v>
      </c>
      <c r="AX137" s="63">
        <f t="shared" si="337"/>
        <v>90000</v>
      </c>
      <c r="AY137" s="63">
        <f t="shared" si="338"/>
        <v>105000</v>
      </c>
      <c r="AZ137" s="63">
        <f t="shared" si="339"/>
        <v>105000</v>
      </c>
      <c r="BA137" s="63">
        <f t="shared" ref="BA137:BC137" si="455">BA138+BA139</f>
        <v>0</v>
      </c>
      <c r="BB137" s="63">
        <f t="shared" si="455"/>
        <v>0</v>
      </c>
      <c r="BC137" s="63">
        <f t="shared" si="455"/>
        <v>0</v>
      </c>
      <c r="BD137" s="63">
        <f t="shared" si="340"/>
        <v>90000</v>
      </c>
      <c r="BE137" s="63">
        <f t="shared" si="341"/>
        <v>105000</v>
      </c>
      <c r="BF137" s="63">
        <f t="shared" si="342"/>
        <v>105000</v>
      </c>
    </row>
    <row r="138" spans="1:58">
      <c r="A138" s="283"/>
      <c r="B138" s="62" t="s">
        <v>173</v>
      </c>
      <c r="C138" s="5" t="s">
        <v>13</v>
      </c>
      <c r="D138" s="60" t="s">
        <v>5</v>
      </c>
      <c r="E138" s="5" t="s">
        <v>99</v>
      </c>
      <c r="F138" s="5" t="s">
        <v>102</v>
      </c>
      <c r="G138" s="61" t="s">
        <v>174</v>
      </c>
      <c r="H138" s="67">
        <v>25000</v>
      </c>
      <c r="I138" s="67">
        <v>25000</v>
      </c>
      <c r="J138" s="67">
        <v>25000</v>
      </c>
      <c r="K138" s="67"/>
      <c r="L138" s="67"/>
      <c r="M138" s="67"/>
      <c r="N138" s="67">
        <f t="shared" si="319"/>
        <v>25000</v>
      </c>
      <c r="O138" s="67">
        <f t="shared" si="320"/>
        <v>25000</v>
      </c>
      <c r="P138" s="67">
        <f t="shared" si="321"/>
        <v>25000</v>
      </c>
      <c r="Q138" s="67">
        <v>5000</v>
      </c>
      <c r="R138" s="67"/>
      <c r="S138" s="67"/>
      <c r="T138" s="67">
        <f t="shared" si="322"/>
        <v>30000</v>
      </c>
      <c r="U138" s="67">
        <f t="shared" si="323"/>
        <v>25000</v>
      </c>
      <c r="V138" s="67">
        <f t="shared" si="324"/>
        <v>25000</v>
      </c>
      <c r="W138" s="67"/>
      <c r="X138" s="67"/>
      <c r="Y138" s="67"/>
      <c r="Z138" s="67">
        <f t="shared" si="325"/>
        <v>30000</v>
      </c>
      <c r="AA138" s="67">
        <f t="shared" si="326"/>
        <v>25000</v>
      </c>
      <c r="AB138" s="67">
        <f t="shared" si="327"/>
        <v>25000</v>
      </c>
      <c r="AC138" s="67"/>
      <c r="AD138" s="67"/>
      <c r="AE138" s="67"/>
      <c r="AF138" s="67">
        <f t="shared" si="328"/>
        <v>30000</v>
      </c>
      <c r="AG138" s="67">
        <f t="shared" si="329"/>
        <v>25000</v>
      </c>
      <c r="AH138" s="67">
        <f t="shared" si="330"/>
        <v>25000</v>
      </c>
      <c r="AI138" s="67"/>
      <c r="AJ138" s="67"/>
      <c r="AK138" s="67"/>
      <c r="AL138" s="67">
        <f t="shared" si="331"/>
        <v>30000</v>
      </c>
      <c r="AM138" s="67">
        <f t="shared" si="332"/>
        <v>25000</v>
      </c>
      <c r="AN138" s="67">
        <f t="shared" si="333"/>
        <v>25000</v>
      </c>
      <c r="AO138" s="67"/>
      <c r="AP138" s="67"/>
      <c r="AQ138" s="67"/>
      <c r="AR138" s="67">
        <f t="shared" si="334"/>
        <v>30000</v>
      </c>
      <c r="AS138" s="67">
        <f t="shared" si="335"/>
        <v>25000</v>
      </c>
      <c r="AT138" s="67">
        <f t="shared" si="336"/>
        <v>25000</v>
      </c>
      <c r="AU138" s="67"/>
      <c r="AV138" s="67"/>
      <c r="AW138" s="67"/>
      <c r="AX138" s="67">
        <f t="shared" si="337"/>
        <v>30000</v>
      </c>
      <c r="AY138" s="67">
        <f t="shared" si="338"/>
        <v>25000</v>
      </c>
      <c r="AZ138" s="67">
        <f t="shared" si="339"/>
        <v>25000</v>
      </c>
      <c r="BA138" s="67"/>
      <c r="BB138" s="67"/>
      <c r="BC138" s="67"/>
      <c r="BD138" s="67">
        <f t="shared" si="340"/>
        <v>30000</v>
      </c>
      <c r="BE138" s="67">
        <f t="shared" si="341"/>
        <v>25000</v>
      </c>
      <c r="BF138" s="67">
        <f t="shared" si="342"/>
        <v>25000</v>
      </c>
    </row>
    <row r="139" spans="1:58">
      <c r="A139" s="283"/>
      <c r="B139" s="62" t="s">
        <v>66</v>
      </c>
      <c r="C139" s="5" t="s">
        <v>13</v>
      </c>
      <c r="D139" s="60" t="s">
        <v>5</v>
      </c>
      <c r="E139" s="5" t="s">
        <v>99</v>
      </c>
      <c r="F139" s="5" t="s">
        <v>102</v>
      </c>
      <c r="G139" s="61" t="s">
        <v>67</v>
      </c>
      <c r="H139" s="67">
        <v>80000</v>
      </c>
      <c r="I139" s="67">
        <v>80000</v>
      </c>
      <c r="J139" s="67">
        <v>80000</v>
      </c>
      <c r="K139" s="67"/>
      <c r="L139" s="67"/>
      <c r="M139" s="67"/>
      <c r="N139" s="67">
        <f t="shared" si="319"/>
        <v>80000</v>
      </c>
      <c r="O139" s="67">
        <f t="shared" si="320"/>
        <v>80000</v>
      </c>
      <c r="P139" s="67">
        <f t="shared" si="321"/>
        <v>80000</v>
      </c>
      <c r="Q139" s="67"/>
      <c r="R139" s="67"/>
      <c r="S139" s="67"/>
      <c r="T139" s="67">
        <f t="shared" si="322"/>
        <v>80000</v>
      </c>
      <c r="U139" s="67">
        <f t="shared" si="323"/>
        <v>80000</v>
      </c>
      <c r="V139" s="67">
        <f t="shared" si="324"/>
        <v>80000</v>
      </c>
      <c r="W139" s="67"/>
      <c r="X139" s="67"/>
      <c r="Y139" s="67"/>
      <c r="Z139" s="67">
        <f t="shared" si="325"/>
        <v>80000</v>
      </c>
      <c r="AA139" s="67">
        <f t="shared" si="326"/>
        <v>80000</v>
      </c>
      <c r="AB139" s="67">
        <f t="shared" si="327"/>
        <v>80000</v>
      </c>
      <c r="AC139" s="67">
        <v>-12400</v>
      </c>
      <c r="AD139" s="67"/>
      <c r="AE139" s="67"/>
      <c r="AF139" s="67">
        <f t="shared" si="328"/>
        <v>67600</v>
      </c>
      <c r="AG139" s="67">
        <f t="shared" si="329"/>
        <v>80000</v>
      </c>
      <c r="AH139" s="67">
        <f t="shared" si="330"/>
        <v>80000</v>
      </c>
      <c r="AI139" s="67"/>
      <c r="AJ139" s="67"/>
      <c r="AK139" s="67"/>
      <c r="AL139" s="67">
        <f t="shared" si="331"/>
        <v>67600</v>
      </c>
      <c r="AM139" s="67">
        <f t="shared" si="332"/>
        <v>80000</v>
      </c>
      <c r="AN139" s="67">
        <f t="shared" si="333"/>
        <v>80000</v>
      </c>
      <c r="AO139" s="67">
        <v>-7600</v>
      </c>
      <c r="AP139" s="67"/>
      <c r="AQ139" s="67"/>
      <c r="AR139" s="67">
        <f t="shared" si="334"/>
        <v>60000</v>
      </c>
      <c r="AS139" s="67">
        <f t="shared" si="335"/>
        <v>80000</v>
      </c>
      <c r="AT139" s="67">
        <f t="shared" si="336"/>
        <v>80000</v>
      </c>
      <c r="AU139" s="67"/>
      <c r="AV139" s="67"/>
      <c r="AW139" s="67"/>
      <c r="AX139" s="67">
        <f t="shared" si="337"/>
        <v>60000</v>
      </c>
      <c r="AY139" s="67">
        <f t="shared" si="338"/>
        <v>80000</v>
      </c>
      <c r="AZ139" s="67">
        <f t="shared" si="339"/>
        <v>80000</v>
      </c>
      <c r="BA139" s="67"/>
      <c r="BB139" s="67"/>
      <c r="BC139" s="67"/>
      <c r="BD139" s="67">
        <f t="shared" si="340"/>
        <v>60000</v>
      </c>
      <c r="BE139" s="67">
        <f t="shared" si="341"/>
        <v>80000</v>
      </c>
      <c r="BF139" s="67">
        <f t="shared" si="342"/>
        <v>80000</v>
      </c>
    </row>
    <row r="140" spans="1:58" ht="25.5">
      <c r="A140" s="283"/>
      <c r="B140" s="30" t="s">
        <v>41</v>
      </c>
      <c r="C140" s="5" t="s">
        <v>13</v>
      </c>
      <c r="D140" s="60" t="s">
        <v>5</v>
      </c>
      <c r="E140" s="5" t="s">
        <v>99</v>
      </c>
      <c r="F140" s="5" t="s">
        <v>102</v>
      </c>
      <c r="G140" s="17" t="s">
        <v>39</v>
      </c>
      <c r="H140" s="63">
        <f>H141</f>
        <v>115000</v>
      </c>
      <c r="I140" s="63">
        <f t="shared" ref="I140:M140" si="456">I141</f>
        <v>115000</v>
      </c>
      <c r="J140" s="63">
        <f t="shared" si="456"/>
        <v>115000</v>
      </c>
      <c r="K140" s="63">
        <f t="shared" si="456"/>
        <v>0</v>
      </c>
      <c r="L140" s="63">
        <f t="shared" si="456"/>
        <v>0</v>
      </c>
      <c r="M140" s="63">
        <f t="shared" si="456"/>
        <v>0</v>
      </c>
      <c r="N140" s="63">
        <f t="shared" si="319"/>
        <v>115000</v>
      </c>
      <c r="O140" s="63">
        <f t="shared" si="320"/>
        <v>115000</v>
      </c>
      <c r="P140" s="63">
        <f t="shared" si="321"/>
        <v>115000</v>
      </c>
      <c r="Q140" s="63">
        <f t="shared" ref="Q140:S140" si="457">Q141</f>
        <v>0</v>
      </c>
      <c r="R140" s="63">
        <f t="shared" si="457"/>
        <v>0</v>
      </c>
      <c r="S140" s="63">
        <f t="shared" si="457"/>
        <v>0</v>
      </c>
      <c r="T140" s="63">
        <f t="shared" si="322"/>
        <v>115000</v>
      </c>
      <c r="U140" s="63">
        <f t="shared" si="323"/>
        <v>115000</v>
      </c>
      <c r="V140" s="63">
        <f t="shared" si="324"/>
        <v>115000</v>
      </c>
      <c r="W140" s="63">
        <f t="shared" ref="W140:Y140" si="458">W141</f>
        <v>0</v>
      </c>
      <c r="X140" s="63">
        <f t="shared" si="458"/>
        <v>0</v>
      </c>
      <c r="Y140" s="63">
        <f t="shared" si="458"/>
        <v>0</v>
      </c>
      <c r="Z140" s="63">
        <f t="shared" si="325"/>
        <v>115000</v>
      </c>
      <c r="AA140" s="63">
        <f t="shared" si="326"/>
        <v>115000</v>
      </c>
      <c r="AB140" s="63">
        <f t="shared" si="327"/>
        <v>115000</v>
      </c>
      <c r="AC140" s="63">
        <f t="shared" ref="AC140:AE140" si="459">AC141</f>
        <v>-41379.339999999997</v>
      </c>
      <c r="AD140" s="63">
        <f t="shared" si="459"/>
        <v>0</v>
      </c>
      <c r="AE140" s="63">
        <f t="shared" si="459"/>
        <v>0</v>
      </c>
      <c r="AF140" s="63">
        <f t="shared" si="328"/>
        <v>73620.66</v>
      </c>
      <c r="AG140" s="63">
        <f t="shared" si="329"/>
        <v>115000</v>
      </c>
      <c r="AH140" s="63">
        <f t="shared" si="330"/>
        <v>115000</v>
      </c>
      <c r="AI140" s="63">
        <f t="shared" ref="AI140:AK140" si="460">AI141</f>
        <v>0</v>
      </c>
      <c r="AJ140" s="63">
        <f t="shared" si="460"/>
        <v>0</v>
      </c>
      <c r="AK140" s="63">
        <f t="shared" si="460"/>
        <v>0</v>
      </c>
      <c r="AL140" s="63">
        <f t="shared" si="331"/>
        <v>73620.66</v>
      </c>
      <c r="AM140" s="63">
        <f t="shared" si="332"/>
        <v>115000</v>
      </c>
      <c r="AN140" s="63">
        <f t="shared" si="333"/>
        <v>115000</v>
      </c>
      <c r="AO140" s="63">
        <f t="shared" ref="AO140:AQ140" si="461">AO141</f>
        <v>0</v>
      </c>
      <c r="AP140" s="63">
        <f t="shared" si="461"/>
        <v>0</v>
      </c>
      <c r="AQ140" s="63">
        <f t="shared" si="461"/>
        <v>0</v>
      </c>
      <c r="AR140" s="63">
        <f t="shared" si="334"/>
        <v>73620.66</v>
      </c>
      <c r="AS140" s="63">
        <f t="shared" si="335"/>
        <v>115000</v>
      </c>
      <c r="AT140" s="63">
        <f t="shared" si="336"/>
        <v>115000</v>
      </c>
      <c r="AU140" s="63">
        <f t="shared" ref="AU140:AW140" si="462">AU141</f>
        <v>156379.34</v>
      </c>
      <c r="AV140" s="63">
        <f t="shared" si="462"/>
        <v>0</v>
      </c>
      <c r="AW140" s="63">
        <f t="shared" si="462"/>
        <v>0</v>
      </c>
      <c r="AX140" s="63">
        <f t="shared" si="337"/>
        <v>230000</v>
      </c>
      <c r="AY140" s="63">
        <f t="shared" si="338"/>
        <v>115000</v>
      </c>
      <c r="AZ140" s="63">
        <f t="shared" si="339"/>
        <v>115000</v>
      </c>
      <c r="BA140" s="63">
        <f t="shared" ref="BA140:BC140" si="463">BA141</f>
        <v>0</v>
      </c>
      <c r="BB140" s="63">
        <f t="shared" si="463"/>
        <v>0</v>
      </c>
      <c r="BC140" s="63">
        <f t="shared" si="463"/>
        <v>0</v>
      </c>
      <c r="BD140" s="63">
        <f t="shared" si="340"/>
        <v>230000</v>
      </c>
      <c r="BE140" s="63">
        <f t="shared" si="341"/>
        <v>115000</v>
      </c>
      <c r="BF140" s="63">
        <f t="shared" si="342"/>
        <v>115000</v>
      </c>
    </row>
    <row r="141" spans="1:58">
      <c r="A141" s="283"/>
      <c r="B141" s="29" t="s">
        <v>42</v>
      </c>
      <c r="C141" s="5" t="s">
        <v>13</v>
      </c>
      <c r="D141" s="60" t="s">
        <v>5</v>
      </c>
      <c r="E141" s="5" t="s">
        <v>99</v>
      </c>
      <c r="F141" s="5" t="s">
        <v>102</v>
      </c>
      <c r="G141" s="17" t="s">
        <v>40</v>
      </c>
      <c r="H141" s="67">
        <v>115000</v>
      </c>
      <c r="I141" s="67">
        <v>115000</v>
      </c>
      <c r="J141" s="67">
        <v>115000</v>
      </c>
      <c r="K141" s="67"/>
      <c r="L141" s="67"/>
      <c r="M141" s="67"/>
      <c r="N141" s="67">
        <f t="shared" si="319"/>
        <v>115000</v>
      </c>
      <c r="O141" s="67">
        <f t="shared" si="320"/>
        <v>115000</v>
      </c>
      <c r="P141" s="67">
        <f t="shared" si="321"/>
        <v>115000</v>
      </c>
      <c r="Q141" s="67"/>
      <c r="R141" s="67"/>
      <c r="S141" s="67"/>
      <c r="T141" s="67">
        <f t="shared" si="322"/>
        <v>115000</v>
      </c>
      <c r="U141" s="67">
        <f t="shared" si="323"/>
        <v>115000</v>
      </c>
      <c r="V141" s="67">
        <f t="shared" si="324"/>
        <v>115000</v>
      </c>
      <c r="W141" s="67"/>
      <c r="X141" s="67"/>
      <c r="Y141" s="67"/>
      <c r="Z141" s="67">
        <f t="shared" si="325"/>
        <v>115000</v>
      </c>
      <c r="AA141" s="67">
        <f t="shared" si="326"/>
        <v>115000</v>
      </c>
      <c r="AB141" s="67">
        <f t="shared" si="327"/>
        <v>115000</v>
      </c>
      <c r="AC141" s="67">
        <v>-41379.339999999997</v>
      </c>
      <c r="AD141" s="67"/>
      <c r="AE141" s="67"/>
      <c r="AF141" s="67">
        <f t="shared" si="328"/>
        <v>73620.66</v>
      </c>
      <c r="AG141" s="67">
        <f t="shared" si="329"/>
        <v>115000</v>
      </c>
      <c r="AH141" s="67">
        <f t="shared" si="330"/>
        <v>115000</v>
      </c>
      <c r="AI141" s="67"/>
      <c r="AJ141" s="67"/>
      <c r="AK141" s="67"/>
      <c r="AL141" s="67">
        <f t="shared" si="331"/>
        <v>73620.66</v>
      </c>
      <c r="AM141" s="67">
        <f t="shared" si="332"/>
        <v>115000</v>
      </c>
      <c r="AN141" s="67">
        <f t="shared" si="333"/>
        <v>115000</v>
      </c>
      <c r="AO141" s="67"/>
      <c r="AP141" s="67"/>
      <c r="AQ141" s="67"/>
      <c r="AR141" s="67">
        <f t="shared" si="334"/>
        <v>73620.66</v>
      </c>
      <c r="AS141" s="67">
        <f t="shared" si="335"/>
        <v>115000</v>
      </c>
      <c r="AT141" s="67">
        <f t="shared" si="336"/>
        <v>115000</v>
      </c>
      <c r="AU141" s="67">
        <v>156379.34</v>
      </c>
      <c r="AV141" s="67"/>
      <c r="AW141" s="67"/>
      <c r="AX141" s="67">
        <f t="shared" si="337"/>
        <v>230000</v>
      </c>
      <c r="AY141" s="67">
        <f t="shared" si="338"/>
        <v>115000</v>
      </c>
      <c r="AZ141" s="67">
        <f t="shared" si="339"/>
        <v>115000</v>
      </c>
      <c r="BA141" s="67"/>
      <c r="BB141" s="67"/>
      <c r="BC141" s="67"/>
      <c r="BD141" s="67">
        <f t="shared" si="340"/>
        <v>230000</v>
      </c>
      <c r="BE141" s="67">
        <f t="shared" si="341"/>
        <v>115000</v>
      </c>
      <c r="BF141" s="67">
        <f t="shared" si="342"/>
        <v>115000</v>
      </c>
    </row>
    <row r="142" spans="1:58" ht="25.5">
      <c r="A142" s="27"/>
      <c r="B142" s="91" t="s">
        <v>386</v>
      </c>
      <c r="C142" s="40" t="s">
        <v>13</v>
      </c>
      <c r="D142" s="40" t="s">
        <v>5</v>
      </c>
      <c r="E142" s="40" t="s">
        <v>99</v>
      </c>
      <c r="F142" s="40" t="s">
        <v>385</v>
      </c>
      <c r="G142" s="41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67"/>
      <c r="W142" s="67">
        <f>W143</f>
        <v>96551.78</v>
      </c>
      <c r="X142" s="67">
        <f t="shared" ref="X142:Y143" si="464">X143</f>
        <v>0</v>
      </c>
      <c r="Y142" s="67">
        <f t="shared" si="464"/>
        <v>0</v>
      </c>
      <c r="Z142" s="67">
        <f t="shared" ref="Z142:Z144" si="465">T142+W142</f>
        <v>96551.78</v>
      </c>
      <c r="AA142" s="67">
        <f t="shared" ref="AA142:AA144" si="466">U142+X142</f>
        <v>0</v>
      </c>
      <c r="AB142" s="67">
        <f t="shared" ref="AB142:AB144" si="467">V142+Y142</f>
        <v>0</v>
      </c>
      <c r="AC142" s="67">
        <f>AC143</f>
        <v>41379.339999999997</v>
      </c>
      <c r="AD142" s="67">
        <f t="shared" ref="AD142:AE143" si="468">AD143</f>
        <v>0</v>
      </c>
      <c r="AE142" s="67">
        <f t="shared" si="468"/>
        <v>0</v>
      </c>
      <c r="AF142" s="67">
        <f t="shared" si="328"/>
        <v>137931.12</v>
      </c>
      <c r="AG142" s="67">
        <f t="shared" si="329"/>
        <v>0</v>
      </c>
      <c r="AH142" s="67">
        <f t="shared" si="330"/>
        <v>0</v>
      </c>
      <c r="AI142" s="67">
        <f>AI143</f>
        <v>0</v>
      </c>
      <c r="AJ142" s="67">
        <f t="shared" ref="AJ142:AK143" si="469">AJ143</f>
        <v>0</v>
      </c>
      <c r="AK142" s="67">
        <f t="shared" si="469"/>
        <v>0</v>
      </c>
      <c r="AL142" s="67">
        <f t="shared" si="331"/>
        <v>137931.12</v>
      </c>
      <c r="AM142" s="67">
        <f t="shared" si="332"/>
        <v>0</v>
      </c>
      <c r="AN142" s="67">
        <f t="shared" si="333"/>
        <v>0</v>
      </c>
      <c r="AO142" s="67">
        <f>AO143</f>
        <v>0</v>
      </c>
      <c r="AP142" s="67">
        <f t="shared" ref="AP142:AQ143" si="470">AP143</f>
        <v>0</v>
      </c>
      <c r="AQ142" s="67">
        <f t="shared" si="470"/>
        <v>0</v>
      </c>
      <c r="AR142" s="67">
        <f t="shared" si="334"/>
        <v>137931.12</v>
      </c>
      <c r="AS142" s="67">
        <f t="shared" si="335"/>
        <v>0</v>
      </c>
      <c r="AT142" s="67">
        <f t="shared" si="336"/>
        <v>0</v>
      </c>
      <c r="AU142" s="67">
        <f>AU143</f>
        <v>0</v>
      </c>
      <c r="AV142" s="67">
        <f t="shared" ref="AV142:AW143" si="471">AV143</f>
        <v>0</v>
      </c>
      <c r="AW142" s="67">
        <f t="shared" si="471"/>
        <v>0</v>
      </c>
      <c r="AX142" s="67">
        <f t="shared" si="337"/>
        <v>137931.12</v>
      </c>
      <c r="AY142" s="67">
        <f t="shared" si="338"/>
        <v>0</v>
      </c>
      <c r="AZ142" s="67">
        <f t="shared" si="339"/>
        <v>0</v>
      </c>
      <c r="BA142" s="67">
        <f>BA143</f>
        <v>0</v>
      </c>
      <c r="BB142" s="67">
        <f t="shared" ref="BB142:BC143" si="472">BB143</f>
        <v>0</v>
      </c>
      <c r="BC142" s="67">
        <f t="shared" si="472"/>
        <v>0</v>
      </c>
      <c r="BD142" s="67">
        <f t="shared" si="340"/>
        <v>137931.12</v>
      </c>
      <c r="BE142" s="67">
        <f t="shared" si="341"/>
        <v>0</v>
      </c>
      <c r="BF142" s="67">
        <f t="shared" si="342"/>
        <v>0</v>
      </c>
    </row>
    <row r="143" spans="1:58">
      <c r="A143" s="27"/>
      <c r="B143" s="91" t="s">
        <v>35</v>
      </c>
      <c r="C143" s="40" t="s">
        <v>13</v>
      </c>
      <c r="D143" s="40" t="s">
        <v>5</v>
      </c>
      <c r="E143" s="40" t="s">
        <v>99</v>
      </c>
      <c r="F143" s="40" t="s">
        <v>385</v>
      </c>
      <c r="G143" s="41" t="s">
        <v>36</v>
      </c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67"/>
      <c r="S143" s="67"/>
      <c r="T143" s="67"/>
      <c r="U143" s="67"/>
      <c r="V143" s="67"/>
      <c r="W143" s="67">
        <f>W144</f>
        <v>96551.78</v>
      </c>
      <c r="X143" s="67">
        <f t="shared" si="464"/>
        <v>0</v>
      </c>
      <c r="Y143" s="67">
        <f t="shared" si="464"/>
        <v>0</v>
      </c>
      <c r="Z143" s="67">
        <f t="shared" si="465"/>
        <v>96551.78</v>
      </c>
      <c r="AA143" s="67">
        <f t="shared" si="466"/>
        <v>0</v>
      </c>
      <c r="AB143" s="67">
        <f t="shared" si="467"/>
        <v>0</v>
      </c>
      <c r="AC143" s="67">
        <f>AC144</f>
        <v>41379.339999999997</v>
      </c>
      <c r="AD143" s="67">
        <f t="shared" si="468"/>
        <v>0</v>
      </c>
      <c r="AE143" s="67">
        <f t="shared" si="468"/>
        <v>0</v>
      </c>
      <c r="AF143" s="67">
        <f t="shared" si="328"/>
        <v>137931.12</v>
      </c>
      <c r="AG143" s="67">
        <f t="shared" si="329"/>
        <v>0</v>
      </c>
      <c r="AH143" s="67">
        <f t="shared" si="330"/>
        <v>0</v>
      </c>
      <c r="AI143" s="67">
        <f>AI144</f>
        <v>0</v>
      </c>
      <c r="AJ143" s="67">
        <f t="shared" si="469"/>
        <v>0</v>
      </c>
      <c r="AK143" s="67">
        <f t="shared" si="469"/>
        <v>0</v>
      </c>
      <c r="AL143" s="67">
        <f t="shared" si="331"/>
        <v>137931.12</v>
      </c>
      <c r="AM143" s="67">
        <f t="shared" si="332"/>
        <v>0</v>
      </c>
      <c r="AN143" s="67">
        <f t="shared" si="333"/>
        <v>0</v>
      </c>
      <c r="AO143" s="67">
        <f>AO144</f>
        <v>0</v>
      </c>
      <c r="AP143" s="67">
        <f t="shared" si="470"/>
        <v>0</v>
      </c>
      <c r="AQ143" s="67">
        <f t="shared" si="470"/>
        <v>0</v>
      </c>
      <c r="AR143" s="67">
        <f t="shared" si="334"/>
        <v>137931.12</v>
      </c>
      <c r="AS143" s="67">
        <f t="shared" si="335"/>
        <v>0</v>
      </c>
      <c r="AT143" s="67">
        <f t="shared" si="336"/>
        <v>0</v>
      </c>
      <c r="AU143" s="67">
        <f>AU144</f>
        <v>0</v>
      </c>
      <c r="AV143" s="67">
        <f t="shared" si="471"/>
        <v>0</v>
      </c>
      <c r="AW143" s="67">
        <f t="shared" si="471"/>
        <v>0</v>
      </c>
      <c r="AX143" s="67">
        <f t="shared" si="337"/>
        <v>137931.12</v>
      </c>
      <c r="AY143" s="67">
        <f t="shared" si="338"/>
        <v>0</v>
      </c>
      <c r="AZ143" s="67">
        <f t="shared" si="339"/>
        <v>0</v>
      </c>
      <c r="BA143" s="67">
        <f>BA144</f>
        <v>0</v>
      </c>
      <c r="BB143" s="67">
        <f t="shared" si="472"/>
        <v>0</v>
      </c>
      <c r="BC143" s="67">
        <f t="shared" si="472"/>
        <v>0</v>
      </c>
      <c r="BD143" s="67">
        <f t="shared" si="340"/>
        <v>137931.12</v>
      </c>
      <c r="BE143" s="67">
        <f t="shared" si="341"/>
        <v>0</v>
      </c>
      <c r="BF143" s="67">
        <f t="shared" si="342"/>
        <v>0</v>
      </c>
    </row>
    <row r="144" spans="1:58">
      <c r="A144" s="27"/>
      <c r="B144" s="91" t="s">
        <v>66</v>
      </c>
      <c r="C144" s="40" t="s">
        <v>13</v>
      </c>
      <c r="D144" s="40" t="s">
        <v>5</v>
      </c>
      <c r="E144" s="40" t="s">
        <v>99</v>
      </c>
      <c r="F144" s="40" t="s">
        <v>385</v>
      </c>
      <c r="G144" s="41" t="s">
        <v>67</v>
      </c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67"/>
      <c r="W144" s="67">
        <v>96551.78</v>
      </c>
      <c r="X144" s="67"/>
      <c r="Y144" s="67"/>
      <c r="Z144" s="67">
        <f t="shared" si="465"/>
        <v>96551.78</v>
      </c>
      <c r="AA144" s="67">
        <f t="shared" si="466"/>
        <v>0</v>
      </c>
      <c r="AB144" s="67">
        <f t="shared" si="467"/>
        <v>0</v>
      </c>
      <c r="AC144" s="67">
        <v>41379.339999999997</v>
      </c>
      <c r="AD144" s="67"/>
      <c r="AE144" s="67"/>
      <c r="AF144" s="67">
        <f t="shared" si="328"/>
        <v>137931.12</v>
      </c>
      <c r="AG144" s="67">
        <f t="shared" si="329"/>
        <v>0</v>
      </c>
      <c r="AH144" s="67">
        <f t="shared" si="330"/>
        <v>0</v>
      </c>
      <c r="AI144" s="67"/>
      <c r="AJ144" s="67"/>
      <c r="AK144" s="67"/>
      <c r="AL144" s="67">
        <f t="shared" si="331"/>
        <v>137931.12</v>
      </c>
      <c r="AM144" s="67">
        <f t="shared" si="332"/>
        <v>0</v>
      </c>
      <c r="AN144" s="67">
        <f t="shared" si="333"/>
        <v>0</v>
      </c>
      <c r="AO144" s="67"/>
      <c r="AP144" s="67"/>
      <c r="AQ144" s="67"/>
      <c r="AR144" s="67">
        <f t="shared" si="334"/>
        <v>137931.12</v>
      </c>
      <c r="AS144" s="67">
        <f t="shared" si="335"/>
        <v>0</v>
      </c>
      <c r="AT144" s="67">
        <f t="shared" si="336"/>
        <v>0</v>
      </c>
      <c r="AU144" s="67"/>
      <c r="AV144" s="67"/>
      <c r="AW144" s="67"/>
      <c r="AX144" s="67">
        <f t="shared" si="337"/>
        <v>137931.12</v>
      </c>
      <c r="AY144" s="67">
        <f t="shared" si="338"/>
        <v>0</v>
      </c>
      <c r="AZ144" s="67">
        <f t="shared" si="339"/>
        <v>0</v>
      </c>
      <c r="BA144" s="67"/>
      <c r="BB144" s="67"/>
      <c r="BC144" s="67"/>
      <c r="BD144" s="67">
        <f t="shared" si="340"/>
        <v>137931.12</v>
      </c>
      <c r="BE144" s="67">
        <f t="shared" si="341"/>
        <v>0</v>
      </c>
      <c r="BF144" s="67">
        <f t="shared" si="342"/>
        <v>0</v>
      </c>
    </row>
    <row r="145" spans="1:58" ht="25.5">
      <c r="A145" s="27" t="s">
        <v>97</v>
      </c>
      <c r="B145" s="87" t="s">
        <v>94</v>
      </c>
      <c r="C145" s="6" t="s">
        <v>13</v>
      </c>
      <c r="D145" s="6" t="s">
        <v>6</v>
      </c>
      <c r="E145" s="6" t="s">
        <v>99</v>
      </c>
      <c r="F145" s="6" t="s">
        <v>100</v>
      </c>
      <c r="G145" s="17"/>
      <c r="H145" s="64">
        <f>H149+H152+H155+H158+H167+H161</f>
        <v>5132590.37</v>
      </c>
      <c r="I145" s="64">
        <f t="shared" ref="I145:J145" si="473">I149+I152+I155+I158+I167+I161</f>
        <v>5158948.13</v>
      </c>
      <c r="J145" s="64">
        <f t="shared" si="473"/>
        <v>5375890.4699999997</v>
      </c>
      <c r="K145" s="64">
        <f t="shared" ref="K145:M145" si="474">K149+K152+K155+K158+K167+K161</f>
        <v>0</v>
      </c>
      <c r="L145" s="64">
        <f t="shared" si="474"/>
        <v>0</v>
      </c>
      <c r="M145" s="64">
        <f t="shared" si="474"/>
        <v>0</v>
      </c>
      <c r="N145" s="64">
        <f t="shared" si="319"/>
        <v>5132590.37</v>
      </c>
      <c r="O145" s="64">
        <f t="shared" si="320"/>
        <v>5158948.13</v>
      </c>
      <c r="P145" s="64">
        <f t="shared" si="321"/>
        <v>5375890.4699999997</v>
      </c>
      <c r="Q145" s="64">
        <f>Q149+Q152+Q155+Q158+Q167+Q161+Q170</f>
        <v>70000</v>
      </c>
      <c r="R145" s="64">
        <f t="shared" ref="R145:S145" si="475">R149+R152+R155+R158+R167+R161+R170</f>
        <v>0</v>
      </c>
      <c r="S145" s="64">
        <f t="shared" si="475"/>
        <v>0</v>
      </c>
      <c r="T145" s="64">
        <f t="shared" si="322"/>
        <v>5202590.37</v>
      </c>
      <c r="U145" s="64">
        <f t="shared" si="323"/>
        <v>5158948.13</v>
      </c>
      <c r="V145" s="64">
        <f t="shared" si="324"/>
        <v>5375890.4699999997</v>
      </c>
      <c r="W145" s="64">
        <f>W149+W152+W155+W158+W167+W161+W170</f>
        <v>-153167.17000000001</v>
      </c>
      <c r="X145" s="64">
        <f t="shared" ref="X145:Y145" si="476">X149+X152+X155+X158+X167+X161+X170</f>
        <v>0</v>
      </c>
      <c r="Y145" s="64">
        <f t="shared" si="476"/>
        <v>0</v>
      </c>
      <c r="Z145" s="64">
        <f t="shared" si="325"/>
        <v>5049423.2</v>
      </c>
      <c r="AA145" s="64">
        <f t="shared" si="326"/>
        <v>5158948.13</v>
      </c>
      <c r="AB145" s="64">
        <f t="shared" si="327"/>
        <v>5375890.4699999997</v>
      </c>
      <c r="AC145" s="64">
        <f>AC149+AC152+AC155+AC158+AC167+AC161+AC170</f>
        <v>-30000</v>
      </c>
      <c r="AD145" s="64">
        <f t="shared" ref="AD145:AE145" si="477">AD149+AD152+AD155+AD158+AD167+AD161+AD170</f>
        <v>0</v>
      </c>
      <c r="AE145" s="64">
        <f t="shared" si="477"/>
        <v>0</v>
      </c>
      <c r="AF145" s="64">
        <f t="shared" si="328"/>
        <v>5019423.2</v>
      </c>
      <c r="AG145" s="64">
        <f t="shared" si="329"/>
        <v>5158948.13</v>
      </c>
      <c r="AH145" s="64">
        <f t="shared" si="330"/>
        <v>5375890.4699999997</v>
      </c>
      <c r="AI145" s="64">
        <f>AI149+AI152+AI155+AI158+AI167+AI161+AI170</f>
        <v>0</v>
      </c>
      <c r="AJ145" s="64">
        <f t="shared" ref="AJ145:AK145" si="478">AJ149+AJ152+AJ155+AJ158+AJ167+AJ161+AJ170</f>
        <v>0</v>
      </c>
      <c r="AK145" s="64">
        <f t="shared" si="478"/>
        <v>0</v>
      </c>
      <c r="AL145" s="64">
        <f t="shared" si="331"/>
        <v>5019423.2</v>
      </c>
      <c r="AM145" s="64">
        <f t="shared" si="332"/>
        <v>5158948.13</v>
      </c>
      <c r="AN145" s="64">
        <f t="shared" si="333"/>
        <v>5375890.4699999997</v>
      </c>
      <c r="AO145" s="64">
        <f>AO149+AO152+AO155+AO158+AO167+AO161+AO170+AO164</f>
        <v>103214.39999999999</v>
      </c>
      <c r="AP145" s="64">
        <f t="shared" ref="AP145:AQ145" si="479">AP149+AP152+AP155+AP158+AP167+AP161+AP170+AP164</f>
        <v>0</v>
      </c>
      <c r="AQ145" s="64">
        <f t="shared" si="479"/>
        <v>0</v>
      </c>
      <c r="AR145" s="64">
        <f t="shared" si="334"/>
        <v>5122637.6000000006</v>
      </c>
      <c r="AS145" s="64">
        <f t="shared" si="335"/>
        <v>5158948.13</v>
      </c>
      <c r="AT145" s="64">
        <f t="shared" si="336"/>
        <v>5375890.4699999997</v>
      </c>
      <c r="AU145" s="64">
        <f>AU149+AU152+AU155+AU158+AU167+AU161+AU170+AU164</f>
        <v>207014.46999999997</v>
      </c>
      <c r="AV145" s="64">
        <f t="shared" ref="AV145:AW145" si="480">AV149+AV152+AV155+AV158+AV167+AV161+AV170+AV164</f>
        <v>0</v>
      </c>
      <c r="AW145" s="64">
        <f t="shared" si="480"/>
        <v>0</v>
      </c>
      <c r="AX145" s="64">
        <f t="shared" si="337"/>
        <v>5329652.07</v>
      </c>
      <c r="AY145" s="64">
        <f t="shared" si="338"/>
        <v>5158948.13</v>
      </c>
      <c r="AZ145" s="64">
        <f t="shared" si="339"/>
        <v>5375890.4699999997</v>
      </c>
      <c r="BA145" s="64">
        <f>BA149+BA152+BA155+BA158+BA167+BA161+BA170+BA164+BA146</f>
        <v>333861.21000000002</v>
      </c>
      <c r="BB145" s="64">
        <f t="shared" ref="BB145:BC145" si="481">BB149+BB152+BB155+BB158+BB167+BB161+BB170+BB164+BB146</f>
        <v>0</v>
      </c>
      <c r="BC145" s="64">
        <f t="shared" si="481"/>
        <v>0</v>
      </c>
      <c r="BD145" s="64">
        <f t="shared" si="340"/>
        <v>5663513.2800000003</v>
      </c>
      <c r="BE145" s="64">
        <f t="shared" si="341"/>
        <v>5158948.13</v>
      </c>
      <c r="BF145" s="64">
        <f t="shared" si="342"/>
        <v>5375890.4699999997</v>
      </c>
    </row>
    <row r="146" spans="1:58">
      <c r="A146" s="255"/>
      <c r="B146" s="88" t="s">
        <v>482</v>
      </c>
      <c r="C146" s="60" t="s">
        <v>13</v>
      </c>
      <c r="D146" s="60" t="s">
        <v>6</v>
      </c>
      <c r="E146" s="60" t="s">
        <v>99</v>
      </c>
      <c r="F146" s="60" t="s">
        <v>128</v>
      </c>
      <c r="G146" s="61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  <c r="AK146" s="70"/>
      <c r="AL146" s="70"/>
      <c r="AM146" s="70"/>
      <c r="AN146" s="70"/>
      <c r="AO146" s="70"/>
      <c r="AP146" s="70"/>
      <c r="AQ146" s="70"/>
      <c r="AR146" s="70"/>
      <c r="AS146" s="70"/>
      <c r="AT146" s="70"/>
      <c r="AU146" s="70"/>
      <c r="AV146" s="70"/>
      <c r="AW146" s="70"/>
      <c r="AX146" s="70"/>
      <c r="AY146" s="70"/>
      <c r="AZ146" s="70"/>
      <c r="BA146" s="70">
        <f>BA147</f>
        <v>333861.21000000002</v>
      </c>
      <c r="BB146" s="70">
        <f t="shared" ref="BB146:BC147" si="482">BB147</f>
        <v>0</v>
      </c>
      <c r="BC146" s="70">
        <f t="shared" si="482"/>
        <v>0</v>
      </c>
      <c r="BD146" s="70">
        <f t="shared" ref="BD146:BD148" si="483">AX146+BA146</f>
        <v>333861.21000000002</v>
      </c>
      <c r="BE146" s="70">
        <f t="shared" ref="BE146:BE148" si="484">AY146+BB146</f>
        <v>0</v>
      </c>
      <c r="BF146" s="70">
        <f t="shared" ref="BF146:BF148" si="485">AZ146+BC146</f>
        <v>0</v>
      </c>
    </row>
    <row r="147" spans="1:58" ht="25.5">
      <c r="A147" s="255"/>
      <c r="B147" s="80" t="s">
        <v>41</v>
      </c>
      <c r="C147" s="60" t="s">
        <v>13</v>
      </c>
      <c r="D147" s="60" t="s">
        <v>6</v>
      </c>
      <c r="E147" s="60" t="s">
        <v>99</v>
      </c>
      <c r="F147" s="60" t="s">
        <v>128</v>
      </c>
      <c r="G147" s="61" t="s">
        <v>39</v>
      </c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  <c r="AJ147" s="70"/>
      <c r="AK147" s="70"/>
      <c r="AL147" s="70"/>
      <c r="AM147" s="70"/>
      <c r="AN147" s="70"/>
      <c r="AO147" s="70"/>
      <c r="AP147" s="70"/>
      <c r="AQ147" s="70"/>
      <c r="AR147" s="70"/>
      <c r="AS147" s="70"/>
      <c r="AT147" s="70"/>
      <c r="AU147" s="70"/>
      <c r="AV147" s="70"/>
      <c r="AW147" s="70"/>
      <c r="AX147" s="70"/>
      <c r="AY147" s="70"/>
      <c r="AZ147" s="70"/>
      <c r="BA147" s="70">
        <f>BA148</f>
        <v>333861.21000000002</v>
      </c>
      <c r="BB147" s="70">
        <f t="shared" si="482"/>
        <v>0</v>
      </c>
      <c r="BC147" s="70">
        <f t="shared" si="482"/>
        <v>0</v>
      </c>
      <c r="BD147" s="70">
        <f t="shared" si="483"/>
        <v>333861.21000000002</v>
      </c>
      <c r="BE147" s="70">
        <f t="shared" si="484"/>
        <v>0</v>
      </c>
      <c r="BF147" s="70">
        <f t="shared" si="485"/>
        <v>0</v>
      </c>
    </row>
    <row r="148" spans="1:58">
      <c r="A148" s="255"/>
      <c r="B148" s="91" t="s">
        <v>42</v>
      </c>
      <c r="C148" s="60" t="s">
        <v>13</v>
      </c>
      <c r="D148" s="60" t="s">
        <v>6</v>
      </c>
      <c r="E148" s="60" t="s">
        <v>99</v>
      </c>
      <c r="F148" s="60" t="s">
        <v>128</v>
      </c>
      <c r="G148" s="61" t="s">
        <v>40</v>
      </c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  <c r="AJ148" s="70"/>
      <c r="AK148" s="70"/>
      <c r="AL148" s="70"/>
      <c r="AM148" s="70"/>
      <c r="AN148" s="70"/>
      <c r="AO148" s="70"/>
      <c r="AP148" s="70"/>
      <c r="AQ148" s="70"/>
      <c r="AR148" s="70"/>
      <c r="AS148" s="70"/>
      <c r="AT148" s="70"/>
      <c r="AU148" s="70"/>
      <c r="AV148" s="70"/>
      <c r="AW148" s="70"/>
      <c r="AX148" s="70"/>
      <c r="AY148" s="70"/>
      <c r="AZ148" s="70"/>
      <c r="BA148" s="67">
        <v>333861.21000000002</v>
      </c>
      <c r="BB148" s="70"/>
      <c r="BC148" s="70"/>
      <c r="BD148" s="70">
        <f t="shared" si="483"/>
        <v>333861.21000000002</v>
      </c>
      <c r="BE148" s="70">
        <f t="shared" si="484"/>
        <v>0</v>
      </c>
      <c r="BF148" s="70">
        <f t="shared" si="485"/>
        <v>0</v>
      </c>
    </row>
    <row r="149" spans="1:58">
      <c r="A149" s="273"/>
      <c r="B149" s="108" t="s">
        <v>153</v>
      </c>
      <c r="C149" s="60" t="s">
        <v>13</v>
      </c>
      <c r="D149" s="60" t="s">
        <v>6</v>
      </c>
      <c r="E149" s="60" t="s">
        <v>99</v>
      </c>
      <c r="F149" s="60" t="s">
        <v>152</v>
      </c>
      <c r="G149" s="61"/>
      <c r="H149" s="70">
        <f>H150</f>
        <v>100000</v>
      </c>
      <c r="I149" s="70">
        <f t="shared" ref="I149:M150" si="486">I150</f>
        <v>100000</v>
      </c>
      <c r="J149" s="70">
        <f t="shared" si="486"/>
        <v>100000</v>
      </c>
      <c r="K149" s="70">
        <f t="shared" si="486"/>
        <v>0</v>
      </c>
      <c r="L149" s="70">
        <f t="shared" si="486"/>
        <v>0</v>
      </c>
      <c r="M149" s="70">
        <f t="shared" si="486"/>
        <v>0</v>
      </c>
      <c r="N149" s="70">
        <f t="shared" si="319"/>
        <v>100000</v>
      </c>
      <c r="O149" s="70">
        <f t="shared" si="320"/>
        <v>100000</v>
      </c>
      <c r="P149" s="70">
        <f t="shared" si="321"/>
        <v>100000</v>
      </c>
      <c r="Q149" s="70">
        <f t="shared" ref="Q149:S150" si="487">Q150</f>
        <v>0</v>
      </c>
      <c r="R149" s="70">
        <f t="shared" si="487"/>
        <v>0</v>
      </c>
      <c r="S149" s="70">
        <f t="shared" si="487"/>
        <v>0</v>
      </c>
      <c r="T149" s="70">
        <f t="shared" si="322"/>
        <v>100000</v>
      </c>
      <c r="U149" s="70">
        <f t="shared" si="323"/>
        <v>100000</v>
      </c>
      <c r="V149" s="70">
        <f t="shared" si="324"/>
        <v>100000</v>
      </c>
      <c r="W149" s="70">
        <f t="shared" ref="W149:Y150" si="488">W150</f>
        <v>0</v>
      </c>
      <c r="X149" s="70">
        <f t="shared" si="488"/>
        <v>0</v>
      </c>
      <c r="Y149" s="70">
        <f t="shared" si="488"/>
        <v>0</v>
      </c>
      <c r="Z149" s="70">
        <f t="shared" si="325"/>
        <v>100000</v>
      </c>
      <c r="AA149" s="70">
        <f t="shared" si="326"/>
        <v>100000</v>
      </c>
      <c r="AB149" s="70">
        <f t="shared" si="327"/>
        <v>100000</v>
      </c>
      <c r="AC149" s="70">
        <f t="shared" ref="AC149:AE150" si="489">AC150</f>
        <v>0</v>
      </c>
      <c r="AD149" s="70">
        <f t="shared" si="489"/>
        <v>0</v>
      </c>
      <c r="AE149" s="70">
        <f t="shared" si="489"/>
        <v>0</v>
      </c>
      <c r="AF149" s="70">
        <f t="shared" si="328"/>
        <v>100000</v>
      </c>
      <c r="AG149" s="70">
        <f t="shared" si="329"/>
        <v>100000</v>
      </c>
      <c r="AH149" s="70">
        <f t="shared" si="330"/>
        <v>100000</v>
      </c>
      <c r="AI149" s="70">
        <f t="shared" ref="AI149:AK150" si="490">AI150</f>
        <v>0</v>
      </c>
      <c r="AJ149" s="70">
        <f t="shared" si="490"/>
        <v>0</v>
      </c>
      <c r="AK149" s="70">
        <f t="shared" si="490"/>
        <v>0</v>
      </c>
      <c r="AL149" s="70">
        <f t="shared" si="331"/>
        <v>100000</v>
      </c>
      <c r="AM149" s="70">
        <f t="shared" si="332"/>
        <v>100000</v>
      </c>
      <c r="AN149" s="70">
        <f t="shared" si="333"/>
        <v>100000</v>
      </c>
      <c r="AO149" s="70">
        <f t="shared" ref="AO149:AQ150" si="491">AO150</f>
        <v>0</v>
      </c>
      <c r="AP149" s="70">
        <f t="shared" si="491"/>
        <v>0</v>
      </c>
      <c r="AQ149" s="70">
        <f t="shared" si="491"/>
        <v>0</v>
      </c>
      <c r="AR149" s="70">
        <f t="shared" si="334"/>
        <v>100000</v>
      </c>
      <c r="AS149" s="70">
        <f t="shared" si="335"/>
        <v>100000</v>
      </c>
      <c r="AT149" s="70">
        <f t="shared" si="336"/>
        <v>100000</v>
      </c>
      <c r="AU149" s="70">
        <f t="shared" ref="AU149:AW150" si="492">AU150</f>
        <v>0</v>
      </c>
      <c r="AV149" s="70">
        <f t="shared" si="492"/>
        <v>0</v>
      </c>
      <c r="AW149" s="70">
        <f t="shared" si="492"/>
        <v>0</v>
      </c>
      <c r="AX149" s="70">
        <f t="shared" si="337"/>
        <v>100000</v>
      </c>
      <c r="AY149" s="70">
        <f t="shared" si="338"/>
        <v>100000</v>
      </c>
      <c r="AZ149" s="70">
        <f t="shared" si="339"/>
        <v>100000</v>
      </c>
      <c r="BA149" s="70">
        <f t="shared" ref="BA149:BC150" si="493">BA150</f>
        <v>0</v>
      </c>
      <c r="BB149" s="70">
        <f t="shared" si="493"/>
        <v>0</v>
      </c>
      <c r="BC149" s="70">
        <f t="shared" si="493"/>
        <v>0</v>
      </c>
      <c r="BD149" s="70">
        <f t="shared" si="340"/>
        <v>100000</v>
      </c>
      <c r="BE149" s="70">
        <f t="shared" si="341"/>
        <v>100000</v>
      </c>
      <c r="BF149" s="70">
        <f t="shared" si="342"/>
        <v>100000</v>
      </c>
    </row>
    <row r="150" spans="1:58" ht="25.5">
      <c r="A150" s="274"/>
      <c r="B150" s="80" t="s">
        <v>41</v>
      </c>
      <c r="C150" s="60" t="s">
        <v>13</v>
      </c>
      <c r="D150" s="60" t="s">
        <v>6</v>
      </c>
      <c r="E150" s="60" t="s">
        <v>99</v>
      </c>
      <c r="F150" s="60" t="s">
        <v>152</v>
      </c>
      <c r="G150" s="61" t="s">
        <v>39</v>
      </c>
      <c r="H150" s="70">
        <f>H151</f>
        <v>100000</v>
      </c>
      <c r="I150" s="70">
        <f t="shared" si="486"/>
        <v>100000</v>
      </c>
      <c r="J150" s="70">
        <f t="shared" si="486"/>
        <v>100000</v>
      </c>
      <c r="K150" s="70">
        <f t="shared" si="486"/>
        <v>0</v>
      </c>
      <c r="L150" s="70">
        <f t="shared" si="486"/>
        <v>0</v>
      </c>
      <c r="M150" s="70">
        <f t="shared" si="486"/>
        <v>0</v>
      </c>
      <c r="N150" s="70">
        <f t="shared" si="319"/>
        <v>100000</v>
      </c>
      <c r="O150" s="70">
        <f t="shared" si="320"/>
        <v>100000</v>
      </c>
      <c r="P150" s="70">
        <f t="shared" si="321"/>
        <v>100000</v>
      </c>
      <c r="Q150" s="70">
        <f t="shared" si="487"/>
        <v>0</v>
      </c>
      <c r="R150" s="70">
        <f t="shared" si="487"/>
        <v>0</v>
      </c>
      <c r="S150" s="70">
        <f t="shared" si="487"/>
        <v>0</v>
      </c>
      <c r="T150" s="70">
        <f t="shared" si="322"/>
        <v>100000</v>
      </c>
      <c r="U150" s="70">
        <f t="shared" si="323"/>
        <v>100000</v>
      </c>
      <c r="V150" s="70">
        <f t="shared" si="324"/>
        <v>100000</v>
      </c>
      <c r="W150" s="70">
        <f t="shared" si="488"/>
        <v>0</v>
      </c>
      <c r="X150" s="70">
        <f t="shared" si="488"/>
        <v>0</v>
      </c>
      <c r="Y150" s="70">
        <f t="shared" si="488"/>
        <v>0</v>
      </c>
      <c r="Z150" s="70">
        <f t="shared" si="325"/>
        <v>100000</v>
      </c>
      <c r="AA150" s="70">
        <f t="shared" si="326"/>
        <v>100000</v>
      </c>
      <c r="AB150" s="70">
        <f t="shared" si="327"/>
        <v>100000</v>
      </c>
      <c r="AC150" s="70">
        <f t="shared" si="489"/>
        <v>0</v>
      </c>
      <c r="AD150" s="70">
        <f t="shared" si="489"/>
        <v>0</v>
      </c>
      <c r="AE150" s="70">
        <f t="shared" si="489"/>
        <v>0</v>
      </c>
      <c r="AF150" s="70">
        <f t="shared" si="328"/>
        <v>100000</v>
      </c>
      <c r="AG150" s="70">
        <f t="shared" si="329"/>
        <v>100000</v>
      </c>
      <c r="AH150" s="70">
        <f t="shared" si="330"/>
        <v>100000</v>
      </c>
      <c r="AI150" s="70">
        <f t="shared" si="490"/>
        <v>0</v>
      </c>
      <c r="AJ150" s="70">
        <f t="shared" si="490"/>
        <v>0</v>
      </c>
      <c r="AK150" s="70">
        <f t="shared" si="490"/>
        <v>0</v>
      </c>
      <c r="AL150" s="70">
        <f t="shared" si="331"/>
        <v>100000</v>
      </c>
      <c r="AM150" s="70">
        <f t="shared" si="332"/>
        <v>100000</v>
      </c>
      <c r="AN150" s="70">
        <f t="shared" si="333"/>
        <v>100000</v>
      </c>
      <c r="AO150" s="70">
        <f t="shared" si="491"/>
        <v>0</v>
      </c>
      <c r="AP150" s="70">
        <f t="shared" si="491"/>
        <v>0</v>
      </c>
      <c r="AQ150" s="70">
        <f t="shared" si="491"/>
        <v>0</v>
      </c>
      <c r="AR150" s="70">
        <f t="shared" si="334"/>
        <v>100000</v>
      </c>
      <c r="AS150" s="70">
        <f t="shared" si="335"/>
        <v>100000</v>
      </c>
      <c r="AT150" s="70">
        <f t="shared" si="336"/>
        <v>100000</v>
      </c>
      <c r="AU150" s="70">
        <f t="shared" si="492"/>
        <v>0</v>
      </c>
      <c r="AV150" s="70">
        <f t="shared" si="492"/>
        <v>0</v>
      </c>
      <c r="AW150" s="70">
        <f t="shared" si="492"/>
        <v>0</v>
      </c>
      <c r="AX150" s="70">
        <f t="shared" si="337"/>
        <v>100000</v>
      </c>
      <c r="AY150" s="70">
        <f t="shared" si="338"/>
        <v>100000</v>
      </c>
      <c r="AZ150" s="70">
        <f t="shared" si="339"/>
        <v>100000</v>
      </c>
      <c r="BA150" s="70">
        <f t="shared" si="493"/>
        <v>0</v>
      </c>
      <c r="BB150" s="70">
        <f t="shared" si="493"/>
        <v>0</v>
      </c>
      <c r="BC150" s="70">
        <f t="shared" si="493"/>
        <v>0</v>
      </c>
      <c r="BD150" s="70">
        <f t="shared" si="340"/>
        <v>100000</v>
      </c>
      <c r="BE150" s="70">
        <f t="shared" si="341"/>
        <v>100000</v>
      </c>
      <c r="BF150" s="70">
        <f t="shared" si="342"/>
        <v>100000</v>
      </c>
    </row>
    <row r="151" spans="1:58">
      <c r="A151" s="274"/>
      <c r="B151" s="91" t="s">
        <v>42</v>
      </c>
      <c r="C151" s="60" t="s">
        <v>13</v>
      </c>
      <c r="D151" s="60" t="s">
        <v>6</v>
      </c>
      <c r="E151" s="60" t="s">
        <v>99</v>
      </c>
      <c r="F151" s="60" t="s">
        <v>152</v>
      </c>
      <c r="G151" s="61" t="s">
        <v>40</v>
      </c>
      <c r="H151" s="67">
        <v>100000</v>
      </c>
      <c r="I151" s="67">
        <v>100000</v>
      </c>
      <c r="J151" s="67">
        <v>100000</v>
      </c>
      <c r="K151" s="67"/>
      <c r="L151" s="67"/>
      <c r="M151" s="67"/>
      <c r="N151" s="67">
        <f t="shared" si="319"/>
        <v>100000</v>
      </c>
      <c r="O151" s="67">
        <f t="shared" si="320"/>
        <v>100000</v>
      </c>
      <c r="P151" s="67">
        <f t="shared" si="321"/>
        <v>100000</v>
      </c>
      <c r="Q151" s="67"/>
      <c r="R151" s="67"/>
      <c r="S151" s="67"/>
      <c r="T151" s="67">
        <f t="shared" si="322"/>
        <v>100000</v>
      </c>
      <c r="U151" s="67">
        <f t="shared" si="323"/>
        <v>100000</v>
      </c>
      <c r="V151" s="67">
        <f t="shared" si="324"/>
        <v>100000</v>
      </c>
      <c r="W151" s="67"/>
      <c r="X151" s="67"/>
      <c r="Y151" s="67"/>
      <c r="Z151" s="67">
        <f t="shared" si="325"/>
        <v>100000</v>
      </c>
      <c r="AA151" s="67">
        <f t="shared" si="326"/>
        <v>100000</v>
      </c>
      <c r="AB151" s="67">
        <f t="shared" si="327"/>
        <v>100000</v>
      </c>
      <c r="AC151" s="67"/>
      <c r="AD151" s="67"/>
      <c r="AE151" s="67"/>
      <c r="AF151" s="67">
        <f t="shared" si="328"/>
        <v>100000</v>
      </c>
      <c r="AG151" s="67">
        <f t="shared" si="329"/>
        <v>100000</v>
      </c>
      <c r="AH151" s="67">
        <f t="shared" si="330"/>
        <v>100000</v>
      </c>
      <c r="AI151" s="67"/>
      <c r="AJ151" s="67"/>
      <c r="AK151" s="67"/>
      <c r="AL151" s="67">
        <f t="shared" si="331"/>
        <v>100000</v>
      </c>
      <c r="AM151" s="67">
        <f t="shared" si="332"/>
        <v>100000</v>
      </c>
      <c r="AN151" s="67">
        <f t="shared" si="333"/>
        <v>100000</v>
      </c>
      <c r="AO151" s="67"/>
      <c r="AP151" s="67"/>
      <c r="AQ151" s="67"/>
      <c r="AR151" s="67">
        <f t="shared" si="334"/>
        <v>100000</v>
      </c>
      <c r="AS151" s="67">
        <f t="shared" si="335"/>
        <v>100000</v>
      </c>
      <c r="AT151" s="67">
        <f t="shared" si="336"/>
        <v>100000</v>
      </c>
      <c r="AU151" s="67"/>
      <c r="AV151" s="67"/>
      <c r="AW151" s="67"/>
      <c r="AX151" s="67">
        <f t="shared" si="337"/>
        <v>100000</v>
      </c>
      <c r="AY151" s="67">
        <f t="shared" si="338"/>
        <v>100000</v>
      </c>
      <c r="AZ151" s="67">
        <f t="shared" si="339"/>
        <v>100000</v>
      </c>
      <c r="BA151" s="67"/>
      <c r="BB151" s="67"/>
      <c r="BC151" s="67"/>
      <c r="BD151" s="67">
        <f t="shared" si="340"/>
        <v>100000</v>
      </c>
      <c r="BE151" s="67">
        <f t="shared" si="341"/>
        <v>100000</v>
      </c>
      <c r="BF151" s="67">
        <f t="shared" si="342"/>
        <v>100000</v>
      </c>
    </row>
    <row r="152" spans="1:58" ht="25.5">
      <c r="A152" s="274"/>
      <c r="B152" s="88" t="s">
        <v>95</v>
      </c>
      <c r="C152" s="5" t="s">
        <v>13</v>
      </c>
      <c r="D152" s="60" t="s">
        <v>6</v>
      </c>
      <c r="E152" s="5" t="s">
        <v>99</v>
      </c>
      <c r="F152" s="5" t="s">
        <v>107</v>
      </c>
      <c r="G152" s="17"/>
      <c r="H152" s="63">
        <f>H153</f>
        <v>2961502</v>
      </c>
      <c r="I152" s="63">
        <f t="shared" ref="I152:M153" si="494">I153</f>
        <v>2994036.51</v>
      </c>
      <c r="J152" s="63">
        <f t="shared" si="494"/>
        <v>3144379.58</v>
      </c>
      <c r="K152" s="63">
        <f t="shared" si="494"/>
        <v>0</v>
      </c>
      <c r="L152" s="63">
        <f t="shared" si="494"/>
        <v>0</v>
      </c>
      <c r="M152" s="63">
        <f t="shared" si="494"/>
        <v>0</v>
      </c>
      <c r="N152" s="63">
        <f t="shared" si="319"/>
        <v>2961502</v>
      </c>
      <c r="O152" s="63">
        <f t="shared" si="320"/>
        <v>2994036.51</v>
      </c>
      <c r="P152" s="63">
        <f t="shared" si="321"/>
        <v>3144379.58</v>
      </c>
      <c r="Q152" s="63">
        <f t="shared" ref="Q152:S153" si="495">Q153</f>
        <v>0</v>
      </c>
      <c r="R152" s="63">
        <f t="shared" si="495"/>
        <v>0</v>
      </c>
      <c r="S152" s="63">
        <f t="shared" si="495"/>
        <v>0</v>
      </c>
      <c r="T152" s="63">
        <f t="shared" si="322"/>
        <v>2961502</v>
      </c>
      <c r="U152" s="63">
        <f t="shared" si="323"/>
        <v>2994036.51</v>
      </c>
      <c r="V152" s="63">
        <f t="shared" si="324"/>
        <v>3144379.58</v>
      </c>
      <c r="W152" s="63">
        <f t="shared" ref="W152:Y153" si="496">W153</f>
        <v>0</v>
      </c>
      <c r="X152" s="63">
        <f t="shared" si="496"/>
        <v>0</v>
      </c>
      <c r="Y152" s="63">
        <f t="shared" si="496"/>
        <v>0</v>
      </c>
      <c r="Z152" s="63">
        <f t="shared" si="325"/>
        <v>2961502</v>
      </c>
      <c r="AA152" s="63">
        <f t="shared" si="326"/>
        <v>2994036.51</v>
      </c>
      <c r="AB152" s="63">
        <f t="shared" si="327"/>
        <v>3144379.58</v>
      </c>
      <c r="AC152" s="63">
        <f t="shared" ref="AC152:AE153" si="497">AC153</f>
        <v>0</v>
      </c>
      <c r="AD152" s="63">
        <f t="shared" si="497"/>
        <v>0</v>
      </c>
      <c r="AE152" s="63">
        <f t="shared" si="497"/>
        <v>0</v>
      </c>
      <c r="AF152" s="63">
        <f t="shared" si="328"/>
        <v>2961502</v>
      </c>
      <c r="AG152" s="63">
        <f t="shared" si="329"/>
        <v>2994036.51</v>
      </c>
      <c r="AH152" s="63">
        <f t="shared" si="330"/>
        <v>3144379.58</v>
      </c>
      <c r="AI152" s="63">
        <f t="shared" ref="AI152:AK153" si="498">AI153</f>
        <v>0</v>
      </c>
      <c r="AJ152" s="63">
        <f t="shared" si="498"/>
        <v>0</v>
      </c>
      <c r="AK152" s="63">
        <f t="shared" si="498"/>
        <v>0</v>
      </c>
      <c r="AL152" s="63">
        <f t="shared" si="331"/>
        <v>2961502</v>
      </c>
      <c r="AM152" s="63">
        <f t="shared" si="332"/>
        <v>2994036.51</v>
      </c>
      <c r="AN152" s="63">
        <f t="shared" si="333"/>
        <v>3144379.58</v>
      </c>
      <c r="AO152" s="63">
        <f t="shared" ref="AO152:AQ153" si="499">AO153</f>
        <v>3214.4</v>
      </c>
      <c r="AP152" s="63">
        <f t="shared" si="499"/>
        <v>0</v>
      </c>
      <c r="AQ152" s="63">
        <f t="shared" si="499"/>
        <v>0</v>
      </c>
      <c r="AR152" s="63">
        <f t="shared" si="334"/>
        <v>2964716.4</v>
      </c>
      <c r="AS152" s="63">
        <f t="shared" si="335"/>
        <v>2994036.51</v>
      </c>
      <c r="AT152" s="63">
        <f t="shared" si="336"/>
        <v>3144379.58</v>
      </c>
      <c r="AU152" s="63">
        <f t="shared" ref="AU152:AW153" si="500">AU153</f>
        <v>-291397.2</v>
      </c>
      <c r="AV152" s="63">
        <f t="shared" si="500"/>
        <v>0</v>
      </c>
      <c r="AW152" s="63">
        <f t="shared" si="500"/>
        <v>0</v>
      </c>
      <c r="AX152" s="63">
        <f t="shared" si="337"/>
        <v>2673319.1999999997</v>
      </c>
      <c r="AY152" s="63">
        <f t="shared" si="338"/>
        <v>2994036.51</v>
      </c>
      <c r="AZ152" s="63">
        <f t="shared" si="339"/>
        <v>3144379.58</v>
      </c>
      <c r="BA152" s="63">
        <f t="shared" ref="BA152:BC153" si="501">BA153</f>
        <v>0</v>
      </c>
      <c r="BB152" s="63">
        <f t="shared" si="501"/>
        <v>0</v>
      </c>
      <c r="BC152" s="63">
        <f t="shared" si="501"/>
        <v>0</v>
      </c>
      <c r="BD152" s="63">
        <f t="shared" si="340"/>
        <v>2673319.1999999997</v>
      </c>
      <c r="BE152" s="63">
        <f t="shared" si="341"/>
        <v>2994036.51</v>
      </c>
      <c r="BF152" s="63">
        <f t="shared" si="342"/>
        <v>3144379.58</v>
      </c>
    </row>
    <row r="153" spans="1:58" ht="25.5">
      <c r="A153" s="274"/>
      <c r="B153" s="80" t="s">
        <v>41</v>
      </c>
      <c r="C153" s="5" t="s">
        <v>13</v>
      </c>
      <c r="D153" s="60" t="s">
        <v>6</v>
      </c>
      <c r="E153" s="5" t="s">
        <v>99</v>
      </c>
      <c r="F153" s="5" t="s">
        <v>107</v>
      </c>
      <c r="G153" s="17" t="s">
        <v>39</v>
      </c>
      <c r="H153" s="63">
        <f>H154</f>
        <v>2961502</v>
      </c>
      <c r="I153" s="63">
        <f t="shared" si="494"/>
        <v>2994036.51</v>
      </c>
      <c r="J153" s="63">
        <f t="shared" si="494"/>
        <v>3144379.58</v>
      </c>
      <c r="K153" s="63">
        <f t="shared" si="494"/>
        <v>0</v>
      </c>
      <c r="L153" s="63">
        <f t="shared" si="494"/>
        <v>0</v>
      </c>
      <c r="M153" s="63">
        <f t="shared" si="494"/>
        <v>0</v>
      </c>
      <c r="N153" s="63">
        <f t="shared" si="319"/>
        <v>2961502</v>
      </c>
      <c r="O153" s="63">
        <f t="shared" si="320"/>
        <v>2994036.51</v>
      </c>
      <c r="P153" s="63">
        <f t="shared" si="321"/>
        <v>3144379.58</v>
      </c>
      <c r="Q153" s="63">
        <f t="shared" si="495"/>
        <v>0</v>
      </c>
      <c r="R153" s="63">
        <f t="shared" si="495"/>
        <v>0</v>
      </c>
      <c r="S153" s="63">
        <f t="shared" si="495"/>
        <v>0</v>
      </c>
      <c r="T153" s="63">
        <f t="shared" si="322"/>
        <v>2961502</v>
      </c>
      <c r="U153" s="63">
        <f t="shared" si="323"/>
        <v>2994036.51</v>
      </c>
      <c r="V153" s="63">
        <f t="shared" si="324"/>
        <v>3144379.58</v>
      </c>
      <c r="W153" s="63">
        <f t="shared" si="496"/>
        <v>0</v>
      </c>
      <c r="X153" s="63">
        <f t="shared" si="496"/>
        <v>0</v>
      </c>
      <c r="Y153" s="63">
        <f t="shared" si="496"/>
        <v>0</v>
      </c>
      <c r="Z153" s="63">
        <f t="shared" si="325"/>
        <v>2961502</v>
      </c>
      <c r="AA153" s="63">
        <f t="shared" si="326"/>
        <v>2994036.51</v>
      </c>
      <c r="AB153" s="63">
        <f t="shared" si="327"/>
        <v>3144379.58</v>
      </c>
      <c r="AC153" s="63">
        <f t="shared" si="497"/>
        <v>0</v>
      </c>
      <c r="AD153" s="63">
        <f t="shared" si="497"/>
        <v>0</v>
      </c>
      <c r="AE153" s="63">
        <f t="shared" si="497"/>
        <v>0</v>
      </c>
      <c r="AF153" s="63">
        <f t="shared" si="328"/>
        <v>2961502</v>
      </c>
      <c r="AG153" s="63">
        <f t="shared" si="329"/>
        <v>2994036.51</v>
      </c>
      <c r="AH153" s="63">
        <f t="shared" si="330"/>
        <v>3144379.58</v>
      </c>
      <c r="AI153" s="63">
        <f t="shared" si="498"/>
        <v>0</v>
      </c>
      <c r="AJ153" s="63">
        <f t="shared" si="498"/>
        <v>0</v>
      </c>
      <c r="AK153" s="63">
        <f t="shared" si="498"/>
        <v>0</v>
      </c>
      <c r="AL153" s="63">
        <f t="shared" si="331"/>
        <v>2961502</v>
      </c>
      <c r="AM153" s="63">
        <f t="shared" si="332"/>
        <v>2994036.51</v>
      </c>
      <c r="AN153" s="63">
        <f t="shared" si="333"/>
        <v>3144379.58</v>
      </c>
      <c r="AO153" s="63">
        <f t="shared" si="499"/>
        <v>3214.4</v>
      </c>
      <c r="AP153" s="63">
        <f t="shared" si="499"/>
        <v>0</v>
      </c>
      <c r="AQ153" s="63">
        <f t="shared" si="499"/>
        <v>0</v>
      </c>
      <c r="AR153" s="63">
        <f t="shared" si="334"/>
        <v>2964716.4</v>
      </c>
      <c r="AS153" s="63">
        <f t="shared" si="335"/>
        <v>2994036.51</v>
      </c>
      <c r="AT153" s="63">
        <f t="shared" si="336"/>
        <v>3144379.58</v>
      </c>
      <c r="AU153" s="63">
        <f t="shared" si="500"/>
        <v>-291397.2</v>
      </c>
      <c r="AV153" s="63">
        <f t="shared" si="500"/>
        <v>0</v>
      </c>
      <c r="AW153" s="63">
        <f t="shared" si="500"/>
        <v>0</v>
      </c>
      <c r="AX153" s="63">
        <f t="shared" si="337"/>
        <v>2673319.1999999997</v>
      </c>
      <c r="AY153" s="63">
        <f t="shared" si="338"/>
        <v>2994036.51</v>
      </c>
      <c r="AZ153" s="63">
        <f t="shared" si="339"/>
        <v>3144379.58</v>
      </c>
      <c r="BA153" s="63">
        <f t="shared" si="501"/>
        <v>0</v>
      </c>
      <c r="BB153" s="63">
        <f t="shared" si="501"/>
        <v>0</v>
      </c>
      <c r="BC153" s="63">
        <f t="shared" si="501"/>
        <v>0</v>
      </c>
      <c r="BD153" s="63">
        <f t="shared" si="340"/>
        <v>2673319.1999999997</v>
      </c>
      <c r="BE153" s="63">
        <f t="shared" si="341"/>
        <v>2994036.51</v>
      </c>
      <c r="BF153" s="63">
        <f t="shared" si="342"/>
        <v>3144379.58</v>
      </c>
    </row>
    <row r="154" spans="1:58">
      <c r="A154" s="274"/>
      <c r="B154" s="91" t="s">
        <v>42</v>
      </c>
      <c r="C154" s="5" t="s">
        <v>13</v>
      </c>
      <c r="D154" s="60" t="s">
        <v>6</v>
      </c>
      <c r="E154" s="5" t="s">
        <v>99</v>
      </c>
      <c r="F154" s="5" t="s">
        <v>107</v>
      </c>
      <c r="G154" s="17" t="s">
        <v>40</v>
      </c>
      <c r="H154" s="67">
        <v>2961502</v>
      </c>
      <c r="I154" s="67">
        <v>2994036.51</v>
      </c>
      <c r="J154" s="67">
        <v>3144379.58</v>
      </c>
      <c r="K154" s="67"/>
      <c r="L154" s="67"/>
      <c r="M154" s="67"/>
      <c r="N154" s="67">
        <f t="shared" si="319"/>
        <v>2961502</v>
      </c>
      <c r="O154" s="67">
        <f t="shared" si="320"/>
        <v>2994036.51</v>
      </c>
      <c r="P154" s="67">
        <f t="shared" si="321"/>
        <v>3144379.58</v>
      </c>
      <c r="Q154" s="67"/>
      <c r="R154" s="67"/>
      <c r="S154" s="67"/>
      <c r="T154" s="67">
        <f t="shared" si="322"/>
        <v>2961502</v>
      </c>
      <c r="U154" s="67">
        <f t="shared" si="323"/>
        <v>2994036.51</v>
      </c>
      <c r="V154" s="67">
        <f t="shared" si="324"/>
        <v>3144379.58</v>
      </c>
      <c r="W154" s="67"/>
      <c r="X154" s="67"/>
      <c r="Y154" s="67"/>
      <c r="Z154" s="67">
        <f t="shared" si="325"/>
        <v>2961502</v>
      </c>
      <c r="AA154" s="67">
        <f t="shared" si="326"/>
        <v>2994036.51</v>
      </c>
      <c r="AB154" s="67">
        <f t="shared" si="327"/>
        <v>3144379.58</v>
      </c>
      <c r="AC154" s="67"/>
      <c r="AD154" s="67"/>
      <c r="AE154" s="67"/>
      <c r="AF154" s="67">
        <f t="shared" si="328"/>
        <v>2961502</v>
      </c>
      <c r="AG154" s="67">
        <f t="shared" si="329"/>
        <v>2994036.51</v>
      </c>
      <c r="AH154" s="67">
        <f t="shared" si="330"/>
        <v>3144379.58</v>
      </c>
      <c r="AI154" s="67"/>
      <c r="AJ154" s="67"/>
      <c r="AK154" s="67"/>
      <c r="AL154" s="67">
        <f t="shared" si="331"/>
        <v>2961502</v>
      </c>
      <c r="AM154" s="67">
        <f t="shared" si="332"/>
        <v>2994036.51</v>
      </c>
      <c r="AN154" s="67">
        <f t="shared" si="333"/>
        <v>3144379.58</v>
      </c>
      <c r="AO154" s="67">
        <v>3214.4</v>
      </c>
      <c r="AP154" s="67"/>
      <c r="AQ154" s="67"/>
      <c r="AR154" s="67">
        <f t="shared" si="334"/>
        <v>2964716.4</v>
      </c>
      <c r="AS154" s="67">
        <f t="shared" si="335"/>
        <v>2994036.51</v>
      </c>
      <c r="AT154" s="67">
        <f t="shared" si="336"/>
        <v>3144379.58</v>
      </c>
      <c r="AU154" s="67">
        <f>8602.8-300000</f>
        <v>-291397.2</v>
      </c>
      <c r="AV154" s="67"/>
      <c r="AW154" s="67"/>
      <c r="AX154" s="67">
        <f t="shared" si="337"/>
        <v>2673319.1999999997</v>
      </c>
      <c r="AY154" s="67">
        <f t="shared" si="338"/>
        <v>2994036.51</v>
      </c>
      <c r="AZ154" s="67">
        <f t="shared" si="339"/>
        <v>3144379.58</v>
      </c>
      <c r="BA154" s="67"/>
      <c r="BB154" s="67"/>
      <c r="BC154" s="67"/>
      <c r="BD154" s="67">
        <f t="shared" si="340"/>
        <v>2673319.1999999997</v>
      </c>
      <c r="BE154" s="67">
        <f t="shared" si="341"/>
        <v>2994036.51</v>
      </c>
      <c r="BF154" s="67">
        <f t="shared" si="342"/>
        <v>3144379.58</v>
      </c>
    </row>
    <row r="155" spans="1:58">
      <c r="A155" s="274"/>
      <c r="B155" s="91" t="s">
        <v>43</v>
      </c>
      <c r="C155" s="5" t="s">
        <v>13</v>
      </c>
      <c r="D155" s="60" t="s">
        <v>6</v>
      </c>
      <c r="E155" s="5" t="s">
        <v>99</v>
      </c>
      <c r="F155" s="5" t="s">
        <v>102</v>
      </c>
      <c r="G155" s="17"/>
      <c r="H155" s="63">
        <f>H156</f>
        <v>20000</v>
      </c>
      <c r="I155" s="63">
        <f t="shared" ref="I155:M156" si="502">I156</f>
        <v>20000</v>
      </c>
      <c r="J155" s="63">
        <f t="shared" si="502"/>
        <v>20000</v>
      </c>
      <c r="K155" s="63">
        <f t="shared" si="502"/>
        <v>0</v>
      </c>
      <c r="L155" s="63">
        <f t="shared" si="502"/>
        <v>0</v>
      </c>
      <c r="M155" s="63">
        <f t="shared" si="502"/>
        <v>0</v>
      </c>
      <c r="N155" s="63">
        <f t="shared" si="319"/>
        <v>20000</v>
      </c>
      <c r="O155" s="63">
        <f t="shared" si="320"/>
        <v>20000</v>
      </c>
      <c r="P155" s="63">
        <f t="shared" si="321"/>
        <v>20000</v>
      </c>
      <c r="Q155" s="63">
        <f t="shared" ref="Q155:S156" si="503">Q156</f>
        <v>0</v>
      </c>
      <c r="R155" s="63">
        <f t="shared" si="503"/>
        <v>0</v>
      </c>
      <c r="S155" s="63">
        <f t="shared" si="503"/>
        <v>0</v>
      </c>
      <c r="T155" s="63">
        <f t="shared" si="322"/>
        <v>20000</v>
      </c>
      <c r="U155" s="63">
        <f t="shared" si="323"/>
        <v>20000</v>
      </c>
      <c r="V155" s="63">
        <f t="shared" si="324"/>
        <v>20000</v>
      </c>
      <c r="W155" s="63">
        <f t="shared" ref="W155:Y156" si="504">W156</f>
        <v>0</v>
      </c>
      <c r="X155" s="63">
        <f t="shared" si="504"/>
        <v>0</v>
      </c>
      <c r="Y155" s="63">
        <f t="shared" si="504"/>
        <v>0</v>
      </c>
      <c r="Z155" s="63">
        <f t="shared" si="325"/>
        <v>20000</v>
      </c>
      <c r="AA155" s="63">
        <f t="shared" si="326"/>
        <v>20000</v>
      </c>
      <c r="AB155" s="63">
        <f t="shared" si="327"/>
        <v>20000</v>
      </c>
      <c r="AC155" s="63">
        <f t="shared" ref="AC155:AE156" si="505">AC156</f>
        <v>0</v>
      </c>
      <c r="AD155" s="63">
        <f t="shared" si="505"/>
        <v>0</v>
      </c>
      <c r="AE155" s="63">
        <f t="shared" si="505"/>
        <v>0</v>
      </c>
      <c r="AF155" s="63">
        <f t="shared" si="328"/>
        <v>20000</v>
      </c>
      <c r="AG155" s="63">
        <f t="shared" si="329"/>
        <v>20000</v>
      </c>
      <c r="AH155" s="63">
        <f t="shared" si="330"/>
        <v>20000</v>
      </c>
      <c r="AI155" s="63">
        <f t="shared" ref="AI155:AK156" si="506">AI156</f>
        <v>0</v>
      </c>
      <c r="AJ155" s="63">
        <f t="shared" si="506"/>
        <v>0</v>
      </c>
      <c r="AK155" s="63">
        <f t="shared" si="506"/>
        <v>0</v>
      </c>
      <c r="AL155" s="63">
        <f t="shared" si="331"/>
        <v>20000</v>
      </c>
      <c r="AM155" s="63">
        <f t="shared" si="332"/>
        <v>20000</v>
      </c>
      <c r="AN155" s="63">
        <f t="shared" si="333"/>
        <v>20000</v>
      </c>
      <c r="AO155" s="63">
        <f t="shared" ref="AO155:AQ156" si="507">AO156</f>
        <v>0</v>
      </c>
      <c r="AP155" s="63">
        <f t="shared" si="507"/>
        <v>0</v>
      </c>
      <c r="AQ155" s="63">
        <f t="shared" si="507"/>
        <v>0</v>
      </c>
      <c r="AR155" s="63">
        <f t="shared" si="334"/>
        <v>20000</v>
      </c>
      <c r="AS155" s="63">
        <f t="shared" si="335"/>
        <v>20000</v>
      </c>
      <c r="AT155" s="63">
        <f t="shared" si="336"/>
        <v>20000</v>
      </c>
      <c r="AU155" s="63">
        <f t="shared" ref="AU155:AW156" si="508">AU156</f>
        <v>1666.67</v>
      </c>
      <c r="AV155" s="63">
        <f t="shared" si="508"/>
        <v>0</v>
      </c>
      <c r="AW155" s="63">
        <f t="shared" si="508"/>
        <v>0</v>
      </c>
      <c r="AX155" s="63">
        <f t="shared" si="337"/>
        <v>21666.67</v>
      </c>
      <c r="AY155" s="63">
        <f t="shared" si="338"/>
        <v>20000</v>
      </c>
      <c r="AZ155" s="63">
        <f t="shared" si="339"/>
        <v>20000</v>
      </c>
      <c r="BA155" s="63">
        <f t="shared" ref="BA155:BC156" si="509">BA156</f>
        <v>0</v>
      </c>
      <c r="BB155" s="63">
        <f t="shared" si="509"/>
        <v>0</v>
      </c>
      <c r="BC155" s="63">
        <f t="shared" si="509"/>
        <v>0</v>
      </c>
      <c r="BD155" s="63">
        <f t="shared" si="340"/>
        <v>21666.67</v>
      </c>
      <c r="BE155" s="63">
        <f t="shared" si="341"/>
        <v>20000</v>
      </c>
      <c r="BF155" s="63">
        <f t="shared" si="342"/>
        <v>20000</v>
      </c>
    </row>
    <row r="156" spans="1:58">
      <c r="A156" s="274"/>
      <c r="B156" s="91" t="s">
        <v>35</v>
      </c>
      <c r="C156" s="5" t="s">
        <v>13</v>
      </c>
      <c r="D156" s="60" t="s">
        <v>6</v>
      </c>
      <c r="E156" s="5" t="s">
        <v>99</v>
      </c>
      <c r="F156" s="5" t="s">
        <v>102</v>
      </c>
      <c r="G156" s="61" t="s">
        <v>36</v>
      </c>
      <c r="H156" s="63">
        <f>H157</f>
        <v>20000</v>
      </c>
      <c r="I156" s="63">
        <f t="shared" si="502"/>
        <v>20000</v>
      </c>
      <c r="J156" s="63">
        <f t="shared" si="502"/>
        <v>20000</v>
      </c>
      <c r="K156" s="63">
        <f t="shared" si="502"/>
        <v>0</v>
      </c>
      <c r="L156" s="63">
        <f t="shared" si="502"/>
        <v>0</v>
      </c>
      <c r="M156" s="63">
        <f t="shared" si="502"/>
        <v>0</v>
      </c>
      <c r="N156" s="63">
        <f t="shared" si="319"/>
        <v>20000</v>
      </c>
      <c r="O156" s="63">
        <f t="shared" si="320"/>
        <v>20000</v>
      </c>
      <c r="P156" s="63">
        <f t="shared" si="321"/>
        <v>20000</v>
      </c>
      <c r="Q156" s="63">
        <f t="shared" si="503"/>
        <v>0</v>
      </c>
      <c r="R156" s="63">
        <f t="shared" si="503"/>
        <v>0</v>
      </c>
      <c r="S156" s="63">
        <f t="shared" si="503"/>
        <v>0</v>
      </c>
      <c r="T156" s="63">
        <f t="shared" si="322"/>
        <v>20000</v>
      </c>
      <c r="U156" s="63">
        <f t="shared" si="323"/>
        <v>20000</v>
      </c>
      <c r="V156" s="63">
        <f t="shared" si="324"/>
        <v>20000</v>
      </c>
      <c r="W156" s="63">
        <f t="shared" si="504"/>
        <v>0</v>
      </c>
      <c r="X156" s="63">
        <f t="shared" si="504"/>
        <v>0</v>
      </c>
      <c r="Y156" s="63">
        <f t="shared" si="504"/>
        <v>0</v>
      </c>
      <c r="Z156" s="63">
        <f t="shared" si="325"/>
        <v>20000</v>
      </c>
      <c r="AA156" s="63">
        <f t="shared" si="326"/>
        <v>20000</v>
      </c>
      <c r="AB156" s="63">
        <f t="shared" si="327"/>
        <v>20000</v>
      </c>
      <c r="AC156" s="63">
        <f t="shared" si="505"/>
        <v>0</v>
      </c>
      <c r="AD156" s="63">
        <f t="shared" si="505"/>
        <v>0</v>
      </c>
      <c r="AE156" s="63">
        <f t="shared" si="505"/>
        <v>0</v>
      </c>
      <c r="AF156" s="63">
        <f t="shared" si="328"/>
        <v>20000</v>
      </c>
      <c r="AG156" s="63">
        <f t="shared" si="329"/>
        <v>20000</v>
      </c>
      <c r="AH156" s="63">
        <f t="shared" si="330"/>
        <v>20000</v>
      </c>
      <c r="AI156" s="63">
        <f t="shared" si="506"/>
        <v>0</v>
      </c>
      <c r="AJ156" s="63">
        <f t="shared" si="506"/>
        <v>0</v>
      </c>
      <c r="AK156" s="63">
        <f t="shared" si="506"/>
        <v>0</v>
      </c>
      <c r="AL156" s="63">
        <f t="shared" si="331"/>
        <v>20000</v>
      </c>
      <c r="AM156" s="63">
        <f t="shared" si="332"/>
        <v>20000</v>
      </c>
      <c r="AN156" s="63">
        <f t="shared" si="333"/>
        <v>20000</v>
      </c>
      <c r="AO156" s="63">
        <f t="shared" si="507"/>
        <v>0</v>
      </c>
      <c r="AP156" s="63">
        <f t="shared" si="507"/>
        <v>0</v>
      </c>
      <c r="AQ156" s="63">
        <f t="shared" si="507"/>
        <v>0</v>
      </c>
      <c r="AR156" s="63">
        <f t="shared" si="334"/>
        <v>20000</v>
      </c>
      <c r="AS156" s="63">
        <f t="shared" si="335"/>
        <v>20000</v>
      </c>
      <c r="AT156" s="63">
        <f t="shared" si="336"/>
        <v>20000</v>
      </c>
      <c r="AU156" s="63">
        <f t="shared" si="508"/>
        <v>1666.67</v>
      </c>
      <c r="AV156" s="63">
        <f t="shared" si="508"/>
        <v>0</v>
      </c>
      <c r="AW156" s="63">
        <f t="shared" si="508"/>
        <v>0</v>
      </c>
      <c r="AX156" s="63">
        <f t="shared" si="337"/>
        <v>21666.67</v>
      </c>
      <c r="AY156" s="63">
        <f t="shared" si="338"/>
        <v>20000</v>
      </c>
      <c r="AZ156" s="63">
        <f t="shared" si="339"/>
        <v>20000</v>
      </c>
      <c r="BA156" s="63">
        <f t="shared" si="509"/>
        <v>0</v>
      </c>
      <c r="BB156" s="63">
        <f t="shared" si="509"/>
        <v>0</v>
      </c>
      <c r="BC156" s="63">
        <f t="shared" si="509"/>
        <v>0</v>
      </c>
      <c r="BD156" s="63">
        <f t="shared" si="340"/>
        <v>21666.67</v>
      </c>
      <c r="BE156" s="63">
        <f t="shared" si="341"/>
        <v>20000</v>
      </c>
      <c r="BF156" s="63">
        <f t="shared" si="342"/>
        <v>20000</v>
      </c>
    </row>
    <row r="157" spans="1:58" ht="14.25" customHeight="1">
      <c r="A157" s="274"/>
      <c r="B157" s="91" t="s">
        <v>38</v>
      </c>
      <c r="C157" s="5" t="s">
        <v>13</v>
      </c>
      <c r="D157" s="60" t="s">
        <v>6</v>
      </c>
      <c r="E157" s="5" t="s">
        <v>99</v>
      </c>
      <c r="F157" s="5" t="s">
        <v>102</v>
      </c>
      <c r="G157" s="61" t="s">
        <v>37</v>
      </c>
      <c r="H157" s="67">
        <v>20000</v>
      </c>
      <c r="I157" s="67">
        <v>20000</v>
      </c>
      <c r="J157" s="67">
        <v>20000</v>
      </c>
      <c r="K157" s="67"/>
      <c r="L157" s="67"/>
      <c r="M157" s="67"/>
      <c r="N157" s="67">
        <f t="shared" si="319"/>
        <v>20000</v>
      </c>
      <c r="O157" s="67">
        <f t="shared" si="320"/>
        <v>20000</v>
      </c>
      <c r="P157" s="67">
        <f t="shared" si="321"/>
        <v>20000</v>
      </c>
      <c r="Q157" s="67"/>
      <c r="R157" s="67"/>
      <c r="S157" s="67"/>
      <c r="T157" s="67">
        <f t="shared" si="322"/>
        <v>20000</v>
      </c>
      <c r="U157" s="67">
        <f t="shared" si="323"/>
        <v>20000</v>
      </c>
      <c r="V157" s="67">
        <f t="shared" si="324"/>
        <v>20000</v>
      </c>
      <c r="W157" s="67"/>
      <c r="X157" s="67"/>
      <c r="Y157" s="67"/>
      <c r="Z157" s="67">
        <f t="shared" si="325"/>
        <v>20000</v>
      </c>
      <c r="AA157" s="67">
        <f t="shared" si="326"/>
        <v>20000</v>
      </c>
      <c r="AB157" s="67">
        <f t="shared" si="327"/>
        <v>20000</v>
      </c>
      <c r="AC157" s="67"/>
      <c r="AD157" s="67"/>
      <c r="AE157" s="67"/>
      <c r="AF157" s="67">
        <f t="shared" si="328"/>
        <v>20000</v>
      </c>
      <c r="AG157" s="67">
        <f t="shared" si="329"/>
        <v>20000</v>
      </c>
      <c r="AH157" s="67">
        <f t="shared" si="330"/>
        <v>20000</v>
      </c>
      <c r="AI157" s="67"/>
      <c r="AJ157" s="67"/>
      <c r="AK157" s="67"/>
      <c r="AL157" s="67">
        <f t="shared" si="331"/>
        <v>20000</v>
      </c>
      <c r="AM157" s="67">
        <f t="shared" si="332"/>
        <v>20000</v>
      </c>
      <c r="AN157" s="67">
        <f t="shared" si="333"/>
        <v>20000</v>
      </c>
      <c r="AO157" s="67"/>
      <c r="AP157" s="67"/>
      <c r="AQ157" s="67"/>
      <c r="AR157" s="67">
        <f t="shared" si="334"/>
        <v>20000</v>
      </c>
      <c r="AS157" s="67">
        <f t="shared" si="335"/>
        <v>20000</v>
      </c>
      <c r="AT157" s="67">
        <f t="shared" si="336"/>
        <v>20000</v>
      </c>
      <c r="AU157" s="67">
        <v>1666.67</v>
      </c>
      <c r="AV157" s="67"/>
      <c r="AW157" s="67"/>
      <c r="AX157" s="67">
        <f t="shared" si="337"/>
        <v>21666.67</v>
      </c>
      <c r="AY157" s="67">
        <f t="shared" si="338"/>
        <v>20000</v>
      </c>
      <c r="AZ157" s="67">
        <f t="shared" si="339"/>
        <v>20000</v>
      </c>
      <c r="BA157" s="67"/>
      <c r="BB157" s="67"/>
      <c r="BC157" s="67"/>
      <c r="BD157" s="67">
        <f t="shared" si="340"/>
        <v>21666.67</v>
      </c>
      <c r="BE157" s="67">
        <f t="shared" si="341"/>
        <v>20000</v>
      </c>
      <c r="BF157" s="67">
        <f t="shared" si="342"/>
        <v>20000</v>
      </c>
    </row>
    <row r="158" spans="1:58">
      <c r="A158" s="274"/>
      <c r="B158" s="88" t="s">
        <v>22</v>
      </c>
      <c r="C158" s="60" t="s">
        <v>13</v>
      </c>
      <c r="D158" s="60" t="s">
        <v>6</v>
      </c>
      <c r="E158" s="60" t="s">
        <v>99</v>
      </c>
      <c r="F158" s="60" t="s">
        <v>108</v>
      </c>
      <c r="G158" s="17"/>
      <c r="H158" s="63">
        <f>H159</f>
        <v>80000</v>
      </c>
      <c r="I158" s="63">
        <f t="shared" ref="I158:M159" si="510">I159</f>
        <v>80000</v>
      </c>
      <c r="J158" s="63">
        <f t="shared" si="510"/>
        <v>80000</v>
      </c>
      <c r="K158" s="63">
        <f t="shared" si="510"/>
        <v>0</v>
      </c>
      <c r="L158" s="63">
        <f t="shared" si="510"/>
        <v>0</v>
      </c>
      <c r="M158" s="63">
        <f t="shared" si="510"/>
        <v>0</v>
      </c>
      <c r="N158" s="63">
        <f t="shared" si="319"/>
        <v>80000</v>
      </c>
      <c r="O158" s="63">
        <f t="shared" si="320"/>
        <v>80000</v>
      </c>
      <c r="P158" s="63">
        <f t="shared" si="321"/>
        <v>80000</v>
      </c>
      <c r="Q158" s="63">
        <f t="shared" ref="Q158:S159" si="511">Q159</f>
        <v>0</v>
      </c>
      <c r="R158" s="63">
        <f t="shared" si="511"/>
        <v>0</v>
      </c>
      <c r="S158" s="63">
        <f t="shared" si="511"/>
        <v>0</v>
      </c>
      <c r="T158" s="63">
        <f t="shared" si="322"/>
        <v>80000</v>
      </c>
      <c r="U158" s="63">
        <f t="shared" si="323"/>
        <v>80000</v>
      </c>
      <c r="V158" s="63">
        <f t="shared" si="324"/>
        <v>80000</v>
      </c>
      <c r="W158" s="63">
        <f t="shared" ref="W158:Y159" si="512">W159</f>
        <v>0</v>
      </c>
      <c r="X158" s="63">
        <f t="shared" si="512"/>
        <v>0</v>
      </c>
      <c r="Y158" s="63">
        <f t="shared" si="512"/>
        <v>0</v>
      </c>
      <c r="Z158" s="63">
        <f t="shared" si="325"/>
        <v>80000</v>
      </c>
      <c r="AA158" s="63">
        <f t="shared" si="326"/>
        <v>80000</v>
      </c>
      <c r="AB158" s="63">
        <f t="shared" si="327"/>
        <v>80000</v>
      </c>
      <c r="AC158" s="63">
        <f t="shared" ref="AC158:AE159" si="513">AC159</f>
        <v>0</v>
      </c>
      <c r="AD158" s="63">
        <f t="shared" si="513"/>
        <v>0</v>
      </c>
      <c r="AE158" s="63">
        <f t="shared" si="513"/>
        <v>0</v>
      </c>
      <c r="AF158" s="63">
        <f t="shared" si="328"/>
        <v>80000</v>
      </c>
      <c r="AG158" s="63">
        <f t="shared" si="329"/>
        <v>80000</v>
      </c>
      <c r="AH158" s="63">
        <f t="shared" si="330"/>
        <v>80000</v>
      </c>
      <c r="AI158" s="63">
        <f t="shared" ref="AI158:AK159" si="514">AI159</f>
        <v>0</v>
      </c>
      <c r="AJ158" s="63">
        <f t="shared" si="514"/>
        <v>0</v>
      </c>
      <c r="AK158" s="63">
        <f t="shared" si="514"/>
        <v>0</v>
      </c>
      <c r="AL158" s="63">
        <f t="shared" si="331"/>
        <v>80000</v>
      </c>
      <c r="AM158" s="63">
        <f t="shared" si="332"/>
        <v>80000</v>
      </c>
      <c r="AN158" s="63">
        <f t="shared" si="333"/>
        <v>80000</v>
      </c>
      <c r="AO158" s="63">
        <f t="shared" ref="AO158:AQ159" si="515">AO159</f>
        <v>0</v>
      </c>
      <c r="AP158" s="63">
        <f t="shared" si="515"/>
        <v>0</v>
      </c>
      <c r="AQ158" s="63">
        <f t="shared" si="515"/>
        <v>0</v>
      </c>
      <c r="AR158" s="63">
        <f t="shared" si="334"/>
        <v>80000</v>
      </c>
      <c r="AS158" s="63">
        <f t="shared" si="335"/>
        <v>80000</v>
      </c>
      <c r="AT158" s="63">
        <f t="shared" si="336"/>
        <v>80000</v>
      </c>
      <c r="AU158" s="63">
        <f t="shared" ref="AU158:AW159" si="516">AU159</f>
        <v>496745</v>
      </c>
      <c r="AV158" s="63">
        <f t="shared" si="516"/>
        <v>0</v>
      </c>
      <c r="AW158" s="63">
        <f t="shared" si="516"/>
        <v>0</v>
      </c>
      <c r="AX158" s="63">
        <f t="shared" si="337"/>
        <v>576745</v>
      </c>
      <c r="AY158" s="63">
        <f t="shared" si="338"/>
        <v>80000</v>
      </c>
      <c r="AZ158" s="63">
        <f t="shared" si="339"/>
        <v>80000</v>
      </c>
      <c r="BA158" s="63">
        <f t="shared" ref="BA158:BC159" si="517">BA159</f>
        <v>0</v>
      </c>
      <c r="BB158" s="63">
        <f t="shared" si="517"/>
        <v>0</v>
      </c>
      <c r="BC158" s="63">
        <f t="shared" si="517"/>
        <v>0</v>
      </c>
      <c r="BD158" s="63">
        <f t="shared" si="340"/>
        <v>576745</v>
      </c>
      <c r="BE158" s="63">
        <f t="shared" si="341"/>
        <v>80000</v>
      </c>
      <c r="BF158" s="63">
        <f t="shared" si="342"/>
        <v>80000</v>
      </c>
    </row>
    <row r="159" spans="1:58" ht="25.5">
      <c r="A159" s="274"/>
      <c r="B159" s="80" t="s">
        <v>41</v>
      </c>
      <c r="C159" s="60" t="s">
        <v>13</v>
      </c>
      <c r="D159" s="60" t="s">
        <v>6</v>
      </c>
      <c r="E159" s="60" t="s">
        <v>99</v>
      </c>
      <c r="F159" s="60" t="s">
        <v>108</v>
      </c>
      <c r="G159" s="61" t="s">
        <v>39</v>
      </c>
      <c r="H159" s="63">
        <f>H160</f>
        <v>80000</v>
      </c>
      <c r="I159" s="63">
        <f t="shared" si="510"/>
        <v>80000</v>
      </c>
      <c r="J159" s="63">
        <f t="shared" si="510"/>
        <v>80000</v>
      </c>
      <c r="K159" s="63">
        <f t="shared" si="510"/>
        <v>0</v>
      </c>
      <c r="L159" s="63">
        <f t="shared" si="510"/>
        <v>0</v>
      </c>
      <c r="M159" s="63">
        <f t="shared" si="510"/>
        <v>0</v>
      </c>
      <c r="N159" s="63">
        <f t="shared" si="319"/>
        <v>80000</v>
      </c>
      <c r="O159" s="63">
        <f t="shared" si="320"/>
        <v>80000</v>
      </c>
      <c r="P159" s="63">
        <f t="shared" si="321"/>
        <v>80000</v>
      </c>
      <c r="Q159" s="63">
        <f t="shared" si="511"/>
        <v>0</v>
      </c>
      <c r="R159" s="63">
        <f t="shared" si="511"/>
        <v>0</v>
      </c>
      <c r="S159" s="63">
        <f t="shared" si="511"/>
        <v>0</v>
      </c>
      <c r="T159" s="63">
        <f t="shared" si="322"/>
        <v>80000</v>
      </c>
      <c r="U159" s="63">
        <f t="shared" si="323"/>
        <v>80000</v>
      </c>
      <c r="V159" s="63">
        <f t="shared" si="324"/>
        <v>80000</v>
      </c>
      <c r="W159" s="63">
        <f t="shared" si="512"/>
        <v>0</v>
      </c>
      <c r="X159" s="63">
        <f t="shared" si="512"/>
        <v>0</v>
      </c>
      <c r="Y159" s="63">
        <f t="shared" si="512"/>
        <v>0</v>
      </c>
      <c r="Z159" s="63">
        <f t="shared" si="325"/>
        <v>80000</v>
      </c>
      <c r="AA159" s="63">
        <f t="shared" si="326"/>
        <v>80000</v>
      </c>
      <c r="AB159" s="63">
        <f t="shared" si="327"/>
        <v>80000</v>
      </c>
      <c r="AC159" s="63">
        <f t="shared" si="513"/>
        <v>0</v>
      </c>
      <c r="AD159" s="63">
        <f t="shared" si="513"/>
        <v>0</v>
      </c>
      <c r="AE159" s="63">
        <f t="shared" si="513"/>
        <v>0</v>
      </c>
      <c r="AF159" s="63">
        <f t="shared" si="328"/>
        <v>80000</v>
      </c>
      <c r="AG159" s="63">
        <f t="shared" si="329"/>
        <v>80000</v>
      </c>
      <c r="AH159" s="63">
        <f t="shared" si="330"/>
        <v>80000</v>
      </c>
      <c r="AI159" s="63">
        <f t="shared" si="514"/>
        <v>0</v>
      </c>
      <c r="AJ159" s="63">
        <f t="shared" si="514"/>
        <v>0</v>
      </c>
      <c r="AK159" s="63">
        <f t="shared" si="514"/>
        <v>0</v>
      </c>
      <c r="AL159" s="63">
        <f t="shared" si="331"/>
        <v>80000</v>
      </c>
      <c r="AM159" s="63">
        <f t="shared" si="332"/>
        <v>80000</v>
      </c>
      <c r="AN159" s="63">
        <f t="shared" si="333"/>
        <v>80000</v>
      </c>
      <c r="AO159" s="63">
        <f t="shared" si="515"/>
        <v>0</v>
      </c>
      <c r="AP159" s="63">
        <f t="shared" si="515"/>
        <v>0</v>
      </c>
      <c r="AQ159" s="63">
        <f t="shared" si="515"/>
        <v>0</v>
      </c>
      <c r="AR159" s="63">
        <f t="shared" si="334"/>
        <v>80000</v>
      </c>
      <c r="AS159" s="63">
        <f t="shared" si="335"/>
        <v>80000</v>
      </c>
      <c r="AT159" s="63">
        <f t="shared" si="336"/>
        <v>80000</v>
      </c>
      <c r="AU159" s="63">
        <f t="shared" si="516"/>
        <v>496745</v>
      </c>
      <c r="AV159" s="63">
        <f t="shared" si="516"/>
        <v>0</v>
      </c>
      <c r="AW159" s="63">
        <f t="shared" si="516"/>
        <v>0</v>
      </c>
      <c r="AX159" s="63">
        <f t="shared" si="337"/>
        <v>576745</v>
      </c>
      <c r="AY159" s="63">
        <f t="shared" si="338"/>
        <v>80000</v>
      </c>
      <c r="AZ159" s="63">
        <f t="shared" si="339"/>
        <v>80000</v>
      </c>
      <c r="BA159" s="63">
        <f t="shared" si="517"/>
        <v>0</v>
      </c>
      <c r="BB159" s="63">
        <f t="shared" si="517"/>
        <v>0</v>
      </c>
      <c r="BC159" s="63">
        <f t="shared" si="517"/>
        <v>0</v>
      </c>
      <c r="BD159" s="63">
        <f t="shared" si="340"/>
        <v>576745</v>
      </c>
      <c r="BE159" s="63">
        <f t="shared" si="341"/>
        <v>80000</v>
      </c>
      <c r="BF159" s="63">
        <f t="shared" si="342"/>
        <v>80000</v>
      </c>
    </row>
    <row r="160" spans="1:58">
      <c r="A160" s="274"/>
      <c r="B160" s="91" t="s">
        <v>42</v>
      </c>
      <c r="C160" s="60" t="s">
        <v>13</v>
      </c>
      <c r="D160" s="60" t="s">
        <v>6</v>
      </c>
      <c r="E160" s="60" t="s">
        <v>99</v>
      </c>
      <c r="F160" s="60" t="s">
        <v>108</v>
      </c>
      <c r="G160" s="61" t="s">
        <v>40</v>
      </c>
      <c r="H160" s="67">
        <v>80000</v>
      </c>
      <c r="I160" s="67">
        <v>80000</v>
      </c>
      <c r="J160" s="67">
        <v>80000</v>
      </c>
      <c r="K160" s="67"/>
      <c r="L160" s="67"/>
      <c r="M160" s="67"/>
      <c r="N160" s="67">
        <f t="shared" si="319"/>
        <v>80000</v>
      </c>
      <c r="O160" s="67">
        <f t="shared" si="320"/>
        <v>80000</v>
      </c>
      <c r="P160" s="67">
        <f t="shared" si="321"/>
        <v>80000</v>
      </c>
      <c r="Q160" s="67"/>
      <c r="R160" s="67"/>
      <c r="S160" s="67"/>
      <c r="T160" s="67">
        <f t="shared" si="322"/>
        <v>80000</v>
      </c>
      <c r="U160" s="67">
        <f t="shared" si="323"/>
        <v>80000</v>
      </c>
      <c r="V160" s="67">
        <f t="shared" si="324"/>
        <v>80000</v>
      </c>
      <c r="W160" s="67"/>
      <c r="X160" s="67"/>
      <c r="Y160" s="67"/>
      <c r="Z160" s="67">
        <f t="shared" si="325"/>
        <v>80000</v>
      </c>
      <c r="AA160" s="67">
        <f t="shared" si="326"/>
        <v>80000</v>
      </c>
      <c r="AB160" s="67">
        <f t="shared" si="327"/>
        <v>80000</v>
      </c>
      <c r="AC160" s="67"/>
      <c r="AD160" s="67"/>
      <c r="AE160" s="67"/>
      <c r="AF160" s="67">
        <f t="shared" si="328"/>
        <v>80000</v>
      </c>
      <c r="AG160" s="67">
        <f t="shared" si="329"/>
        <v>80000</v>
      </c>
      <c r="AH160" s="67">
        <f t="shared" si="330"/>
        <v>80000</v>
      </c>
      <c r="AI160" s="67"/>
      <c r="AJ160" s="67"/>
      <c r="AK160" s="67"/>
      <c r="AL160" s="67">
        <f t="shared" si="331"/>
        <v>80000</v>
      </c>
      <c r="AM160" s="67">
        <f t="shared" si="332"/>
        <v>80000</v>
      </c>
      <c r="AN160" s="67">
        <f t="shared" si="333"/>
        <v>80000</v>
      </c>
      <c r="AO160" s="67"/>
      <c r="AP160" s="67"/>
      <c r="AQ160" s="67"/>
      <c r="AR160" s="67">
        <f t="shared" si="334"/>
        <v>80000</v>
      </c>
      <c r="AS160" s="67">
        <f t="shared" si="335"/>
        <v>80000</v>
      </c>
      <c r="AT160" s="67">
        <f t="shared" si="336"/>
        <v>80000</v>
      </c>
      <c r="AU160" s="67">
        <v>496745</v>
      </c>
      <c r="AV160" s="67"/>
      <c r="AW160" s="67"/>
      <c r="AX160" s="67">
        <f t="shared" si="337"/>
        <v>576745</v>
      </c>
      <c r="AY160" s="67">
        <f t="shared" si="338"/>
        <v>80000</v>
      </c>
      <c r="AZ160" s="67">
        <f t="shared" si="339"/>
        <v>80000</v>
      </c>
      <c r="BA160" s="67"/>
      <c r="BB160" s="67"/>
      <c r="BC160" s="67"/>
      <c r="BD160" s="67">
        <f t="shared" si="340"/>
        <v>576745</v>
      </c>
      <c r="BE160" s="67">
        <f t="shared" si="341"/>
        <v>80000</v>
      </c>
      <c r="BF160" s="67">
        <f t="shared" si="342"/>
        <v>80000</v>
      </c>
    </row>
    <row r="161" spans="1:58" ht="25.5">
      <c r="A161" s="274"/>
      <c r="B161" s="88" t="s">
        <v>240</v>
      </c>
      <c r="C161" s="5" t="s">
        <v>13</v>
      </c>
      <c r="D161" s="60" t="s">
        <v>6</v>
      </c>
      <c r="E161" s="5" t="s">
        <v>99</v>
      </c>
      <c r="F161" s="60" t="s">
        <v>175</v>
      </c>
      <c r="G161" s="61"/>
      <c r="H161" s="67">
        <f>H162</f>
        <v>300000</v>
      </c>
      <c r="I161" s="67">
        <f t="shared" ref="I161:M162" si="518">I162</f>
        <v>300000</v>
      </c>
      <c r="J161" s="67">
        <f t="shared" si="518"/>
        <v>300000</v>
      </c>
      <c r="K161" s="67">
        <f t="shared" si="518"/>
        <v>0</v>
      </c>
      <c r="L161" s="67">
        <f t="shared" si="518"/>
        <v>0</v>
      </c>
      <c r="M161" s="67">
        <f t="shared" si="518"/>
        <v>0</v>
      </c>
      <c r="N161" s="67">
        <f t="shared" si="319"/>
        <v>300000</v>
      </c>
      <c r="O161" s="67">
        <f t="shared" si="320"/>
        <v>300000</v>
      </c>
      <c r="P161" s="67">
        <f t="shared" si="321"/>
        <v>300000</v>
      </c>
      <c r="Q161" s="67">
        <f t="shared" ref="Q161:S162" si="519">Q162</f>
        <v>0</v>
      </c>
      <c r="R161" s="67">
        <f t="shared" si="519"/>
        <v>0</v>
      </c>
      <c r="S161" s="67">
        <f t="shared" si="519"/>
        <v>0</v>
      </c>
      <c r="T161" s="67">
        <f t="shared" si="322"/>
        <v>300000</v>
      </c>
      <c r="U161" s="67">
        <f t="shared" si="323"/>
        <v>300000</v>
      </c>
      <c r="V161" s="67">
        <f t="shared" si="324"/>
        <v>300000</v>
      </c>
      <c r="W161" s="67">
        <f t="shared" ref="W161:Y162" si="520">W162</f>
        <v>0</v>
      </c>
      <c r="X161" s="67">
        <f t="shared" si="520"/>
        <v>0</v>
      </c>
      <c r="Y161" s="67">
        <f t="shared" si="520"/>
        <v>0</v>
      </c>
      <c r="Z161" s="67">
        <f t="shared" si="325"/>
        <v>300000</v>
      </c>
      <c r="AA161" s="67">
        <f t="shared" si="326"/>
        <v>300000</v>
      </c>
      <c r="AB161" s="67">
        <f t="shared" si="327"/>
        <v>300000</v>
      </c>
      <c r="AC161" s="67">
        <f t="shared" ref="AC161:AE162" si="521">AC162</f>
        <v>0</v>
      </c>
      <c r="AD161" s="67">
        <f t="shared" si="521"/>
        <v>0</v>
      </c>
      <c r="AE161" s="67">
        <f t="shared" si="521"/>
        <v>0</v>
      </c>
      <c r="AF161" s="67">
        <f t="shared" si="328"/>
        <v>300000</v>
      </c>
      <c r="AG161" s="67">
        <f t="shared" si="329"/>
        <v>300000</v>
      </c>
      <c r="AH161" s="67">
        <f t="shared" si="330"/>
        <v>300000</v>
      </c>
      <c r="AI161" s="67">
        <f t="shared" ref="AI161:AK162" si="522">AI162</f>
        <v>0</v>
      </c>
      <c r="AJ161" s="67">
        <f t="shared" si="522"/>
        <v>0</v>
      </c>
      <c r="AK161" s="67">
        <f t="shared" si="522"/>
        <v>0</v>
      </c>
      <c r="AL161" s="67">
        <f t="shared" si="331"/>
        <v>300000</v>
      </c>
      <c r="AM161" s="67">
        <f t="shared" si="332"/>
        <v>300000</v>
      </c>
      <c r="AN161" s="67">
        <f t="shared" si="333"/>
        <v>300000</v>
      </c>
      <c r="AO161" s="67">
        <f t="shared" ref="AO161:AQ162" si="523">AO162</f>
        <v>0</v>
      </c>
      <c r="AP161" s="67">
        <f t="shared" si="523"/>
        <v>0</v>
      </c>
      <c r="AQ161" s="67">
        <f t="shared" si="523"/>
        <v>0</v>
      </c>
      <c r="AR161" s="67">
        <f t="shared" si="334"/>
        <v>300000</v>
      </c>
      <c r="AS161" s="67">
        <f t="shared" si="335"/>
        <v>300000</v>
      </c>
      <c r="AT161" s="67">
        <f t="shared" si="336"/>
        <v>300000</v>
      </c>
      <c r="AU161" s="67">
        <f t="shared" ref="AU161:AW162" si="524">AU162</f>
        <v>0</v>
      </c>
      <c r="AV161" s="67">
        <f t="shared" si="524"/>
        <v>0</v>
      </c>
      <c r="AW161" s="67">
        <f t="shared" si="524"/>
        <v>0</v>
      </c>
      <c r="AX161" s="67">
        <f t="shared" si="337"/>
        <v>300000</v>
      </c>
      <c r="AY161" s="67">
        <f t="shared" si="338"/>
        <v>300000</v>
      </c>
      <c r="AZ161" s="67">
        <f t="shared" si="339"/>
        <v>300000</v>
      </c>
      <c r="BA161" s="67">
        <f t="shared" ref="BA161:BC162" si="525">BA162</f>
        <v>0</v>
      </c>
      <c r="BB161" s="67">
        <f t="shared" si="525"/>
        <v>0</v>
      </c>
      <c r="BC161" s="67">
        <f t="shared" si="525"/>
        <v>0</v>
      </c>
      <c r="BD161" s="67">
        <f t="shared" si="340"/>
        <v>300000</v>
      </c>
      <c r="BE161" s="67">
        <f t="shared" si="341"/>
        <v>300000</v>
      </c>
      <c r="BF161" s="67">
        <f t="shared" si="342"/>
        <v>300000</v>
      </c>
    </row>
    <row r="162" spans="1:58" ht="25.5">
      <c r="A162" s="274"/>
      <c r="B162" s="80" t="s">
        <v>41</v>
      </c>
      <c r="C162" s="5" t="s">
        <v>13</v>
      </c>
      <c r="D162" s="60" t="s">
        <v>6</v>
      </c>
      <c r="E162" s="5" t="s">
        <v>99</v>
      </c>
      <c r="F162" s="60" t="s">
        <v>175</v>
      </c>
      <c r="G162" s="61" t="s">
        <v>39</v>
      </c>
      <c r="H162" s="67">
        <f>H163</f>
        <v>300000</v>
      </c>
      <c r="I162" s="67">
        <f t="shared" si="518"/>
        <v>300000</v>
      </c>
      <c r="J162" s="67">
        <f t="shared" si="518"/>
        <v>300000</v>
      </c>
      <c r="K162" s="67">
        <f t="shared" si="518"/>
        <v>0</v>
      </c>
      <c r="L162" s="67">
        <f t="shared" si="518"/>
        <v>0</v>
      </c>
      <c r="M162" s="67">
        <f t="shared" si="518"/>
        <v>0</v>
      </c>
      <c r="N162" s="67">
        <f t="shared" si="319"/>
        <v>300000</v>
      </c>
      <c r="O162" s="67">
        <f t="shared" si="320"/>
        <v>300000</v>
      </c>
      <c r="P162" s="67">
        <f t="shared" si="321"/>
        <v>300000</v>
      </c>
      <c r="Q162" s="67">
        <f t="shared" si="519"/>
        <v>0</v>
      </c>
      <c r="R162" s="67">
        <f t="shared" si="519"/>
        <v>0</v>
      </c>
      <c r="S162" s="67">
        <f t="shared" si="519"/>
        <v>0</v>
      </c>
      <c r="T162" s="67">
        <f t="shared" si="322"/>
        <v>300000</v>
      </c>
      <c r="U162" s="67">
        <f t="shared" si="323"/>
        <v>300000</v>
      </c>
      <c r="V162" s="67">
        <f t="shared" si="324"/>
        <v>300000</v>
      </c>
      <c r="W162" s="67">
        <f t="shared" si="520"/>
        <v>0</v>
      </c>
      <c r="X162" s="67">
        <f t="shared" si="520"/>
        <v>0</v>
      </c>
      <c r="Y162" s="67">
        <f t="shared" si="520"/>
        <v>0</v>
      </c>
      <c r="Z162" s="67">
        <f t="shared" si="325"/>
        <v>300000</v>
      </c>
      <c r="AA162" s="67">
        <f t="shared" si="326"/>
        <v>300000</v>
      </c>
      <c r="AB162" s="67">
        <f t="shared" si="327"/>
        <v>300000</v>
      </c>
      <c r="AC162" s="67">
        <f t="shared" si="521"/>
        <v>0</v>
      </c>
      <c r="AD162" s="67">
        <f t="shared" si="521"/>
        <v>0</v>
      </c>
      <c r="AE162" s="67">
        <f t="shared" si="521"/>
        <v>0</v>
      </c>
      <c r="AF162" s="67">
        <f t="shared" si="328"/>
        <v>300000</v>
      </c>
      <c r="AG162" s="67">
        <f t="shared" si="329"/>
        <v>300000</v>
      </c>
      <c r="AH162" s="67">
        <f t="shared" si="330"/>
        <v>300000</v>
      </c>
      <c r="AI162" s="67">
        <f t="shared" si="522"/>
        <v>0</v>
      </c>
      <c r="AJ162" s="67">
        <f t="shared" si="522"/>
        <v>0</v>
      </c>
      <c r="AK162" s="67">
        <f t="shared" si="522"/>
        <v>0</v>
      </c>
      <c r="AL162" s="67">
        <f t="shared" si="331"/>
        <v>300000</v>
      </c>
      <c r="AM162" s="67">
        <f t="shared" si="332"/>
        <v>300000</v>
      </c>
      <c r="AN162" s="67">
        <f t="shared" si="333"/>
        <v>300000</v>
      </c>
      <c r="AO162" s="67">
        <f t="shared" si="523"/>
        <v>0</v>
      </c>
      <c r="AP162" s="67">
        <f t="shared" si="523"/>
        <v>0</v>
      </c>
      <c r="AQ162" s="67">
        <f t="shared" si="523"/>
        <v>0</v>
      </c>
      <c r="AR162" s="67">
        <f t="shared" si="334"/>
        <v>300000</v>
      </c>
      <c r="AS162" s="67">
        <f t="shared" si="335"/>
        <v>300000</v>
      </c>
      <c r="AT162" s="67">
        <f t="shared" si="336"/>
        <v>300000</v>
      </c>
      <c r="AU162" s="67">
        <f t="shared" si="524"/>
        <v>0</v>
      </c>
      <c r="AV162" s="67">
        <f t="shared" si="524"/>
        <v>0</v>
      </c>
      <c r="AW162" s="67">
        <f t="shared" si="524"/>
        <v>0</v>
      </c>
      <c r="AX162" s="67">
        <f t="shared" si="337"/>
        <v>300000</v>
      </c>
      <c r="AY162" s="67">
        <f t="shared" si="338"/>
        <v>300000</v>
      </c>
      <c r="AZ162" s="67">
        <f t="shared" si="339"/>
        <v>300000</v>
      </c>
      <c r="BA162" s="67">
        <f t="shared" si="525"/>
        <v>0</v>
      </c>
      <c r="BB162" s="67">
        <f t="shared" si="525"/>
        <v>0</v>
      </c>
      <c r="BC162" s="67">
        <f t="shared" si="525"/>
        <v>0</v>
      </c>
      <c r="BD162" s="67">
        <f t="shared" si="340"/>
        <v>300000</v>
      </c>
      <c r="BE162" s="67">
        <f t="shared" si="341"/>
        <v>300000</v>
      </c>
      <c r="BF162" s="67">
        <f t="shared" si="342"/>
        <v>300000</v>
      </c>
    </row>
    <row r="163" spans="1:58">
      <c r="A163" s="274"/>
      <c r="B163" s="91" t="s">
        <v>42</v>
      </c>
      <c r="C163" s="5" t="s">
        <v>13</v>
      </c>
      <c r="D163" s="60" t="s">
        <v>6</v>
      </c>
      <c r="E163" s="5" t="s">
        <v>99</v>
      </c>
      <c r="F163" s="60" t="s">
        <v>175</v>
      </c>
      <c r="G163" s="61" t="s">
        <v>40</v>
      </c>
      <c r="H163" s="67">
        <v>300000</v>
      </c>
      <c r="I163" s="67">
        <v>300000</v>
      </c>
      <c r="J163" s="67">
        <v>300000</v>
      </c>
      <c r="K163" s="67"/>
      <c r="L163" s="67"/>
      <c r="M163" s="67"/>
      <c r="N163" s="67">
        <f t="shared" si="319"/>
        <v>300000</v>
      </c>
      <c r="O163" s="67">
        <f t="shared" si="320"/>
        <v>300000</v>
      </c>
      <c r="P163" s="67">
        <f t="shared" si="321"/>
        <v>300000</v>
      </c>
      <c r="Q163" s="67"/>
      <c r="R163" s="67"/>
      <c r="S163" s="67"/>
      <c r="T163" s="67">
        <f t="shared" si="322"/>
        <v>300000</v>
      </c>
      <c r="U163" s="67">
        <f t="shared" si="323"/>
        <v>300000</v>
      </c>
      <c r="V163" s="67">
        <f t="shared" si="324"/>
        <v>300000</v>
      </c>
      <c r="W163" s="67"/>
      <c r="X163" s="67"/>
      <c r="Y163" s="67"/>
      <c r="Z163" s="67">
        <f t="shared" si="325"/>
        <v>300000</v>
      </c>
      <c r="AA163" s="67">
        <f t="shared" si="326"/>
        <v>300000</v>
      </c>
      <c r="AB163" s="67">
        <f t="shared" si="327"/>
        <v>300000</v>
      </c>
      <c r="AC163" s="67"/>
      <c r="AD163" s="67"/>
      <c r="AE163" s="67"/>
      <c r="AF163" s="67">
        <f t="shared" si="328"/>
        <v>300000</v>
      </c>
      <c r="AG163" s="67">
        <f t="shared" si="329"/>
        <v>300000</v>
      </c>
      <c r="AH163" s="67">
        <f t="shared" si="330"/>
        <v>300000</v>
      </c>
      <c r="AI163" s="67"/>
      <c r="AJ163" s="67"/>
      <c r="AK163" s="67"/>
      <c r="AL163" s="67">
        <f t="shared" si="331"/>
        <v>300000</v>
      </c>
      <c r="AM163" s="67">
        <f t="shared" si="332"/>
        <v>300000</v>
      </c>
      <c r="AN163" s="67">
        <f t="shared" si="333"/>
        <v>300000</v>
      </c>
      <c r="AO163" s="67"/>
      <c r="AP163" s="67"/>
      <c r="AQ163" s="67"/>
      <c r="AR163" s="67">
        <f t="shared" si="334"/>
        <v>300000</v>
      </c>
      <c r="AS163" s="67">
        <f t="shared" si="335"/>
        <v>300000</v>
      </c>
      <c r="AT163" s="67">
        <f t="shared" si="336"/>
        <v>300000</v>
      </c>
      <c r="AU163" s="67"/>
      <c r="AV163" s="67"/>
      <c r="AW163" s="67"/>
      <c r="AX163" s="67">
        <f t="shared" si="337"/>
        <v>300000</v>
      </c>
      <c r="AY163" s="67">
        <f t="shared" si="338"/>
        <v>300000</v>
      </c>
      <c r="AZ163" s="67">
        <f t="shared" si="339"/>
        <v>300000</v>
      </c>
      <c r="BA163" s="67"/>
      <c r="BB163" s="67"/>
      <c r="BC163" s="67"/>
      <c r="BD163" s="67">
        <f t="shared" si="340"/>
        <v>300000</v>
      </c>
      <c r="BE163" s="67">
        <f t="shared" si="341"/>
        <v>300000</v>
      </c>
      <c r="BF163" s="67">
        <f t="shared" si="342"/>
        <v>300000</v>
      </c>
    </row>
    <row r="164" spans="1:58">
      <c r="A164" s="274"/>
      <c r="B164" s="88" t="s">
        <v>362</v>
      </c>
      <c r="C164" s="44" t="s">
        <v>13</v>
      </c>
      <c r="D164" s="79" t="s">
        <v>6</v>
      </c>
      <c r="E164" s="44" t="s">
        <v>99</v>
      </c>
      <c r="F164" s="79" t="s">
        <v>361</v>
      </c>
      <c r="G164" s="10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>
        <f>AO165</f>
        <v>100000</v>
      </c>
      <c r="AP164" s="67">
        <f t="shared" ref="AP164:AQ165" si="526">AP165</f>
        <v>0</v>
      </c>
      <c r="AQ164" s="67">
        <f t="shared" si="526"/>
        <v>0</v>
      </c>
      <c r="AR164" s="67">
        <f t="shared" ref="AR164:AR166" si="527">AL164+AO164</f>
        <v>100000</v>
      </c>
      <c r="AS164" s="67">
        <f t="shared" ref="AS164:AS166" si="528">AM164+AP164</f>
        <v>0</v>
      </c>
      <c r="AT164" s="67">
        <f t="shared" ref="AT164:AT166" si="529">AN164+AQ164</f>
        <v>0</v>
      </c>
      <c r="AU164" s="67">
        <f>AU165</f>
        <v>0</v>
      </c>
      <c r="AV164" s="67">
        <f t="shared" ref="AV164:AW165" si="530">AV165</f>
        <v>0</v>
      </c>
      <c r="AW164" s="67">
        <f t="shared" si="530"/>
        <v>0</v>
      </c>
      <c r="AX164" s="67">
        <f t="shared" si="337"/>
        <v>100000</v>
      </c>
      <c r="AY164" s="67">
        <f t="shared" si="338"/>
        <v>0</v>
      </c>
      <c r="AZ164" s="67">
        <f t="shared" si="339"/>
        <v>0</v>
      </c>
      <c r="BA164" s="67">
        <f>BA165</f>
        <v>0</v>
      </c>
      <c r="BB164" s="67">
        <f t="shared" ref="BB164:BC165" si="531">BB165</f>
        <v>0</v>
      </c>
      <c r="BC164" s="67">
        <f t="shared" si="531"/>
        <v>0</v>
      </c>
      <c r="BD164" s="67">
        <f t="shared" si="340"/>
        <v>100000</v>
      </c>
      <c r="BE164" s="67">
        <f t="shared" si="341"/>
        <v>0</v>
      </c>
      <c r="BF164" s="67">
        <f t="shared" si="342"/>
        <v>0</v>
      </c>
    </row>
    <row r="165" spans="1:58" ht="25.5">
      <c r="A165" s="274"/>
      <c r="B165" s="80" t="s">
        <v>41</v>
      </c>
      <c r="C165" s="44" t="s">
        <v>13</v>
      </c>
      <c r="D165" s="79" t="s">
        <v>6</v>
      </c>
      <c r="E165" s="44" t="s">
        <v>99</v>
      </c>
      <c r="F165" s="79" t="s">
        <v>361</v>
      </c>
      <c r="G165" s="107" t="s">
        <v>39</v>
      </c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>
        <f>AO166</f>
        <v>100000</v>
      </c>
      <c r="AP165" s="67">
        <f t="shared" si="526"/>
        <v>0</v>
      </c>
      <c r="AQ165" s="67">
        <f t="shared" si="526"/>
        <v>0</v>
      </c>
      <c r="AR165" s="67">
        <f t="shared" si="527"/>
        <v>100000</v>
      </c>
      <c r="AS165" s="67">
        <f t="shared" si="528"/>
        <v>0</v>
      </c>
      <c r="AT165" s="67">
        <f t="shared" si="529"/>
        <v>0</v>
      </c>
      <c r="AU165" s="67">
        <f>AU166</f>
        <v>0</v>
      </c>
      <c r="AV165" s="67">
        <f t="shared" si="530"/>
        <v>0</v>
      </c>
      <c r="AW165" s="67">
        <f t="shared" si="530"/>
        <v>0</v>
      </c>
      <c r="AX165" s="67">
        <f t="shared" si="337"/>
        <v>100000</v>
      </c>
      <c r="AY165" s="67">
        <f t="shared" si="338"/>
        <v>0</v>
      </c>
      <c r="AZ165" s="67">
        <f t="shared" si="339"/>
        <v>0</v>
      </c>
      <c r="BA165" s="67">
        <f>BA166</f>
        <v>0</v>
      </c>
      <c r="BB165" s="67">
        <f t="shared" si="531"/>
        <v>0</v>
      </c>
      <c r="BC165" s="67">
        <f t="shared" si="531"/>
        <v>0</v>
      </c>
      <c r="BD165" s="67">
        <f t="shared" si="340"/>
        <v>100000</v>
      </c>
      <c r="BE165" s="67">
        <f t="shared" si="341"/>
        <v>0</v>
      </c>
      <c r="BF165" s="67">
        <f t="shared" si="342"/>
        <v>0</v>
      </c>
    </row>
    <row r="166" spans="1:58">
      <c r="A166" s="274"/>
      <c r="B166" s="91" t="s">
        <v>42</v>
      </c>
      <c r="C166" s="44" t="s">
        <v>13</v>
      </c>
      <c r="D166" s="79" t="s">
        <v>6</v>
      </c>
      <c r="E166" s="44" t="s">
        <v>99</v>
      </c>
      <c r="F166" s="79" t="s">
        <v>361</v>
      </c>
      <c r="G166" s="107" t="s">
        <v>40</v>
      </c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>
        <v>100000</v>
      </c>
      <c r="AP166" s="67"/>
      <c r="AQ166" s="67"/>
      <c r="AR166" s="67">
        <f t="shared" si="527"/>
        <v>100000</v>
      </c>
      <c r="AS166" s="67">
        <f t="shared" si="528"/>
        <v>0</v>
      </c>
      <c r="AT166" s="67">
        <f t="shared" si="529"/>
        <v>0</v>
      </c>
      <c r="AU166" s="67"/>
      <c r="AV166" s="67"/>
      <c r="AW166" s="67"/>
      <c r="AX166" s="67">
        <f t="shared" si="337"/>
        <v>100000</v>
      </c>
      <c r="AY166" s="67">
        <f t="shared" si="338"/>
        <v>0</v>
      </c>
      <c r="AZ166" s="67">
        <f t="shared" si="339"/>
        <v>0</v>
      </c>
      <c r="BA166" s="67"/>
      <c r="BB166" s="67"/>
      <c r="BC166" s="67"/>
      <c r="BD166" s="67">
        <f t="shared" si="340"/>
        <v>100000</v>
      </c>
      <c r="BE166" s="67">
        <f t="shared" si="341"/>
        <v>0</v>
      </c>
      <c r="BF166" s="67">
        <f t="shared" si="342"/>
        <v>0</v>
      </c>
    </row>
    <row r="167" spans="1:58" ht="38.25">
      <c r="A167" s="274"/>
      <c r="B167" s="88" t="s">
        <v>325</v>
      </c>
      <c r="C167" s="5" t="s">
        <v>13</v>
      </c>
      <c r="D167" s="60" t="s">
        <v>6</v>
      </c>
      <c r="E167" s="5" t="s">
        <v>99</v>
      </c>
      <c r="F167" s="5" t="s">
        <v>109</v>
      </c>
      <c r="G167" s="17"/>
      <c r="H167" s="63">
        <f>H168</f>
        <v>1671088.37</v>
      </c>
      <c r="I167" s="63">
        <f t="shared" ref="I167:M168" si="532">I168</f>
        <v>1664911.62</v>
      </c>
      <c r="J167" s="63">
        <f t="shared" si="532"/>
        <v>1731510.89</v>
      </c>
      <c r="K167" s="63">
        <f t="shared" si="532"/>
        <v>0</v>
      </c>
      <c r="L167" s="63">
        <f t="shared" si="532"/>
        <v>0</v>
      </c>
      <c r="M167" s="63">
        <f t="shared" si="532"/>
        <v>0</v>
      </c>
      <c r="N167" s="63">
        <f t="shared" si="319"/>
        <v>1671088.37</v>
      </c>
      <c r="O167" s="63">
        <f t="shared" si="320"/>
        <v>1664911.62</v>
      </c>
      <c r="P167" s="63">
        <f t="shared" si="321"/>
        <v>1731510.89</v>
      </c>
      <c r="Q167" s="63">
        <f t="shared" ref="Q167:S168" si="533">Q168</f>
        <v>0</v>
      </c>
      <c r="R167" s="63">
        <f t="shared" si="533"/>
        <v>0</v>
      </c>
      <c r="S167" s="63">
        <f t="shared" si="533"/>
        <v>0</v>
      </c>
      <c r="T167" s="63">
        <f t="shared" si="322"/>
        <v>1671088.37</v>
      </c>
      <c r="U167" s="63">
        <f t="shared" si="323"/>
        <v>1664911.62</v>
      </c>
      <c r="V167" s="63">
        <f t="shared" si="324"/>
        <v>1731510.89</v>
      </c>
      <c r="W167" s="63">
        <f t="shared" ref="W167:Y168" si="534">W168</f>
        <v>-153167.17000000001</v>
      </c>
      <c r="X167" s="63">
        <f t="shared" si="534"/>
        <v>0</v>
      </c>
      <c r="Y167" s="63">
        <f t="shared" si="534"/>
        <v>0</v>
      </c>
      <c r="Z167" s="63">
        <f t="shared" si="325"/>
        <v>1517921.2000000002</v>
      </c>
      <c r="AA167" s="63">
        <f t="shared" si="326"/>
        <v>1664911.62</v>
      </c>
      <c r="AB167" s="63">
        <f t="shared" si="327"/>
        <v>1731510.89</v>
      </c>
      <c r="AC167" s="63">
        <f t="shared" ref="AC167:AE168" si="535">AC168</f>
        <v>0</v>
      </c>
      <c r="AD167" s="63">
        <f t="shared" si="535"/>
        <v>0</v>
      </c>
      <c r="AE167" s="63">
        <f t="shared" si="535"/>
        <v>0</v>
      </c>
      <c r="AF167" s="63">
        <f t="shared" si="328"/>
        <v>1517921.2000000002</v>
      </c>
      <c r="AG167" s="63">
        <f t="shared" si="329"/>
        <v>1664911.62</v>
      </c>
      <c r="AH167" s="63">
        <f t="shared" si="330"/>
        <v>1731510.89</v>
      </c>
      <c r="AI167" s="63">
        <f t="shared" ref="AI167:AK168" si="536">AI168</f>
        <v>0</v>
      </c>
      <c r="AJ167" s="63">
        <f t="shared" si="536"/>
        <v>0</v>
      </c>
      <c r="AK167" s="63">
        <f t="shared" si="536"/>
        <v>0</v>
      </c>
      <c r="AL167" s="63">
        <f t="shared" si="331"/>
        <v>1517921.2000000002</v>
      </c>
      <c r="AM167" s="63">
        <f t="shared" si="332"/>
        <v>1664911.62</v>
      </c>
      <c r="AN167" s="63">
        <f t="shared" si="333"/>
        <v>1731510.89</v>
      </c>
      <c r="AO167" s="63">
        <f t="shared" ref="AO167:AQ168" si="537">AO168</f>
        <v>0</v>
      </c>
      <c r="AP167" s="63">
        <f t="shared" si="537"/>
        <v>0</v>
      </c>
      <c r="AQ167" s="63">
        <f t="shared" si="537"/>
        <v>0</v>
      </c>
      <c r="AR167" s="63">
        <f t="shared" si="334"/>
        <v>1517921.2000000002</v>
      </c>
      <c r="AS167" s="63">
        <f t="shared" si="335"/>
        <v>1664911.62</v>
      </c>
      <c r="AT167" s="63">
        <f t="shared" si="336"/>
        <v>1731510.89</v>
      </c>
      <c r="AU167" s="63">
        <f t="shared" ref="AU167:AW168" si="538">AU168</f>
        <v>0</v>
      </c>
      <c r="AV167" s="63">
        <f t="shared" si="538"/>
        <v>0</v>
      </c>
      <c r="AW167" s="63">
        <f t="shared" si="538"/>
        <v>0</v>
      </c>
      <c r="AX167" s="63">
        <f t="shared" si="337"/>
        <v>1517921.2000000002</v>
      </c>
      <c r="AY167" s="63">
        <f t="shared" si="338"/>
        <v>1664911.62</v>
      </c>
      <c r="AZ167" s="63">
        <f t="shared" si="339"/>
        <v>1731510.89</v>
      </c>
      <c r="BA167" s="63">
        <f t="shared" ref="BA167:BC168" si="539">BA168</f>
        <v>0</v>
      </c>
      <c r="BB167" s="63">
        <f t="shared" si="539"/>
        <v>0</v>
      </c>
      <c r="BC167" s="63">
        <f t="shared" si="539"/>
        <v>0</v>
      </c>
      <c r="BD167" s="63">
        <f t="shared" si="340"/>
        <v>1517921.2000000002</v>
      </c>
      <c r="BE167" s="63">
        <f t="shared" si="341"/>
        <v>1664911.62</v>
      </c>
      <c r="BF167" s="63">
        <f t="shared" si="342"/>
        <v>1731510.89</v>
      </c>
    </row>
    <row r="168" spans="1:58" ht="25.5">
      <c r="A168" s="274"/>
      <c r="B168" s="80" t="s">
        <v>41</v>
      </c>
      <c r="C168" s="5" t="s">
        <v>13</v>
      </c>
      <c r="D168" s="60" t="s">
        <v>6</v>
      </c>
      <c r="E168" s="5" t="s">
        <v>99</v>
      </c>
      <c r="F168" s="5" t="s">
        <v>109</v>
      </c>
      <c r="G168" s="17" t="s">
        <v>39</v>
      </c>
      <c r="H168" s="63">
        <f>H169</f>
        <v>1671088.37</v>
      </c>
      <c r="I168" s="63">
        <f t="shared" si="532"/>
        <v>1664911.62</v>
      </c>
      <c r="J168" s="63">
        <f t="shared" si="532"/>
        <v>1731510.89</v>
      </c>
      <c r="K168" s="63">
        <f t="shared" si="532"/>
        <v>0</v>
      </c>
      <c r="L168" s="63">
        <f t="shared" si="532"/>
        <v>0</v>
      </c>
      <c r="M168" s="63">
        <f t="shared" si="532"/>
        <v>0</v>
      </c>
      <c r="N168" s="63">
        <f t="shared" si="319"/>
        <v>1671088.37</v>
      </c>
      <c r="O168" s="63">
        <f t="shared" si="320"/>
        <v>1664911.62</v>
      </c>
      <c r="P168" s="63">
        <f t="shared" si="321"/>
        <v>1731510.89</v>
      </c>
      <c r="Q168" s="63">
        <f t="shared" si="533"/>
        <v>0</v>
      </c>
      <c r="R168" s="63">
        <f t="shared" si="533"/>
        <v>0</v>
      </c>
      <c r="S168" s="63">
        <f t="shared" si="533"/>
        <v>0</v>
      </c>
      <c r="T168" s="63">
        <f t="shared" si="322"/>
        <v>1671088.37</v>
      </c>
      <c r="U168" s="63">
        <f t="shared" si="323"/>
        <v>1664911.62</v>
      </c>
      <c r="V168" s="63">
        <f t="shared" si="324"/>
        <v>1731510.89</v>
      </c>
      <c r="W168" s="63">
        <f t="shared" si="534"/>
        <v>-153167.17000000001</v>
      </c>
      <c r="X168" s="63">
        <f t="shared" si="534"/>
        <v>0</v>
      </c>
      <c r="Y168" s="63">
        <f t="shared" si="534"/>
        <v>0</v>
      </c>
      <c r="Z168" s="63">
        <f t="shared" si="325"/>
        <v>1517921.2000000002</v>
      </c>
      <c r="AA168" s="63">
        <f t="shared" si="326"/>
        <v>1664911.62</v>
      </c>
      <c r="AB168" s="63">
        <f t="shared" si="327"/>
        <v>1731510.89</v>
      </c>
      <c r="AC168" s="63">
        <f t="shared" si="535"/>
        <v>0</v>
      </c>
      <c r="AD168" s="63">
        <f t="shared" si="535"/>
        <v>0</v>
      </c>
      <c r="AE168" s="63">
        <f t="shared" si="535"/>
        <v>0</v>
      </c>
      <c r="AF168" s="63">
        <f t="shared" si="328"/>
        <v>1517921.2000000002</v>
      </c>
      <c r="AG168" s="63">
        <f t="shared" si="329"/>
        <v>1664911.62</v>
      </c>
      <c r="AH168" s="63">
        <f t="shared" si="330"/>
        <v>1731510.89</v>
      </c>
      <c r="AI168" s="63">
        <f t="shared" si="536"/>
        <v>0</v>
      </c>
      <c r="AJ168" s="63">
        <f t="shared" si="536"/>
        <v>0</v>
      </c>
      <c r="AK168" s="63">
        <f t="shared" si="536"/>
        <v>0</v>
      </c>
      <c r="AL168" s="63">
        <f t="shared" si="331"/>
        <v>1517921.2000000002</v>
      </c>
      <c r="AM168" s="63">
        <f t="shared" si="332"/>
        <v>1664911.62</v>
      </c>
      <c r="AN168" s="63">
        <f t="shared" si="333"/>
        <v>1731510.89</v>
      </c>
      <c r="AO168" s="63">
        <f t="shared" si="537"/>
        <v>0</v>
      </c>
      <c r="AP168" s="63">
        <f t="shared" si="537"/>
        <v>0</v>
      </c>
      <c r="AQ168" s="63">
        <f t="shared" si="537"/>
        <v>0</v>
      </c>
      <c r="AR168" s="63">
        <f t="shared" si="334"/>
        <v>1517921.2000000002</v>
      </c>
      <c r="AS168" s="63">
        <f t="shared" si="335"/>
        <v>1664911.62</v>
      </c>
      <c r="AT168" s="63">
        <f t="shared" si="336"/>
        <v>1731510.89</v>
      </c>
      <c r="AU168" s="63">
        <f t="shared" si="538"/>
        <v>0</v>
      </c>
      <c r="AV168" s="63">
        <f t="shared" si="538"/>
        <v>0</v>
      </c>
      <c r="AW168" s="63">
        <f t="shared" si="538"/>
        <v>0</v>
      </c>
      <c r="AX168" s="63">
        <f t="shared" si="337"/>
        <v>1517921.2000000002</v>
      </c>
      <c r="AY168" s="63">
        <f t="shared" si="338"/>
        <v>1664911.62</v>
      </c>
      <c r="AZ168" s="63">
        <f t="shared" si="339"/>
        <v>1731510.89</v>
      </c>
      <c r="BA168" s="63">
        <f t="shared" si="539"/>
        <v>0</v>
      </c>
      <c r="BB168" s="63">
        <f t="shared" si="539"/>
        <v>0</v>
      </c>
      <c r="BC168" s="63">
        <f t="shared" si="539"/>
        <v>0</v>
      </c>
      <c r="BD168" s="63">
        <f t="shared" si="340"/>
        <v>1517921.2000000002</v>
      </c>
      <c r="BE168" s="63">
        <f t="shared" si="341"/>
        <v>1664911.62</v>
      </c>
      <c r="BF168" s="63">
        <f t="shared" si="342"/>
        <v>1731510.89</v>
      </c>
    </row>
    <row r="169" spans="1:58">
      <c r="A169" s="275"/>
      <c r="B169" s="91" t="s">
        <v>42</v>
      </c>
      <c r="C169" s="5" t="s">
        <v>13</v>
      </c>
      <c r="D169" s="60" t="s">
        <v>6</v>
      </c>
      <c r="E169" s="5" t="s">
        <v>99</v>
      </c>
      <c r="F169" s="5" t="s">
        <v>109</v>
      </c>
      <c r="G169" s="17" t="s">
        <v>40</v>
      </c>
      <c r="H169" s="67">
        <v>1671088.37</v>
      </c>
      <c r="I169" s="67">
        <v>1664911.62</v>
      </c>
      <c r="J169" s="67">
        <v>1731510.89</v>
      </c>
      <c r="K169" s="67"/>
      <c r="L169" s="67"/>
      <c r="M169" s="67"/>
      <c r="N169" s="67">
        <f t="shared" si="319"/>
        <v>1671088.37</v>
      </c>
      <c r="O169" s="67">
        <f t="shared" si="320"/>
        <v>1664911.62</v>
      </c>
      <c r="P169" s="67">
        <f t="shared" si="321"/>
        <v>1731510.89</v>
      </c>
      <c r="Q169" s="67"/>
      <c r="R169" s="67"/>
      <c r="S169" s="67"/>
      <c r="T169" s="67">
        <f t="shared" si="322"/>
        <v>1671088.37</v>
      </c>
      <c r="U169" s="67">
        <f t="shared" si="323"/>
        <v>1664911.62</v>
      </c>
      <c r="V169" s="67">
        <f t="shared" si="324"/>
        <v>1731510.89</v>
      </c>
      <c r="W169" s="67">
        <v>-153167.17000000001</v>
      </c>
      <c r="X169" s="67"/>
      <c r="Y169" s="67"/>
      <c r="Z169" s="67">
        <f t="shared" si="325"/>
        <v>1517921.2000000002</v>
      </c>
      <c r="AA169" s="67">
        <f t="shared" si="326"/>
        <v>1664911.62</v>
      </c>
      <c r="AB169" s="67">
        <f t="shared" si="327"/>
        <v>1731510.89</v>
      </c>
      <c r="AC169" s="67"/>
      <c r="AD169" s="67"/>
      <c r="AE169" s="67"/>
      <c r="AF169" s="67">
        <f t="shared" si="328"/>
        <v>1517921.2000000002</v>
      </c>
      <c r="AG169" s="67">
        <f t="shared" si="329"/>
        <v>1664911.62</v>
      </c>
      <c r="AH169" s="67">
        <f t="shared" si="330"/>
        <v>1731510.89</v>
      </c>
      <c r="AI169" s="67"/>
      <c r="AJ169" s="67"/>
      <c r="AK169" s="67"/>
      <c r="AL169" s="67">
        <f t="shared" si="331"/>
        <v>1517921.2000000002</v>
      </c>
      <c r="AM169" s="67">
        <f t="shared" si="332"/>
        <v>1664911.62</v>
      </c>
      <c r="AN169" s="67">
        <f t="shared" si="333"/>
        <v>1731510.89</v>
      </c>
      <c r="AO169" s="67"/>
      <c r="AP169" s="67"/>
      <c r="AQ169" s="67"/>
      <c r="AR169" s="67">
        <f t="shared" si="334"/>
        <v>1517921.2000000002</v>
      </c>
      <c r="AS169" s="67">
        <f t="shared" si="335"/>
        <v>1664911.62</v>
      </c>
      <c r="AT169" s="67">
        <f t="shared" si="336"/>
        <v>1731510.89</v>
      </c>
      <c r="AU169" s="67"/>
      <c r="AV169" s="67"/>
      <c r="AW169" s="67"/>
      <c r="AX169" s="67">
        <f t="shared" si="337"/>
        <v>1517921.2000000002</v>
      </c>
      <c r="AY169" s="67">
        <f t="shared" si="338"/>
        <v>1664911.62</v>
      </c>
      <c r="AZ169" s="67">
        <f t="shared" si="339"/>
        <v>1731510.89</v>
      </c>
      <c r="BA169" s="67"/>
      <c r="BB169" s="67"/>
      <c r="BC169" s="67"/>
      <c r="BD169" s="67">
        <f t="shared" si="340"/>
        <v>1517921.2000000002</v>
      </c>
      <c r="BE169" s="67">
        <f t="shared" si="341"/>
        <v>1664911.62</v>
      </c>
      <c r="BF169" s="67">
        <f t="shared" si="342"/>
        <v>1731510.89</v>
      </c>
    </row>
    <row r="170" spans="1:58" ht="51">
      <c r="A170" s="148"/>
      <c r="B170" s="88" t="s">
        <v>241</v>
      </c>
      <c r="C170" s="5" t="s">
        <v>13</v>
      </c>
      <c r="D170" s="60" t="s">
        <v>6</v>
      </c>
      <c r="E170" s="5" t="s">
        <v>99</v>
      </c>
      <c r="F170" s="60" t="s">
        <v>151</v>
      </c>
      <c r="G170" s="17"/>
      <c r="H170" s="67"/>
      <c r="I170" s="67"/>
      <c r="J170" s="67"/>
      <c r="K170" s="67"/>
      <c r="L170" s="67"/>
      <c r="M170" s="67"/>
      <c r="N170" s="67"/>
      <c r="O170" s="67"/>
      <c r="P170" s="67"/>
      <c r="Q170" s="67">
        <f>Q171</f>
        <v>70000</v>
      </c>
      <c r="R170" s="67">
        <f t="shared" ref="R170:S171" si="540">R171</f>
        <v>0</v>
      </c>
      <c r="S170" s="67">
        <f t="shared" si="540"/>
        <v>0</v>
      </c>
      <c r="T170" s="67">
        <f t="shared" ref="T170:T172" si="541">N170+Q170</f>
        <v>70000</v>
      </c>
      <c r="U170" s="67">
        <f t="shared" ref="U170:U172" si="542">O170+R170</f>
        <v>0</v>
      </c>
      <c r="V170" s="67">
        <f t="shared" ref="V170:V172" si="543">P170+S170</f>
        <v>0</v>
      </c>
      <c r="W170" s="67">
        <f>W171</f>
        <v>0</v>
      </c>
      <c r="X170" s="67">
        <f t="shared" ref="X170:Y171" si="544">X171</f>
        <v>0</v>
      </c>
      <c r="Y170" s="67">
        <f t="shared" si="544"/>
        <v>0</v>
      </c>
      <c r="Z170" s="67">
        <f t="shared" si="325"/>
        <v>70000</v>
      </c>
      <c r="AA170" s="67">
        <f t="shared" si="326"/>
        <v>0</v>
      </c>
      <c r="AB170" s="67">
        <f t="shared" si="327"/>
        <v>0</v>
      </c>
      <c r="AC170" s="67">
        <f>AC171</f>
        <v>-30000</v>
      </c>
      <c r="AD170" s="67">
        <f t="shared" ref="AD170:AE171" si="545">AD171</f>
        <v>0</v>
      </c>
      <c r="AE170" s="67">
        <f t="shared" si="545"/>
        <v>0</v>
      </c>
      <c r="AF170" s="67">
        <f t="shared" si="328"/>
        <v>40000</v>
      </c>
      <c r="AG170" s="67">
        <f t="shared" si="329"/>
        <v>0</v>
      </c>
      <c r="AH170" s="67">
        <f t="shared" si="330"/>
        <v>0</v>
      </c>
      <c r="AI170" s="67">
        <f>AI171</f>
        <v>0</v>
      </c>
      <c r="AJ170" s="67">
        <f t="shared" ref="AJ170:AK171" si="546">AJ171</f>
        <v>0</v>
      </c>
      <c r="AK170" s="67">
        <f t="shared" si="546"/>
        <v>0</v>
      </c>
      <c r="AL170" s="67">
        <f t="shared" si="331"/>
        <v>40000</v>
      </c>
      <c r="AM170" s="67">
        <f t="shared" si="332"/>
        <v>0</v>
      </c>
      <c r="AN170" s="67">
        <f t="shared" si="333"/>
        <v>0</v>
      </c>
      <c r="AO170" s="67">
        <f>AO171</f>
        <v>0</v>
      </c>
      <c r="AP170" s="67">
        <f t="shared" ref="AP170:AQ171" si="547">AP171</f>
        <v>0</v>
      </c>
      <c r="AQ170" s="67">
        <f t="shared" si="547"/>
        <v>0</v>
      </c>
      <c r="AR170" s="67">
        <f t="shared" si="334"/>
        <v>40000</v>
      </c>
      <c r="AS170" s="67">
        <f t="shared" si="335"/>
        <v>0</v>
      </c>
      <c r="AT170" s="67">
        <f t="shared" si="336"/>
        <v>0</v>
      </c>
      <c r="AU170" s="67">
        <f>AU171</f>
        <v>0</v>
      </c>
      <c r="AV170" s="67">
        <f t="shared" ref="AV170:AW171" si="548">AV171</f>
        <v>0</v>
      </c>
      <c r="AW170" s="67">
        <f t="shared" si="548"/>
        <v>0</v>
      </c>
      <c r="AX170" s="67">
        <f t="shared" si="337"/>
        <v>40000</v>
      </c>
      <c r="AY170" s="67">
        <f t="shared" si="338"/>
        <v>0</v>
      </c>
      <c r="AZ170" s="67">
        <f t="shared" si="339"/>
        <v>0</v>
      </c>
      <c r="BA170" s="67">
        <f>BA171</f>
        <v>0</v>
      </c>
      <c r="BB170" s="67">
        <f t="shared" ref="BB170:BC171" si="549">BB171</f>
        <v>0</v>
      </c>
      <c r="BC170" s="67">
        <f t="shared" si="549"/>
        <v>0</v>
      </c>
      <c r="BD170" s="67">
        <f t="shared" si="340"/>
        <v>40000</v>
      </c>
      <c r="BE170" s="67">
        <f t="shared" si="341"/>
        <v>0</v>
      </c>
      <c r="BF170" s="67">
        <f t="shared" si="342"/>
        <v>0</v>
      </c>
    </row>
    <row r="171" spans="1:58" ht="25.5">
      <c r="A171" s="148"/>
      <c r="B171" s="80" t="s">
        <v>41</v>
      </c>
      <c r="C171" s="5" t="s">
        <v>13</v>
      </c>
      <c r="D171" s="60" t="s">
        <v>6</v>
      </c>
      <c r="E171" s="5" t="s">
        <v>99</v>
      </c>
      <c r="F171" s="60" t="s">
        <v>151</v>
      </c>
      <c r="G171" s="61" t="s">
        <v>39</v>
      </c>
      <c r="H171" s="67"/>
      <c r="I171" s="67"/>
      <c r="J171" s="67"/>
      <c r="K171" s="67"/>
      <c r="L171" s="67"/>
      <c r="M171" s="67"/>
      <c r="N171" s="67"/>
      <c r="O171" s="67"/>
      <c r="P171" s="67"/>
      <c r="Q171" s="67">
        <f>Q172</f>
        <v>70000</v>
      </c>
      <c r="R171" s="67">
        <f t="shared" si="540"/>
        <v>0</v>
      </c>
      <c r="S171" s="67">
        <f t="shared" si="540"/>
        <v>0</v>
      </c>
      <c r="T171" s="67">
        <f t="shared" si="541"/>
        <v>70000</v>
      </c>
      <c r="U171" s="67">
        <f t="shared" si="542"/>
        <v>0</v>
      </c>
      <c r="V171" s="67">
        <f t="shared" si="543"/>
        <v>0</v>
      </c>
      <c r="W171" s="67">
        <f>W172</f>
        <v>0</v>
      </c>
      <c r="X171" s="67">
        <f t="shared" si="544"/>
        <v>0</v>
      </c>
      <c r="Y171" s="67">
        <f t="shared" si="544"/>
        <v>0</v>
      </c>
      <c r="Z171" s="67">
        <f t="shared" si="325"/>
        <v>70000</v>
      </c>
      <c r="AA171" s="67">
        <f t="shared" si="326"/>
        <v>0</v>
      </c>
      <c r="AB171" s="67">
        <f t="shared" si="327"/>
        <v>0</v>
      </c>
      <c r="AC171" s="67">
        <f>AC172</f>
        <v>-30000</v>
      </c>
      <c r="AD171" s="67">
        <f t="shared" si="545"/>
        <v>0</v>
      </c>
      <c r="AE171" s="67">
        <f t="shared" si="545"/>
        <v>0</v>
      </c>
      <c r="AF171" s="67">
        <f t="shared" si="328"/>
        <v>40000</v>
      </c>
      <c r="AG171" s="67">
        <f t="shared" si="329"/>
        <v>0</v>
      </c>
      <c r="AH171" s="67">
        <f t="shared" si="330"/>
        <v>0</v>
      </c>
      <c r="AI171" s="67">
        <f>AI172</f>
        <v>0</v>
      </c>
      <c r="AJ171" s="67">
        <f t="shared" si="546"/>
        <v>0</v>
      </c>
      <c r="AK171" s="67">
        <f t="shared" si="546"/>
        <v>0</v>
      </c>
      <c r="AL171" s="67">
        <f t="shared" si="331"/>
        <v>40000</v>
      </c>
      <c r="AM171" s="67">
        <f t="shared" si="332"/>
        <v>0</v>
      </c>
      <c r="AN171" s="67">
        <f t="shared" si="333"/>
        <v>0</v>
      </c>
      <c r="AO171" s="67">
        <f>AO172</f>
        <v>0</v>
      </c>
      <c r="AP171" s="67">
        <f t="shared" si="547"/>
        <v>0</v>
      </c>
      <c r="AQ171" s="67">
        <f t="shared" si="547"/>
        <v>0</v>
      </c>
      <c r="AR171" s="67">
        <f t="shared" si="334"/>
        <v>40000</v>
      </c>
      <c r="AS171" s="67">
        <f t="shared" si="335"/>
        <v>0</v>
      </c>
      <c r="AT171" s="67">
        <f t="shared" si="336"/>
        <v>0</v>
      </c>
      <c r="AU171" s="67">
        <f>AU172</f>
        <v>0</v>
      </c>
      <c r="AV171" s="67">
        <f t="shared" si="548"/>
        <v>0</v>
      </c>
      <c r="AW171" s="67">
        <f t="shared" si="548"/>
        <v>0</v>
      </c>
      <c r="AX171" s="67">
        <f t="shared" si="337"/>
        <v>40000</v>
      </c>
      <c r="AY171" s="67">
        <f t="shared" si="338"/>
        <v>0</v>
      </c>
      <c r="AZ171" s="67">
        <f t="shared" si="339"/>
        <v>0</v>
      </c>
      <c r="BA171" s="67">
        <f>BA172</f>
        <v>0</v>
      </c>
      <c r="BB171" s="67">
        <f t="shared" si="549"/>
        <v>0</v>
      </c>
      <c r="BC171" s="67">
        <f t="shared" si="549"/>
        <v>0</v>
      </c>
      <c r="BD171" s="67">
        <f t="shared" si="340"/>
        <v>40000</v>
      </c>
      <c r="BE171" s="67">
        <f t="shared" si="341"/>
        <v>0</v>
      </c>
      <c r="BF171" s="67">
        <f t="shared" si="342"/>
        <v>0</v>
      </c>
    </row>
    <row r="172" spans="1:58">
      <c r="A172" s="148"/>
      <c r="B172" s="91" t="s">
        <v>42</v>
      </c>
      <c r="C172" s="5" t="s">
        <v>13</v>
      </c>
      <c r="D172" s="60" t="s">
        <v>6</v>
      </c>
      <c r="E172" s="5" t="s">
        <v>99</v>
      </c>
      <c r="F172" s="60" t="s">
        <v>151</v>
      </c>
      <c r="G172" s="61" t="s">
        <v>40</v>
      </c>
      <c r="H172" s="67"/>
      <c r="I172" s="67"/>
      <c r="J172" s="67"/>
      <c r="K172" s="67"/>
      <c r="L172" s="67"/>
      <c r="M172" s="67"/>
      <c r="N172" s="67"/>
      <c r="O172" s="67"/>
      <c r="P172" s="67"/>
      <c r="Q172" s="67">
        <v>70000</v>
      </c>
      <c r="R172" s="67"/>
      <c r="S172" s="67"/>
      <c r="T172" s="67">
        <f t="shared" si="541"/>
        <v>70000</v>
      </c>
      <c r="U172" s="67">
        <f t="shared" si="542"/>
        <v>0</v>
      </c>
      <c r="V172" s="67">
        <f t="shared" si="543"/>
        <v>0</v>
      </c>
      <c r="W172" s="67"/>
      <c r="X172" s="67"/>
      <c r="Y172" s="67"/>
      <c r="Z172" s="67">
        <f t="shared" si="325"/>
        <v>70000</v>
      </c>
      <c r="AA172" s="67">
        <f t="shared" si="326"/>
        <v>0</v>
      </c>
      <c r="AB172" s="67">
        <f t="shared" si="327"/>
        <v>0</v>
      </c>
      <c r="AC172" s="67">
        <v>-30000</v>
      </c>
      <c r="AD172" s="67"/>
      <c r="AE172" s="67"/>
      <c r="AF172" s="67">
        <f t="shared" si="328"/>
        <v>40000</v>
      </c>
      <c r="AG172" s="67">
        <f t="shared" si="329"/>
        <v>0</v>
      </c>
      <c r="AH172" s="67">
        <f t="shared" si="330"/>
        <v>0</v>
      </c>
      <c r="AI172" s="67"/>
      <c r="AJ172" s="67"/>
      <c r="AK172" s="67"/>
      <c r="AL172" s="67">
        <f t="shared" si="331"/>
        <v>40000</v>
      </c>
      <c r="AM172" s="67">
        <f t="shared" si="332"/>
        <v>0</v>
      </c>
      <c r="AN172" s="67">
        <f t="shared" si="333"/>
        <v>0</v>
      </c>
      <c r="AO172" s="67"/>
      <c r="AP172" s="67"/>
      <c r="AQ172" s="67"/>
      <c r="AR172" s="67">
        <f t="shared" si="334"/>
        <v>40000</v>
      </c>
      <c r="AS172" s="67">
        <f t="shared" si="335"/>
        <v>0</v>
      </c>
      <c r="AT172" s="67">
        <f t="shared" si="336"/>
        <v>0</v>
      </c>
      <c r="AU172" s="67"/>
      <c r="AV172" s="67"/>
      <c r="AW172" s="67"/>
      <c r="AX172" s="67">
        <f t="shared" si="337"/>
        <v>40000</v>
      </c>
      <c r="AY172" s="67">
        <f t="shared" si="338"/>
        <v>0</v>
      </c>
      <c r="AZ172" s="67">
        <f t="shared" si="339"/>
        <v>0</v>
      </c>
      <c r="BA172" s="67"/>
      <c r="BB172" s="67"/>
      <c r="BC172" s="67"/>
      <c r="BD172" s="67">
        <f t="shared" si="340"/>
        <v>40000</v>
      </c>
      <c r="BE172" s="67">
        <f t="shared" si="341"/>
        <v>0</v>
      </c>
      <c r="BF172" s="67">
        <f t="shared" si="342"/>
        <v>0</v>
      </c>
    </row>
    <row r="173" spans="1:58">
      <c r="A173" s="230"/>
      <c r="B173" s="91"/>
      <c r="C173" s="5"/>
      <c r="D173" s="60"/>
      <c r="E173" s="5"/>
      <c r="F173" s="60"/>
      <c r="G173" s="61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</row>
    <row r="174" spans="1:58" ht="30">
      <c r="A174" s="26" t="s">
        <v>10</v>
      </c>
      <c r="B174" s="102" t="s">
        <v>459</v>
      </c>
      <c r="C174" s="7" t="s">
        <v>16</v>
      </c>
      <c r="D174" s="7" t="s">
        <v>21</v>
      </c>
      <c r="E174" s="7" t="s">
        <v>99</v>
      </c>
      <c r="F174" s="7" t="s">
        <v>100</v>
      </c>
      <c r="G174" s="18"/>
      <c r="H174" s="64">
        <f t="shared" ref="H174:M174" si="550">H175+H222+H259+H275</f>
        <v>118763050.81</v>
      </c>
      <c r="I174" s="64">
        <f t="shared" si="550"/>
        <v>119246459.2</v>
      </c>
      <c r="J174" s="64">
        <f t="shared" si="550"/>
        <v>118990966.33</v>
      </c>
      <c r="K174" s="64">
        <f t="shared" si="550"/>
        <v>5157872.1500000004</v>
      </c>
      <c r="L174" s="64">
        <f t="shared" si="550"/>
        <v>-32430.240000000002</v>
      </c>
      <c r="M174" s="64">
        <f t="shared" si="550"/>
        <v>262382.61</v>
      </c>
      <c r="N174" s="64">
        <f t="shared" si="319"/>
        <v>123920922.96000001</v>
      </c>
      <c r="O174" s="64">
        <f t="shared" si="320"/>
        <v>119214028.96000001</v>
      </c>
      <c r="P174" s="64">
        <f t="shared" si="321"/>
        <v>119253348.94</v>
      </c>
      <c r="Q174" s="64">
        <f>Q175+Q222+Q259+Q275</f>
        <v>27393570.98</v>
      </c>
      <c r="R174" s="64">
        <f>R175+R222+R259+R275</f>
        <v>0</v>
      </c>
      <c r="S174" s="64">
        <f>S175+S222+S259+S275</f>
        <v>0</v>
      </c>
      <c r="T174" s="64">
        <f t="shared" ref="T174:T284" si="551">N174+Q174</f>
        <v>151314493.94</v>
      </c>
      <c r="U174" s="64">
        <f t="shared" ref="U174:U284" si="552">O174+R174</f>
        <v>119214028.96000001</v>
      </c>
      <c r="V174" s="64">
        <f t="shared" ref="V174:V284" si="553">P174+S174</f>
        <v>119253348.94</v>
      </c>
      <c r="W174" s="64">
        <f>W175+W222+W259+W275</f>
        <v>10896519.000000002</v>
      </c>
      <c r="X174" s="64">
        <f>X175+X222+X259+X275</f>
        <v>0</v>
      </c>
      <c r="Y174" s="64">
        <f>Y175+Y222+Y259+Y275</f>
        <v>0</v>
      </c>
      <c r="Z174" s="64">
        <f t="shared" ref="Z174:Z284" si="554">T174+W174</f>
        <v>162211012.94</v>
      </c>
      <c r="AA174" s="64">
        <f t="shared" ref="AA174:AA284" si="555">U174+X174</f>
        <v>119214028.96000001</v>
      </c>
      <c r="AB174" s="64">
        <f t="shared" ref="AB174:AB284" si="556">V174+Y174</f>
        <v>119253348.94</v>
      </c>
      <c r="AC174" s="64">
        <f>AC175+AC222+AC259+AC275</f>
        <v>240000</v>
      </c>
      <c r="AD174" s="64">
        <f>AD175+AD222+AD259+AD275</f>
        <v>0</v>
      </c>
      <c r="AE174" s="64">
        <f>AE175+AE222+AE259+AE275</f>
        <v>0</v>
      </c>
      <c r="AF174" s="64">
        <f t="shared" ref="AF174:AF284" si="557">Z174+AC174</f>
        <v>162451012.94</v>
      </c>
      <c r="AG174" s="64">
        <f t="shared" ref="AG174:AG284" si="558">AA174+AD174</f>
        <v>119214028.96000001</v>
      </c>
      <c r="AH174" s="64">
        <f t="shared" ref="AH174:AH284" si="559">AB174+AE174</f>
        <v>119253348.94</v>
      </c>
      <c r="AI174" s="64">
        <f>AI175+AI222+AI259+AI275</f>
        <v>-280373.91000000003</v>
      </c>
      <c r="AJ174" s="64">
        <f>AJ175+AJ222+AJ259+AJ275</f>
        <v>0</v>
      </c>
      <c r="AK174" s="64">
        <f>AK175+AK222+AK259+AK275</f>
        <v>0</v>
      </c>
      <c r="AL174" s="64">
        <f t="shared" si="331"/>
        <v>162170639.03</v>
      </c>
      <c r="AM174" s="64">
        <f t="shared" si="332"/>
        <v>119214028.96000001</v>
      </c>
      <c r="AN174" s="64">
        <f t="shared" si="333"/>
        <v>119253348.94</v>
      </c>
      <c r="AO174" s="64">
        <f>AO175+AO222+AO259+AO275</f>
        <v>3297036.92</v>
      </c>
      <c r="AP174" s="64">
        <f>AP175+AP222+AP259+AP275</f>
        <v>0</v>
      </c>
      <c r="AQ174" s="64">
        <f>AQ175+AQ222+AQ259+AQ275</f>
        <v>0</v>
      </c>
      <c r="AR174" s="64">
        <f t="shared" ref="AR174:AR241" si="560">AL174+AO174</f>
        <v>165467675.94999999</v>
      </c>
      <c r="AS174" s="64">
        <f t="shared" ref="AS174:AS241" si="561">AM174+AP174</f>
        <v>119214028.96000001</v>
      </c>
      <c r="AT174" s="64">
        <f t="shared" ref="AT174:AT241" si="562">AN174+AQ174</f>
        <v>119253348.94</v>
      </c>
      <c r="AU174" s="64">
        <f>AU175+AU222+AU259+AU275</f>
        <v>5638461.3499999996</v>
      </c>
      <c r="AV174" s="64">
        <f>AV175+AV222+AV259+AV275</f>
        <v>0</v>
      </c>
      <c r="AW174" s="64">
        <f>AW175+AW222+AW259+AW275</f>
        <v>0</v>
      </c>
      <c r="AX174" s="64">
        <f t="shared" ref="AX174:AX241" si="563">AR174+AU174</f>
        <v>171106137.29999998</v>
      </c>
      <c r="AY174" s="64">
        <f t="shared" ref="AY174:AY241" si="564">AS174+AV174</f>
        <v>119214028.96000001</v>
      </c>
      <c r="AZ174" s="64">
        <f t="shared" ref="AZ174:AZ241" si="565">AT174+AW174</f>
        <v>119253348.94</v>
      </c>
      <c r="BA174" s="64">
        <f>BA175+BA222+BA259+BA275</f>
        <v>1061800</v>
      </c>
      <c r="BB174" s="64">
        <f>BB175+BB222+BB259+BB275</f>
        <v>0</v>
      </c>
      <c r="BC174" s="64">
        <f>BC175+BC222+BC259+BC275</f>
        <v>0</v>
      </c>
      <c r="BD174" s="64">
        <f t="shared" ref="BD174:BD241" si="566">AX174+BA174</f>
        <v>172167937.29999998</v>
      </c>
      <c r="BE174" s="64">
        <f t="shared" ref="BE174:BE241" si="567">AY174+BB174</f>
        <v>119214028.96000001</v>
      </c>
      <c r="BF174" s="64">
        <f t="shared" ref="BF174:BF241" si="568">AZ174+BC174</f>
        <v>119253348.94</v>
      </c>
    </row>
    <row r="175" spans="1:58" ht="38.25">
      <c r="A175" s="27" t="s">
        <v>78</v>
      </c>
      <c r="B175" s="87" t="s">
        <v>76</v>
      </c>
      <c r="C175" s="6" t="s">
        <v>16</v>
      </c>
      <c r="D175" s="6" t="s">
        <v>3</v>
      </c>
      <c r="E175" s="6" t="s">
        <v>99</v>
      </c>
      <c r="F175" s="6" t="s">
        <v>100</v>
      </c>
      <c r="G175" s="18"/>
      <c r="H175" s="64">
        <f t="shared" ref="H175:M175" si="569">H184+H187+H190+H207+H193+H181+H219</f>
        <v>63445989</v>
      </c>
      <c r="I175" s="64">
        <f t="shared" si="569"/>
        <v>64291111.119999997</v>
      </c>
      <c r="J175" s="64">
        <f t="shared" si="569"/>
        <v>64473880.219999999</v>
      </c>
      <c r="K175" s="64">
        <f t="shared" si="569"/>
        <v>5111111.1100000003</v>
      </c>
      <c r="L175" s="64">
        <f t="shared" si="569"/>
        <v>0</v>
      </c>
      <c r="M175" s="64">
        <f t="shared" si="569"/>
        <v>0</v>
      </c>
      <c r="N175" s="64">
        <f t="shared" si="319"/>
        <v>68557100.109999999</v>
      </c>
      <c r="O175" s="64">
        <f t="shared" si="320"/>
        <v>64291111.119999997</v>
      </c>
      <c r="P175" s="64">
        <f t="shared" si="321"/>
        <v>64473880.219999999</v>
      </c>
      <c r="Q175" s="64">
        <f>Q184+Q187+Q190+Q207+Q193+Q181+Q219+Q176+Q196+Q201+Q204+Q216</f>
        <v>27827419.850000001</v>
      </c>
      <c r="R175" s="64">
        <f>R184+R187+R190+R207+R193+R181+R219+R176+R196+R201+R204+R216</f>
        <v>0</v>
      </c>
      <c r="S175" s="64">
        <f>S184+S187+S190+S207+S193+S181+S219+S176+S196+S201+S204+S216</f>
        <v>0</v>
      </c>
      <c r="T175" s="64">
        <f t="shared" si="551"/>
        <v>96384519.960000008</v>
      </c>
      <c r="U175" s="64">
        <f t="shared" si="552"/>
        <v>64291111.119999997</v>
      </c>
      <c r="V175" s="64">
        <f t="shared" si="553"/>
        <v>64473880.219999999</v>
      </c>
      <c r="W175" s="64">
        <f>W184+W187+W190+W207+W193+W181+W219+W176+W196+W201+W204+W216+W210</f>
        <v>-6336946.6899999995</v>
      </c>
      <c r="X175" s="64">
        <f>X184+X187+X190+X207+X193+X181+X219+X176+X196+X201+X204+X216+X210</f>
        <v>0</v>
      </c>
      <c r="Y175" s="64">
        <f>Y184+Y187+Y190+Y207+Y193+Y181+Y219+Y176+Y196+Y201+Y204+Y216+Y210</f>
        <v>0</v>
      </c>
      <c r="Z175" s="64">
        <f t="shared" si="554"/>
        <v>90047573.270000011</v>
      </c>
      <c r="AA175" s="64">
        <f t="shared" si="555"/>
        <v>64291111.119999997</v>
      </c>
      <c r="AB175" s="64">
        <f t="shared" si="556"/>
        <v>64473880.219999999</v>
      </c>
      <c r="AC175" s="64">
        <f>AC184+AC187+AC190+AC207+AC193+AC181+AC219+AC176+AC196+AC201+AC204+AC216+AC210</f>
        <v>870205.09</v>
      </c>
      <c r="AD175" s="64">
        <f>AD184+AD187+AD190+AD207+AD193+AD181+AD219+AD176+AD196+AD201+AD204+AD216+AD210</f>
        <v>0</v>
      </c>
      <c r="AE175" s="64">
        <f>AE184+AE187+AE190+AE207+AE193+AE181+AE219+AE176+AE196+AE201+AE204+AE216+AE210</f>
        <v>0</v>
      </c>
      <c r="AF175" s="64">
        <f t="shared" si="557"/>
        <v>90917778.360000014</v>
      </c>
      <c r="AG175" s="64">
        <f t="shared" si="558"/>
        <v>64291111.119999997</v>
      </c>
      <c r="AH175" s="64">
        <f t="shared" si="559"/>
        <v>64473880.219999999</v>
      </c>
      <c r="AI175" s="64">
        <f>AI184+AI187+AI190+AI207+AI193+AI181+AI219+AI176+AI196+AI201+AI204+AI216+AI210</f>
        <v>-534673.91</v>
      </c>
      <c r="AJ175" s="64">
        <f>AJ184+AJ187+AJ190+AJ207+AJ193+AJ181+AJ219+AJ176+AJ196+AJ201+AJ204+AJ216+AJ210</f>
        <v>0</v>
      </c>
      <c r="AK175" s="64">
        <f>AK184+AK187+AK190+AK207+AK193+AK181+AK219+AK176+AK196+AK201+AK204+AK216+AK210</f>
        <v>0</v>
      </c>
      <c r="AL175" s="64">
        <f t="shared" si="331"/>
        <v>90383104.450000018</v>
      </c>
      <c r="AM175" s="64">
        <f t="shared" si="332"/>
        <v>64291111.119999997</v>
      </c>
      <c r="AN175" s="64">
        <f t="shared" si="333"/>
        <v>64473880.219999999</v>
      </c>
      <c r="AO175" s="64">
        <f>AO184+AO187+AO190+AO207+AO193+AO181+AO219+AO176+AO196+AO201+AO204+AO216+AO210+AO213</f>
        <v>2023501.85</v>
      </c>
      <c r="AP175" s="64">
        <f t="shared" ref="AP175:AQ175" si="570">AP184+AP187+AP190+AP207+AP193+AP181+AP219+AP176+AP196+AP201+AP204+AP216+AP210+AP213</f>
        <v>0</v>
      </c>
      <c r="AQ175" s="64">
        <f t="shared" si="570"/>
        <v>0</v>
      </c>
      <c r="AR175" s="64">
        <f t="shared" si="560"/>
        <v>92406606.300000012</v>
      </c>
      <c r="AS175" s="64">
        <f t="shared" si="561"/>
        <v>64291111.119999997</v>
      </c>
      <c r="AT175" s="64">
        <f t="shared" si="562"/>
        <v>64473880.219999999</v>
      </c>
      <c r="AU175" s="64">
        <f>AU184+AU187+AU190+AU207+AU193+AU181+AU219+AU176+AU196+AU201+AU204+AU216+AU210+AU213</f>
        <v>5188461.3499999996</v>
      </c>
      <c r="AV175" s="64">
        <f t="shared" ref="AV175:AW175" si="571">AV184+AV187+AV190+AV207+AV193+AV181+AV219+AV176+AV196+AV201+AV204+AV216+AV210+AV213</f>
        <v>0</v>
      </c>
      <c r="AW175" s="64">
        <f t="shared" si="571"/>
        <v>0</v>
      </c>
      <c r="AX175" s="64">
        <f t="shared" si="563"/>
        <v>97595067.650000006</v>
      </c>
      <c r="AY175" s="64">
        <f t="shared" si="564"/>
        <v>64291111.119999997</v>
      </c>
      <c r="AZ175" s="64">
        <f t="shared" si="565"/>
        <v>64473880.219999999</v>
      </c>
      <c r="BA175" s="64">
        <f>BA184+BA187+BA190+BA207+BA193+BA181+BA219+BA176+BA196+BA201+BA204+BA216+BA210+BA213</f>
        <v>1242645.6599999999</v>
      </c>
      <c r="BB175" s="64">
        <f t="shared" ref="BB175:BC175" si="572">BB184+BB187+BB190+BB207+BB193+BB181+BB219+BB176+BB196+BB201+BB204+BB216+BB210+BB213</f>
        <v>0</v>
      </c>
      <c r="BC175" s="64">
        <f t="shared" si="572"/>
        <v>0</v>
      </c>
      <c r="BD175" s="64">
        <f t="shared" si="566"/>
        <v>98837713.310000002</v>
      </c>
      <c r="BE175" s="64">
        <f t="shared" si="567"/>
        <v>64291111.119999997</v>
      </c>
      <c r="BF175" s="64">
        <f t="shared" si="568"/>
        <v>64473880.219999999</v>
      </c>
    </row>
    <row r="176" spans="1:58">
      <c r="A176" s="206"/>
      <c r="B176" s="88" t="s">
        <v>287</v>
      </c>
      <c r="C176" s="79" t="s">
        <v>16</v>
      </c>
      <c r="D176" s="79" t="s">
        <v>3</v>
      </c>
      <c r="E176" s="79" t="s">
        <v>99</v>
      </c>
      <c r="F176" s="79" t="s">
        <v>128</v>
      </c>
      <c r="G176" s="107"/>
      <c r="H176" s="70"/>
      <c r="I176" s="70"/>
      <c r="J176" s="70"/>
      <c r="K176" s="70"/>
      <c r="L176" s="70"/>
      <c r="M176" s="70"/>
      <c r="N176" s="70"/>
      <c r="O176" s="70"/>
      <c r="P176" s="70"/>
      <c r="Q176" s="70">
        <f>Q179</f>
        <v>512890</v>
      </c>
      <c r="R176" s="70">
        <f>R179</f>
        <v>0</v>
      </c>
      <c r="S176" s="70">
        <f>S179</f>
        <v>0</v>
      </c>
      <c r="T176" s="70">
        <f t="shared" ref="T176:T180" si="573">N176+Q176</f>
        <v>512890</v>
      </c>
      <c r="U176" s="70">
        <f t="shared" ref="U176:U180" si="574">O176+R176</f>
        <v>0</v>
      </c>
      <c r="V176" s="70">
        <f t="shared" ref="V176:V180" si="575">P176+S176</f>
        <v>0</v>
      </c>
      <c r="W176" s="70">
        <f>W179+W177</f>
        <v>191131</v>
      </c>
      <c r="X176" s="70">
        <f t="shared" ref="X176:Y176" si="576">X179+X177</f>
        <v>0</v>
      </c>
      <c r="Y176" s="70">
        <f t="shared" si="576"/>
        <v>0</v>
      </c>
      <c r="Z176" s="70">
        <f t="shared" si="554"/>
        <v>704021</v>
      </c>
      <c r="AA176" s="70">
        <f t="shared" si="555"/>
        <v>0</v>
      </c>
      <c r="AB176" s="70">
        <f t="shared" si="556"/>
        <v>0</v>
      </c>
      <c r="AC176" s="70">
        <f>AC179+AC177</f>
        <v>0</v>
      </c>
      <c r="AD176" s="70">
        <f t="shared" ref="AD176:AE176" si="577">AD179+AD177</f>
        <v>0</v>
      </c>
      <c r="AE176" s="70">
        <f t="shared" si="577"/>
        <v>0</v>
      </c>
      <c r="AF176" s="70">
        <f t="shared" si="557"/>
        <v>704021</v>
      </c>
      <c r="AG176" s="70">
        <f t="shared" si="558"/>
        <v>0</v>
      </c>
      <c r="AH176" s="70">
        <f t="shared" si="559"/>
        <v>0</v>
      </c>
      <c r="AI176" s="70">
        <f>AI179+AI177</f>
        <v>-43795.91</v>
      </c>
      <c r="AJ176" s="70">
        <f t="shared" ref="AJ176:AK176" si="578">AJ179+AJ177</f>
        <v>0</v>
      </c>
      <c r="AK176" s="70">
        <f t="shared" si="578"/>
        <v>0</v>
      </c>
      <c r="AL176" s="70">
        <f t="shared" si="331"/>
        <v>660225.09</v>
      </c>
      <c r="AM176" s="70">
        <f t="shared" si="332"/>
        <v>0</v>
      </c>
      <c r="AN176" s="70">
        <f t="shared" si="333"/>
        <v>0</v>
      </c>
      <c r="AO176" s="70">
        <f>AO179+AO177</f>
        <v>210200</v>
      </c>
      <c r="AP176" s="70">
        <f t="shared" ref="AP176:AQ176" si="579">AP179+AP177</f>
        <v>0</v>
      </c>
      <c r="AQ176" s="70">
        <f t="shared" si="579"/>
        <v>0</v>
      </c>
      <c r="AR176" s="70">
        <f t="shared" si="560"/>
        <v>870425.09</v>
      </c>
      <c r="AS176" s="70">
        <f t="shared" si="561"/>
        <v>0</v>
      </c>
      <c r="AT176" s="70">
        <f t="shared" si="562"/>
        <v>0</v>
      </c>
      <c r="AU176" s="70">
        <f>AU179+AU177</f>
        <v>0</v>
      </c>
      <c r="AV176" s="70">
        <f t="shared" ref="AV176:AW176" si="580">AV179+AV177</f>
        <v>0</v>
      </c>
      <c r="AW176" s="70">
        <f t="shared" si="580"/>
        <v>0</v>
      </c>
      <c r="AX176" s="70">
        <f t="shared" si="563"/>
        <v>870425.09</v>
      </c>
      <c r="AY176" s="70">
        <f t="shared" si="564"/>
        <v>0</v>
      </c>
      <c r="AZ176" s="70">
        <f t="shared" si="565"/>
        <v>0</v>
      </c>
      <c r="BA176" s="70">
        <f>BA179+BA177</f>
        <v>0</v>
      </c>
      <c r="BB176" s="70">
        <f t="shared" ref="BB176:BC176" si="581">BB179+BB177</f>
        <v>0</v>
      </c>
      <c r="BC176" s="70">
        <f t="shared" si="581"/>
        <v>0</v>
      </c>
      <c r="BD176" s="70">
        <f t="shared" si="566"/>
        <v>870425.09</v>
      </c>
      <c r="BE176" s="70">
        <f t="shared" si="567"/>
        <v>0</v>
      </c>
      <c r="BF176" s="70">
        <f t="shared" si="568"/>
        <v>0</v>
      </c>
    </row>
    <row r="177" spans="1:58" ht="25.5">
      <c r="A177" s="206"/>
      <c r="B177" s="62" t="s">
        <v>207</v>
      </c>
      <c r="C177" s="79" t="s">
        <v>16</v>
      </c>
      <c r="D177" s="79" t="s">
        <v>3</v>
      </c>
      <c r="E177" s="79" t="s">
        <v>99</v>
      </c>
      <c r="F177" s="79" t="s">
        <v>128</v>
      </c>
      <c r="G177" s="107" t="s">
        <v>32</v>
      </c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>
        <f>W178</f>
        <v>191131</v>
      </c>
      <c r="X177" s="70">
        <f t="shared" ref="X177:Y177" si="582">X178</f>
        <v>0</v>
      </c>
      <c r="Y177" s="70">
        <f t="shared" si="582"/>
        <v>0</v>
      </c>
      <c r="Z177" s="70">
        <f t="shared" ref="Z177:Z178" si="583">T177+W177</f>
        <v>191131</v>
      </c>
      <c r="AA177" s="70">
        <f t="shared" ref="AA177:AA178" si="584">U177+X177</f>
        <v>0</v>
      </c>
      <c r="AB177" s="70">
        <f t="shared" ref="AB177:AB178" si="585">V177+Y177</f>
        <v>0</v>
      </c>
      <c r="AC177" s="70">
        <f>AC178</f>
        <v>0</v>
      </c>
      <c r="AD177" s="70">
        <f t="shared" ref="AD177:AE177" si="586">AD178</f>
        <v>0</v>
      </c>
      <c r="AE177" s="70">
        <f t="shared" si="586"/>
        <v>0</v>
      </c>
      <c r="AF177" s="70">
        <f t="shared" si="557"/>
        <v>191131</v>
      </c>
      <c r="AG177" s="70">
        <f t="shared" si="558"/>
        <v>0</v>
      </c>
      <c r="AH177" s="70">
        <f t="shared" si="559"/>
        <v>0</v>
      </c>
      <c r="AI177" s="70">
        <f>AI178</f>
        <v>0</v>
      </c>
      <c r="AJ177" s="70">
        <f t="shared" ref="AJ177:AK177" si="587">AJ178</f>
        <v>0</v>
      </c>
      <c r="AK177" s="70">
        <f t="shared" si="587"/>
        <v>0</v>
      </c>
      <c r="AL177" s="70">
        <f t="shared" si="331"/>
        <v>191131</v>
      </c>
      <c r="AM177" s="70">
        <f t="shared" si="332"/>
        <v>0</v>
      </c>
      <c r="AN177" s="70">
        <f t="shared" si="333"/>
        <v>0</v>
      </c>
      <c r="AO177" s="70">
        <f>AO178</f>
        <v>20200</v>
      </c>
      <c r="AP177" s="70">
        <f t="shared" ref="AP177:AQ177" si="588">AP178</f>
        <v>0</v>
      </c>
      <c r="AQ177" s="70">
        <f t="shared" si="588"/>
        <v>0</v>
      </c>
      <c r="AR177" s="70">
        <f t="shared" si="560"/>
        <v>211331</v>
      </c>
      <c r="AS177" s="70">
        <f t="shared" si="561"/>
        <v>0</v>
      </c>
      <c r="AT177" s="70">
        <f t="shared" si="562"/>
        <v>0</v>
      </c>
      <c r="AU177" s="70">
        <f>AU178</f>
        <v>0</v>
      </c>
      <c r="AV177" s="70">
        <f t="shared" ref="AV177:AW177" si="589">AV178</f>
        <v>0</v>
      </c>
      <c r="AW177" s="70">
        <f t="shared" si="589"/>
        <v>0</v>
      </c>
      <c r="AX177" s="70">
        <f t="shared" si="563"/>
        <v>211331</v>
      </c>
      <c r="AY177" s="70">
        <f t="shared" si="564"/>
        <v>0</v>
      </c>
      <c r="AZ177" s="70">
        <f t="shared" si="565"/>
        <v>0</v>
      </c>
      <c r="BA177" s="70">
        <f>BA178</f>
        <v>0</v>
      </c>
      <c r="BB177" s="70">
        <f t="shared" ref="BB177:BC177" si="590">BB178</f>
        <v>0</v>
      </c>
      <c r="BC177" s="70">
        <f t="shared" si="590"/>
        <v>0</v>
      </c>
      <c r="BD177" s="70">
        <f t="shared" si="566"/>
        <v>211331</v>
      </c>
      <c r="BE177" s="70">
        <f t="shared" si="567"/>
        <v>0</v>
      </c>
      <c r="BF177" s="70">
        <f t="shared" si="568"/>
        <v>0</v>
      </c>
    </row>
    <row r="178" spans="1:58" ht="25.5">
      <c r="A178" s="206"/>
      <c r="B178" s="32" t="s">
        <v>34</v>
      </c>
      <c r="C178" s="79" t="s">
        <v>16</v>
      </c>
      <c r="D178" s="79" t="s">
        <v>3</v>
      </c>
      <c r="E178" s="79" t="s">
        <v>99</v>
      </c>
      <c r="F178" s="79" t="s">
        <v>128</v>
      </c>
      <c r="G178" s="107" t="s">
        <v>33</v>
      </c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67">
        <v>191131</v>
      </c>
      <c r="X178" s="70"/>
      <c r="Y178" s="70"/>
      <c r="Z178" s="70">
        <f t="shared" si="583"/>
        <v>191131</v>
      </c>
      <c r="AA178" s="70">
        <f t="shared" si="584"/>
        <v>0</v>
      </c>
      <c r="AB178" s="70">
        <f t="shared" si="585"/>
        <v>0</v>
      </c>
      <c r="AC178" s="67"/>
      <c r="AD178" s="70"/>
      <c r="AE178" s="70"/>
      <c r="AF178" s="70">
        <f t="shared" si="557"/>
        <v>191131</v>
      </c>
      <c r="AG178" s="70">
        <f t="shared" si="558"/>
        <v>0</v>
      </c>
      <c r="AH178" s="70">
        <f t="shared" si="559"/>
        <v>0</v>
      </c>
      <c r="AI178" s="67"/>
      <c r="AJ178" s="70"/>
      <c r="AK178" s="70"/>
      <c r="AL178" s="70">
        <f t="shared" si="331"/>
        <v>191131</v>
      </c>
      <c r="AM178" s="70">
        <f t="shared" si="332"/>
        <v>0</v>
      </c>
      <c r="AN178" s="70">
        <f t="shared" si="333"/>
        <v>0</v>
      </c>
      <c r="AO178" s="67">
        <v>20200</v>
      </c>
      <c r="AP178" s="70"/>
      <c r="AQ178" s="70"/>
      <c r="AR178" s="70">
        <f t="shared" si="560"/>
        <v>211331</v>
      </c>
      <c r="AS178" s="70">
        <f t="shared" si="561"/>
        <v>0</v>
      </c>
      <c r="AT178" s="70">
        <f t="shared" si="562"/>
        <v>0</v>
      </c>
      <c r="AU178" s="67"/>
      <c r="AV178" s="70"/>
      <c r="AW178" s="70"/>
      <c r="AX178" s="70">
        <f t="shared" si="563"/>
        <v>211331</v>
      </c>
      <c r="AY178" s="70">
        <f t="shared" si="564"/>
        <v>0</v>
      </c>
      <c r="AZ178" s="70">
        <f t="shared" si="565"/>
        <v>0</v>
      </c>
      <c r="BA178" s="67"/>
      <c r="BB178" s="70"/>
      <c r="BC178" s="70"/>
      <c r="BD178" s="70">
        <f t="shared" si="566"/>
        <v>211331</v>
      </c>
      <c r="BE178" s="70">
        <f t="shared" si="567"/>
        <v>0</v>
      </c>
      <c r="BF178" s="70">
        <f t="shared" si="568"/>
        <v>0</v>
      </c>
    </row>
    <row r="179" spans="1:58" ht="25.5">
      <c r="A179" s="206"/>
      <c r="B179" s="80" t="s">
        <v>41</v>
      </c>
      <c r="C179" s="79" t="s">
        <v>16</v>
      </c>
      <c r="D179" s="79" t="s">
        <v>3</v>
      </c>
      <c r="E179" s="79" t="s">
        <v>99</v>
      </c>
      <c r="F179" s="79" t="s">
        <v>128</v>
      </c>
      <c r="G179" s="107" t="s">
        <v>39</v>
      </c>
      <c r="H179" s="70"/>
      <c r="I179" s="70"/>
      <c r="J179" s="70"/>
      <c r="K179" s="70"/>
      <c r="L179" s="70"/>
      <c r="M179" s="70"/>
      <c r="N179" s="70"/>
      <c r="O179" s="70"/>
      <c r="P179" s="70"/>
      <c r="Q179" s="70">
        <f>Q180</f>
        <v>512890</v>
      </c>
      <c r="R179" s="70">
        <f t="shared" ref="R179:S179" si="591">R180</f>
        <v>0</v>
      </c>
      <c r="S179" s="70">
        <f t="shared" si="591"/>
        <v>0</v>
      </c>
      <c r="T179" s="70">
        <f t="shared" si="573"/>
        <v>512890</v>
      </c>
      <c r="U179" s="70">
        <f t="shared" si="574"/>
        <v>0</v>
      </c>
      <c r="V179" s="70">
        <f t="shared" si="575"/>
        <v>0</v>
      </c>
      <c r="W179" s="70">
        <f>W180</f>
        <v>0</v>
      </c>
      <c r="X179" s="70">
        <f t="shared" ref="X179:Y179" si="592">X180</f>
        <v>0</v>
      </c>
      <c r="Y179" s="70">
        <f t="shared" si="592"/>
        <v>0</v>
      </c>
      <c r="Z179" s="70">
        <f t="shared" si="554"/>
        <v>512890</v>
      </c>
      <c r="AA179" s="70">
        <f t="shared" si="555"/>
        <v>0</v>
      </c>
      <c r="AB179" s="70">
        <f t="shared" si="556"/>
        <v>0</v>
      </c>
      <c r="AC179" s="70">
        <f>AC180</f>
        <v>0</v>
      </c>
      <c r="AD179" s="70">
        <f t="shared" ref="AD179:AE179" si="593">AD180</f>
        <v>0</v>
      </c>
      <c r="AE179" s="70">
        <f t="shared" si="593"/>
        <v>0</v>
      </c>
      <c r="AF179" s="70">
        <f t="shared" si="557"/>
        <v>512890</v>
      </c>
      <c r="AG179" s="70">
        <f t="shared" si="558"/>
        <v>0</v>
      </c>
      <c r="AH179" s="70">
        <f t="shared" si="559"/>
        <v>0</v>
      </c>
      <c r="AI179" s="70">
        <f>AI180</f>
        <v>-43795.91</v>
      </c>
      <c r="AJ179" s="70">
        <f t="shared" ref="AJ179:AK179" si="594">AJ180</f>
        <v>0</v>
      </c>
      <c r="AK179" s="70">
        <f t="shared" si="594"/>
        <v>0</v>
      </c>
      <c r="AL179" s="70">
        <f t="shared" si="331"/>
        <v>469094.08999999997</v>
      </c>
      <c r="AM179" s="70">
        <f t="shared" si="332"/>
        <v>0</v>
      </c>
      <c r="AN179" s="70">
        <f t="shared" si="333"/>
        <v>0</v>
      </c>
      <c r="AO179" s="70">
        <f>AO180</f>
        <v>190000</v>
      </c>
      <c r="AP179" s="70">
        <f t="shared" ref="AP179:AQ179" si="595">AP180</f>
        <v>0</v>
      </c>
      <c r="AQ179" s="70">
        <f t="shared" si="595"/>
        <v>0</v>
      </c>
      <c r="AR179" s="70">
        <f t="shared" si="560"/>
        <v>659094.09</v>
      </c>
      <c r="AS179" s="70">
        <f t="shared" si="561"/>
        <v>0</v>
      </c>
      <c r="AT179" s="70">
        <f t="shared" si="562"/>
        <v>0</v>
      </c>
      <c r="AU179" s="70">
        <f>AU180</f>
        <v>0</v>
      </c>
      <c r="AV179" s="70">
        <f t="shared" ref="AV179:AW179" si="596">AV180</f>
        <v>0</v>
      </c>
      <c r="AW179" s="70">
        <f t="shared" si="596"/>
        <v>0</v>
      </c>
      <c r="AX179" s="70">
        <f t="shared" si="563"/>
        <v>659094.09</v>
      </c>
      <c r="AY179" s="70">
        <f t="shared" si="564"/>
        <v>0</v>
      </c>
      <c r="AZ179" s="70">
        <f t="shared" si="565"/>
        <v>0</v>
      </c>
      <c r="BA179" s="70">
        <f>BA180</f>
        <v>0</v>
      </c>
      <c r="BB179" s="70">
        <f t="shared" ref="BB179:BC179" si="597">BB180</f>
        <v>0</v>
      </c>
      <c r="BC179" s="70">
        <f t="shared" si="597"/>
        <v>0</v>
      </c>
      <c r="BD179" s="70">
        <f t="shared" si="566"/>
        <v>659094.09</v>
      </c>
      <c r="BE179" s="70">
        <f t="shared" si="567"/>
        <v>0</v>
      </c>
      <c r="BF179" s="70">
        <f t="shared" si="568"/>
        <v>0</v>
      </c>
    </row>
    <row r="180" spans="1:58">
      <c r="A180" s="206"/>
      <c r="B180" s="108" t="s">
        <v>42</v>
      </c>
      <c r="C180" s="79" t="s">
        <v>16</v>
      </c>
      <c r="D180" s="79" t="s">
        <v>3</v>
      </c>
      <c r="E180" s="79" t="s">
        <v>99</v>
      </c>
      <c r="F180" s="79" t="s">
        <v>128</v>
      </c>
      <c r="G180" s="107" t="s">
        <v>40</v>
      </c>
      <c r="H180" s="70"/>
      <c r="I180" s="70"/>
      <c r="J180" s="70"/>
      <c r="K180" s="70"/>
      <c r="L180" s="70"/>
      <c r="M180" s="70"/>
      <c r="N180" s="70"/>
      <c r="O180" s="70"/>
      <c r="P180" s="70"/>
      <c r="Q180" s="67">
        <f>168000+344890</f>
        <v>512890</v>
      </c>
      <c r="R180" s="70"/>
      <c r="S180" s="70"/>
      <c r="T180" s="70">
        <f t="shared" si="573"/>
        <v>512890</v>
      </c>
      <c r="U180" s="70">
        <f t="shared" si="574"/>
        <v>0</v>
      </c>
      <c r="V180" s="70">
        <f t="shared" si="575"/>
        <v>0</v>
      </c>
      <c r="W180" s="67"/>
      <c r="X180" s="70"/>
      <c r="Y180" s="70"/>
      <c r="Z180" s="70">
        <f t="shared" si="554"/>
        <v>512890</v>
      </c>
      <c r="AA180" s="70">
        <f t="shared" si="555"/>
        <v>0</v>
      </c>
      <c r="AB180" s="70">
        <f t="shared" si="556"/>
        <v>0</v>
      </c>
      <c r="AC180" s="67"/>
      <c r="AD180" s="70"/>
      <c r="AE180" s="70"/>
      <c r="AF180" s="70">
        <f t="shared" si="557"/>
        <v>512890</v>
      </c>
      <c r="AG180" s="70">
        <f t="shared" si="558"/>
        <v>0</v>
      </c>
      <c r="AH180" s="70">
        <f t="shared" si="559"/>
        <v>0</v>
      </c>
      <c r="AI180" s="67">
        <v>-43795.91</v>
      </c>
      <c r="AJ180" s="70"/>
      <c r="AK180" s="70"/>
      <c r="AL180" s="70">
        <f t="shared" si="331"/>
        <v>469094.08999999997</v>
      </c>
      <c r="AM180" s="70">
        <f t="shared" si="332"/>
        <v>0</v>
      </c>
      <c r="AN180" s="70">
        <f t="shared" si="333"/>
        <v>0</v>
      </c>
      <c r="AO180" s="67">
        <v>190000</v>
      </c>
      <c r="AP180" s="70"/>
      <c r="AQ180" s="70"/>
      <c r="AR180" s="70">
        <f t="shared" si="560"/>
        <v>659094.09</v>
      </c>
      <c r="AS180" s="70">
        <f t="shared" si="561"/>
        <v>0</v>
      </c>
      <c r="AT180" s="70">
        <f t="shared" si="562"/>
        <v>0</v>
      </c>
      <c r="AU180" s="67"/>
      <c r="AV180" s="70"/>
      <c r="AW180" s="70"/>
      <c r="AX180" s="70">
        <f t="shared" si="563"/>
        <v>659094.09</v>
      </c>
      <c r="AY180" s="70">
        <f t="shared" si="564"/>
        <v>0</v>
      </c>
      <c r="AZ180" s="70">
        <f t="shared" si="565"/>
        <v>0</v>
      </c>
      <c r="BA180" s="67"/>
      <c r="BB180" s="70"/>
      <c r="BC180" s="70"/>
      <c r="BD180" s="70">
        <f t="shared" si="566"/>
        <v>659094.09</v>
      </c>
      <c r="BE180" s="70">
        <f t="shared" si="567"/>
        <v>0</v>
      </c>
      <c r="BF180" s="70">
        <f t="shared" si="568"/>
        <v>0</v>
      </c>
    </row>
    <row r="181" spans="1:58" ht="25.5">
      <c r="A181" s="143"/>
      <c r="B181" s="88" t="s">
        <v>240</v>
      </c>
      <c r="C181" s="5" t="s">
        <v>16</v>
      </c>
      <c r="D181" s="5" t="s">
        <v>3</v>
      </c>
      <c r="E181" s="5" t="s">
        <v>99</v>
      </c>
      <c r="F181" s="79" t="s">
        <v>175</v>
      </c>
      <c r="G181" s="17"/>
      <c r="H181" s="70">
        <f>H182</f>
        <v>1410000</v>
      </c>
      <c r="I181" s="70">
        <f t="shared" ref="I181:M181" si="598">I182</f>
        <v>1150000</v>
      </c>
      <c r="J181" s="70">
        <f t="shared" si="598"/>
        <v>500000</v>
      </c>
      <c r="K181" s="70">
        <f t="shared" si="598"/>
        <v>5000000</v>
      </c>
      <c r="L181" s="70">
        <f t="shared" si="598"/>
        <v>0</v>
      </c>
      <c r="M181" s="70">
        <f t="shared" si="598"/>
        <v>0</v>
      </c>
      <c r="N181" s="70">
        <f t="shared" si="319"/>
        <v>6410000</v>
      </c>
      <c r="O181" s="70">
        <f t="shared" si="320"/>
        <v>1150000</v>
      </c>
      <c r="P181" s="70">
        <f t="shared" si="321"/>
        <v>500000</v>
      </c>
      <c r="Q181" s="70">
        <f t="shared" ref="Q181:S182" si="599">Q182</f>
        <v>1284840</v>
      </c>
      <c r="R181" s="70">
        <f t="shared" si="599"/>
        <v>0</v>
      </c>
      <c r="S181" s="70">
        <f t="shared" si="599"/>
        <v>0</v>
      </c>
      <c r="T181" s="70">
        <f t="shared" si="551"/>
        <v>7694840</v>
      </c>
      <c r="U181" s="70">
        <f t="shared" si="552"/>
        <v>1150000</v>
      </c>
      <c r="V181" s="70">
        <f t="shared" si="553"/>
        <v>500000</v>
      </c>
      <c r="W181" s="70">
        <f t="shared" ref="W181:Y182" si="600">W182</f>
        <v>-1120555.0900000001</v>
      </c>
      <c r="X181" s="70">
        <f t="shared" si="600"/>
        <v>0</v>
      </c>
      <c r="Y181" s="70">
        <f t="shared" si="600"/>
        <v>0</v>
      </c>
      <c r="Z181" s="70">
        <f t="shared" si="554"/>
        <v>6574284.9100000001</v>
      </c>
      <c r="AA181" s="70">
        <f t="shared" si="555"/>
        <v>1150000</v>
      </c>
      <c r="AB181" s="70">
        <f t="shared" si="556"/>
        <v>500000</v>
      </c>
      <c r="AC181" s="70">
        <f t="shared" ref="AC181:AE182" si="601">AC182</f>
        <v>590205.09</v>
      </c>
      <c r="AD181" s="70">
        <f t="shared" si="601"/>
        <v>0</v>
      </c>
      <c r="AE181" s="70">
        <f t="shared" si="601"/>
        <v>0</v>
      </c>
      <c r="AF181" s="70">
        <f t="shared" si="557"/>
        <v>7164490</v>
      </c>
      <c r="AG181" s="70">
        <f t="shared" si="558"/>
        <v>1150000</v>
      </c>
      <c r="AH181" s="70">
        <f t="shared" si="559"/>
        <v>500000</v>
      </c>
      <c r="AI181" s="70">
        <f t="shared" ref="AI181:AK182" si="602">AI182</f>
        <v>0</v>
      </c>
      <c r="AJ181" s="70">
        <f t="shared" si="602"/>
        <v>0</v>
      </c>
      <c r="AK181" s="70">
        <f t="shared" si="602"/>
        <v>0</v>
      </c>
      <c r="AL181" s="70">
        <f t="shared" si="331"/>
        <v>7164490</v>
      </c>
      <c r="AM181" s="70">
        <f t="shared" si="332"/>
        <v>1150000</v>
      </c>
      <c r="AN181" s="70">
        <f t="shared" si="333"/>
        <v>500000</v>
      </c>
      <c r="AO181" s="70">
        <f t="shared" ref="AO181:AQ182" si="603">AO182</f>
        <v>0</v>
      </c>
      <c r="AP181" s="70">
        <f t="shared" si="603"/>
        <v>0</v>
      </c>
      <c r="AQ181" s="70">
        <f t="shared" si="603"/>
        <v>0</v>
      </c>
      <c r="AR181" s="70">
        <f t="shared" si="560"/>
        <v>7164490</v>
      </c>
      <c r="AS181" s="70">
        <f t="shared" si="561"/>
        <v>1150000</v>
      </c>
      <c r="AT181" s="70">
        <f t="shared" si="562"/>
        <v>500000</v>
      </c>
      <c r="AU181" s="70">
        <f t="shared" ref="AU181:AW182" si="604">AU182</f>
        <v>0</v>
      </c>
      <c r="AV181" s="70">
        <f t="shared" si="604"/>
        <v>0</v>
      </c>
      <c r="AW181" s="70">
        <f t="shared" si="604"/>
        <v>0</v>
      </c>
      <c r="AX181" s="70">
        <f t="shared" si="563"/>
        <v>7164490</v>
      </c>
      <c r="AY181" s="70">
        <f t="shared" si="564"/>
        <v>1150000</v>
      </c>
      <c r="AZ181" s="70">
        <f t="shared" si="565"/>
        <v>500000</v>
      </c>
      <c r="BA181" s="70">
        <f t="shared" ref="BA181:BC182" si="605">BA182</f>
        <v>0</v>
      </c>
      <c r="BB181" s="70">
        <f t="shared" si="605"/>
        <v>0</v>
      </c>
      <c r="BC181" s="70">
        <f t="shared" si="605"/>
        <v>0</v>
      </c>
      <c r="BD181" s="70">
        <f t="shared" si="566"/>
        <v>7164490</v>
      </c>
      <c r="BE181" s="70">
        <f t="shared" si="567"/>
        <v>1150000</v>
      </c>
      <c r="BF181" s="70">
        <f t="shared" si="568"/>
        <v>500000</v>
      </c>
    </row>
    <row r="182" spans="1:58" ht="25.5">
      <c r="A182" s="143"/>
      <c r="B182" s="80" t="s">
        <v>41</v>
      </c>
      <c r="C182" s="5" t="s">
        <v>16</v>
      </c>
      <c r="D182" s="5" t="s">
        <v>3</v>
      </c>
      <c r="E182" s="5" t="s">
        <v>99</v>
      </c>
      <c r="F182" s="79" t="s">
        <v>175</v>
      </c>
      <c r="G182" s="17" t="s">
        <v>39</v>
      </c>
      <c r="H182" s="70">
        <f>H183</f>
        <v>1410000</v>
      </c>
      <c r="I182" s="70">
        <f t="shared" ref="I182:M182" si="606">I183</f>
        <v>1150000</v>
      </c>
      <c r="J182" s="70">
        <f t="shared" si="606"/>
        <v>500000</v>
      </c>
      <c r="K182" s="70">
        <f t="shared" si="606"/>
        <v>5000000</v>
      </c>
      <c r="L182" s="70">
        <f t="shared" si="606"/>
        <v>0</v>
      </c>
      <c r="M182" s="70">
        <f t="shared" si="606"/>
        <v>0</v>
      </c>
      <c r="N182" s="70">
        <f t="shared" si="319"/>
        <v>6410000</v>
      </c>
      <c r="O182" s="70">
        <f t="shared" si="320"/>
        <v>1150000</v>
      </c>
      <c r="P182" s="70">
        <f t="shared" si="321"/>
        <v>500000</v>
      </c>
      <c r="Q182" s="70">
        <f t="shared" si="599"/>
        <v>1284840</v>
      </c>
      <c r="R182" s="70">
        <f t="shared" si="599"/>
        <v>0</v>
      </c>
      <c r="S182" s="70">
        <f t="shared" si="599"/>
        <v>0</v>
      </c>
      <c r="T182" s="70">
        <f t="shared" si="551"/>
        <v>7694840</v>
      </c>
      <c r="U182" s="70">
        <f t="shared" si="552"/>
        <v>1150000</v>
      </c>
      <c r="V182" s="70">
        <f t="shared" si="553"/>
        <v>500000</v>
      </c>
      <c r="W182" s="70">
        <f t="shared" si="600"/>
        <v>-1120555.0900000001</v>
      </c>
      <c r="X182" s="70">
        <f t="shared" si="600"/>
        <v>0</v>
      </c>
      <c r="Y182" s="70">
        <f t="shared" si="600"/>
        <v>0</v>
      </c>
      <c r="Z182" s="70">
        <f t="shared" si="554"/>
        <v>6574284.9100000001</v>
      </c>
      <c r="AA182" s="70">
        <f t="shared" si="555"/>
        <v>1150000</v>
      </c>
      <c r="AB182" s="70">
        <f t="shared" si="556"/>
        <v>500000</v>
      </c>
      <c r="AC182" s="70">
        <f t="shared" si="601"/>
        <v>590205.09</v>
      </c>
      <c r="AD182" s="70">
        <f t="shared" si="601"/>
        <v>0</v>
      </c>
      <c r="AE182" s="70">
        <f t="shared" si="601"/>
        <v>0</v>
      </c>
      <c r="AF182" s="70">
        <f t="shared" si="557"/>
        <v>7164490</v>
      </c>
      <c r="AG182" s="70">
        <f t="shared" si="558"/>
        <v>1150000</v>
      </c>
      <c r="AH182" s="70">
        <f t="shared" si="559"/>
        <v>500000</v>
      </c>
      <c r="AI182" s="70">
        <f t="shared" si="602"/>
        <v>0</v>
      </c>
      <c r="AJ182" s="70">
        <f t="shared" si="602"/>
        <v>0</v>
      </c>
      <c r="AK182" s="70">
        <f t="shared" si="602"/>
        <v>0</v>
      </c>
      <c r="AL182" s="70">
        <f t="shared" si="331"/>
        <v>7164490</v>
      </c>
      <c r="AM182" s="70">
        <f t="shared" si="332"/>
        <v>1150000</v>
      </c>
      <c r="AN182" s="70">
        <f t="shared" si="333"/>
        <v>500000</v>
      </c>
      <c r="AO182" s="70">
        <f t="shared" si="603"/>
        <v>0</v>
      </c>
      <c r="AP182" s="70">
        <f t="shared" si="603"/>
        <v>0</v>
      </c>
      <c r="AQ182" s="70">
        <f t="shared" si="603"/>
        <v>0</v>
      </c>
      <c r="AR182" s="70">
        <f t="shared" si="560"/>
        <v>7164490</v>
      </c>
      <c r="AS182" s="70">
        <f t="shared" si="561"/>
        <v>1150000</v>
      </c>
      <c r="AT182" s="70">
        <f t="shared" si="562"/>
        <v>500000</v>
      </c>
      <c r="AU182" s="70">
        <f t="shared" si="604"/>
        <v>0</v>
      </c>
      <c r="AV182" s="70">
        <f t="shared" si="604"/>
        <v>0</v>
      </c>
      <c r="AW182" s="70">
        <f t="shared" si="604"/>
        <v>0</v>
      </c>
      <c r="AX182" s="70">
        <f t="shared" si="563"/>
        <v>7164490</v>
      </c>
      <c r="AY182" s="70">
        <f t="shared" si="564"/>
        <v>1150000</v>
      </c>
      <c r="AZ182" s="70">
        <f t="shared" si="565"/>
        <v>500000</v>
      </c>
      <c r="BA182" s="70">
        <f t="shared" si="605"/>
        <v>0</v>
      </c>
      <c r="BB182" s="70">
        <f t="shared" si="605"/>
        <v>0</v>
      </c>
      <c r="BC182" s="70">
        <f t="shared" si="605"/>
        <v>0</v>
      </c>
      <c r="BD182" s="70">
        <f t="shared" si="566"/>
        <v>7164490</v>
      </c>
      <c r="BE182" s="70">
        <f t="shared" si="567"/>
        <v>1150000</v>
      </c>
      <c r="BF182" s="70">
        <f t="shared" si="568"/>
        <v>500000</v>
      </c>
    </row>
    <row r="183" spans="1:58">
      <c r="A183" s="143"/>
      <c r="B183" s="108" t="s">
        <v>42</v>
      </c>
      <c r="C183" s="5" t="s">
        <v>16</v>
      </c>
      <c r="D183" s="5" t="s">
        <v>3</v>
      </c>
      <c r="E183" s="5" t="s">
        <v>99</v>
      </c>
      <c r="F183" s="79" t="s">
        <v>175</v>
      </c>
      <c r="G183" s="17" t="s">
        <v>40</v>
      </c>
      <c r="H183" s="67">
        <f>1150000+260000</f>
        <v>1410000</v>
      </c>
      <c r="I183" s="67">
        <v>1150000</v>
      </c>
      <c r="J183" s="67">
        <v>500000</v>
      </c>
      <c r="K183" s="67">
        <v>5000000</v>
      </c>
      <c r="L183" s="67"/>
      <c r="M183" s="67"/>
      <c r="N183" s="67">
        <f t="shared" si="319"/>
        <v>6410000</v>
      </c>
      <c r="O183" s="67">
        <f t="shared" si="320"/>
        <v>1150000</v>
      </c>
      <c r="P183" s="67">
        <f t="shared" si="321"/>
        <v>500000</v>
      </c>
      <c r="Q183" s="67">
        <v>1284840</v>
      </c>
      <c r="R183" s="67"/>
      <c r="S183" s="67"/>
      <c r="T183" s="67">
        <f t="shared" si="551"/>
        <v>7694840</v>
      </c>
      <c r="U183" s="67">
        <f t="shared" si="552"/>
        <v>1150000</v>
      </c>
      <c r="V183" s="67">
        <f t="shared" si="553"/>
        <v>500000</v>
      </c>
      <c r="W183" s="67">
        <v>-1120555.0900000001</v>
      </c>
      <c r="X183" s="67"/>
      <c r="Y183" s="67"/>
      <c r="Z183" s="67">
        <f t="shared" si="554"/>
        <v>6574284.9100000001</v>
      </c>
      <c r="AA183" s="67">
        <f t="shared" si="555"/>
        <v>1150000</v>
      </c>
      <c r="AB183" s="67">
        <f t="shared" si="556"/>
        <v>500000</v>
      </c>
      <c r="AC183" s="67">
        <v>590205.09</v>
      </c>
      <c r="AD183" s="67"/>
      <c r="AE183" s="67"/>
      <c r="AF183" s="67">
        <f t="shared" si="557"/>
        <v>7164490</v>
      </c>
      <c r="AG183" s="67">
        <f t="shared" si="558"/>
        <v>1150000</v>
      </c>
      <c r="AH183" s="67">
        <f t="shared" si="559"/>
        <v>500000</v>
      </c>
      <c r="AI183" s="67"/>
      <c r="AJ183" s="67"/>
      <c r="AK183" s="67"/>
      <c r="AL183" s="67">
        <f t="shared" si="331"/>
        <v>7164490</v>
      </c>
      <c r="AM183" s="67">
        <f t="shared" si="332"/>
        <v>1150000</v>
      </c>
      <c r="AN183" s="67">
        <f t="shared" si="333"/>
        <v>500000</v>
      </c>
      <c r="AO183" s="67"/>
      <c r="AP183" s="67"/>
      <c r="AQ183" s="67"/>
      <c r="AR183" s="67">
        <f t="shared" si="560"/>
        <v>7164490</v>
      </c>
      <c r="AS183" s="67">
        <f t="shared" si="561"/>
        <v>1150000</v>
      </c>
      <c r="AT183" s="67">
        <f t="shared" si="562"/>
        <v>500000</v>
      </c>
      <c r="AU183" s="67"/>
      <c r="AV183" s="67"/>
      <c r="AW183" s="67"/>
      <c r="AX183" s="67">
        <f t="shared" si="563"/>
        <v>7164490</v>
      </c>
      <c r="AY183" s="67">
        <f t="shared" si="564"/>
        <v>1150000</v>
      </c>
      <c r="AZ183" s="67">
        <f t="shared" si="565"/>
        <v>500000</v>
      </c>
      <c r="BA183" s="67"/>
      <c r="BB183" s="67"/>
      <c r="BC183" s="67"/>
      <c r="BD183" s="67">
        <f t="shared" si="566"/>
        <v>7164490</v>
      </c>
      <c r="BE183" s="67">
        <f t="shared" si="567"/>
        <v>1150000</v>
      </c>
      <c r="BF183" s="67">
        <f t="shared" si="568"/>
        <v>500000</v>
      </c>
    </row>
    <row r="184" spans="1:58">
      <c r="A184" s="217"/>
      <c r="B184" s="62" t="s">
        <v>245</v>
      </c>
      <c r="C184" s="5" t="s">
        <v>16</v>
      </c>
      <c r="D184" s="5" t="s">
        <v>3</v>
      </c>
      <c r="E184" s="5" t="s">
        <v>99</v>
      </c>
      <c r="F184" s="5" t="s">
        <v>110</v>
      </c>
      <c r="G184" s="17"/>
      <c r="H184" s="63">
        <f>H185</f>
        <v>700000</v>
      </c>
      <c r="I184" s="63">
        <f t="shared" ref="I184:M185" si="607">I185</f>
        <v>700000</v>
      </c>
      <c r="J184" s="63">
        <f t="shared" si="607"/>
        <v>700000</v>
      </c>
      <c r="K184" s="63">
        <f t="shared" si="607"/>
        <v>0</v>
      </c>
      <c r="L184" s="63">
        <f t="shared" si="607"/>
        <v>0</v>
      </c>
      <c r="M184" s="63">
        <f t="shared" si="607"/>
        <v>0</v>
      </c>
      <c r="N184" s="63">
        <f t="shared" si="319"/>
        <v>700000</v>
      </c>
      <c r="O184" s="63">
        <f t="shared" si="320"/>
        <v>700000</v>
      </c>
      <c r="P184" s="63">
        <f t="shared" si="321"/>
        <v>700000</v>
      </c>
      <c r="Q184" s="63">
        <f t="shared" ref="Q184:S185" si="608">Q185</f>
        <v>0</v>
      </c>
      <c r="R184" s="63">
        <f t="shared" si="608"/>
        <v>0</v>
      </c>
      <c r="S184" s="63">
        <f t="shared" si="608"/>
        <v>0</v>
      </c>
      <c r="T184" s="63">
        <f t="shared" si="551"/>
        <v>700000</v>
      </c>
      <c r="U184" s="63">
        <f t="shared" si="552"/>
        <v>700000</v>
      </c>
      <c r="V184" s="63">
        <f t="shared" si="553"/>
        <v>700000</v>
      </c>
      <c r="W184" s="63">
        <f t="shared" ref="W184:Y185" si="609">W185</f>
        <v>-50000</v>
      </c>
      <c r="X184" s="63">
        <f t="shared" si="609"/>
        <v>0</v>
      </c>
      <c r="Y184" s="63">
        <f t="shared" si="609"/>
        <v>0</v>
      </c>
      <c r="Z184" s="63">
        <f t="shared" si="554"/>
        <v>650000</v>
      </c>
      <c r="AA184" s="63">
        <f t="shared" si="555"/>
        <v>700000</v>
      </c>
      <c r="AB184" s="63">
        <f t="shared" si="556"/>
        <v>700000</v>
      </c>
      <c r="AC184" s="63">
        <f t="shared" ref="AC184:AE185" si="610">AC185</f>
        <v>230000</v>
      </c>
      <c r="AD184" s="63">
        <f t="shared" si="610"/>
        <v>0</v>
      </c>
      <c r="AE184" s="63">
        <f t="shared" si="610"/>
        <v>0</v>
      </c>
      <c r="AF184" s="63">
        <f t="shared" si="557"/>
        <v>880000</v>
      </c>
      <c r="AG184" s="63">
        <f t="shared" si="558"/>
        <v>700000</v>
      </c>
      <c r="AH184" s="63">
        <f t="shared" si="559"/>
        <v>700000</v>
      </c>
      <c r="AI184" s="63">
        <f t="shared" ref="AI184:AK185" si="611">AI185</f>
        <v>-209300</v>
      </c>
      <c r="AJ184" s="63">
        <f t="shared" si="611"/>
        <v>0</v>
      </c>
      <c r="AK184" s="63">
        <f t="shared" si="611"/>
        <v>0</v>
      </c>
      <c r="AL184" s="63">
        <f t="shared" ref="AL184:AL284" si="612">AF184+AI184</f>
        <v>670700</v>
      </c>
      <c r="AM184" s="63">
        <f t="shared" ref="AM184:AM284" si="613">AG184+AJ184</f>
        <v>700000</v>
      </c>
      <c r="AN184" s="63">
        <f t="shared" ref="AN184:AN284" si="614">AH184+AK184</f>
        <v>700000</v>
      </c>
      <c r="AO184" s="63">
        <f t="shared" ref="AO184:AQ185" si="615">AO185</f>
        <v>97960</v>
      </c>
      <c r="AP184" s="63">
        <f t="shared" si="615"/>
        <v>0</v>
      </c>
      <c r="AQ184" s="63">
        <f t="shared" si="615"/>
        <v>0</v>
      </c>
      <c r="AR184" s="63">
        <f t="shared" si="560"/>
        <v>768660</v>
      </c>
      <c r="AS184" s="63">
        <f t="shared" si="561"/>
        <v>700000</v>
      </c>
      <c r="AT184" s="63">
        <f t="shared" si="562"/>
        <v>700000</v>
      </c>
      <c r="AU184" s="63">
        <f t="shared" ref="AU184:AW185" si="616">AU185</f>
        <v>0</v>
      </c>
      <c r="AV184" s="63">
        <f t="shared" si="616"/>
        <v>0</v>
      </c>
      <c r="AW184" s="63">
        <f t="shared" si="616"/>
        <v>0</v>
      </c>
      <c r="AX184" s="63">
        <f t="shared" si="563"/>
        <v>768660</v>
      </c>
      <c r="AY184" s="63">
        <f t="shared" si="564"/>
        <v>700000</v>
      </c>
      <c r="AZ184" s="63">
        <f t="shared" si="565"/>
        <v>700000</v>
      </c>
      <c r="BA184" s="63">
        <f t="shared" ref="BA184:BC185" si="617">BA185</f>
        <v>0</v>
      </c>
      <c r="BB184" s="63">
        <f t="shared" si="617"/>
        <v>0</v>
      </c>
      <c r="BC184" s="63">
        <f t="shared" si="617"/>
        <v>0</v>
      </c>
      <c r="BD184" s="63">
        <f t="shared" si="566"/>
        <v>768660</v>
      </c>
      <c r="BE184" s="63">
        <f t="shared" si="567"/>
        <v>700000</v>
      </c>
      <c r="BF184" s="63">
        <f t="shared" si="568"/>
        <v>700000</v>
      </c>
    </row>
    <row r="185" spans="1:58" ht="25.5">
      <c r="A185" s="218"/>
      <c r="B185" s="30" t="s">
        <v>41</v>
      </c>
      <c r="C185" s="5" t="s">
        <v>16</v>
      </c>
      <c r="D185" s="5" t="s">
        <v>3</v>
      </c>
      <c r="E185" s="5" t="s">
        <v>99</v>
      </c>
      <c r="F185" s="5" t="s">
        <v>110</v>
      </c>
      <c r="G185" s="17" t="s">
        <v>39</v>
      </c>
      <c r="H185" s="63">
        <f>H186</f>
        <v>700000</v>
      </c>
      <c r="I185" s="63">
        <f t="shared" si="607"/>
        <v>700000</v>
      </c>
      <c r="J185" s="63">
        <f t="shared" si="607"/>
        <v>700000</v>
      </c>
      <c r="K185" s="63">
        <f t="shared" si="607"/>
        <v>0</v>
      </c>
      <c r="L185" s="63">
        <f t="shared" si="607"/>
        <v>0</v>
      </c>
      <c r="M185" s="63">
        <f t="shared" si="607"/>
        <v>0</v>
      </c>
      <c r="N185" s="63">
        <f t="shared" si="319"/>
        <v>700000</v>
      </c>
      <c r="O185" s="63">
        <f t="shared" si="320"/>
        <v>700000</v>
      </c>
      <c r="P185" s="63">
        <f t="shared" si="321"/>
        <v>700000</v>
      </c>
      <c r="Q185" s="63">
        <f t="shared" si="608"/>
        <v>0</v>
      </c>
      <c r="R185" s="63">
        <f t="shared" si="608"/>
        <v>0</v>
      </c>
      <c r="S185" s="63">
        <f t="shared" si="608"/>
        <v>0</v>
      </c>
      <c r="T185" s="63">
        <f t="shared" si="551"/>
        <v>700000</v>
      </c>
      <c r="U185" s="63">
        <f t="shared" si="552"/>
        <v>700000</v>
      </c>
      <c r="V185" s="63">
        <f t="shared" si="553"/>
        <v>700000</v>
      </c>
      <c r="W185" s="63">
        <f t="shared" si="609"/>
        <v>-50000</v>
      </c>
      <c r="X185" s="63">
        <f t="shared" si="609"/>
        <v>0</v>
      </c>
      <c r="Y185" s="63">
        <f t="shared" si="609"/>
        <v>0</v>
      </c>
      <c r="Z185" s="63">
        <f t="shared" si="554"/>
        <v>650000</v>
      </c>
      <c r="AA185" s="63">
        <f t="shared" si="555"/>
        <v>700000</v>
      </c>
      <c r="AB185" s="63">
        <f t="shared" si="556"/>
        <v>700000</v>
      </c>
      <c r="AC185" s="63">
        <f t="shared" si="610"/>
        <v>230000</v>
      </c>
      <c r="AD185" s="63">
        <f t="shared" si="610"/>
        <v>0</v>
      </c>
      <c r="AE185" s="63">
        <f t="shared" si="610"/>
        <v>0</v>
      </c>
      <c r="AF185" s="63">
        <f t="shared" si="557"/>
        <v>880000</v>
      </c>
      <c r="AG185" s="63">
        <f t="shared" si="558"/>
        <v>700000</v>
      </c>
      <c r="AH185" s="63">
        <f t="shared" si="559"/>
        <v>700000</v>
      </c>
      <c r="AI185" s="63">
        <f t="shared" si="611"/>
        <v>-209300</v>
      </c>
      <c r="AJ185" s="63">
        <f t="shared" si="611"/>
        <v>0</v>
      </c>
      <c r="AK185" s="63">
        <f t="shared" si="611"/>
        <v>0</v>
      </c>
      <c r="AL185" s="63">
        <f t="shared" si="612"/>
        <v>670700</v>
      </c>
      <c r="AM185" s="63">
        <f t="shared" si="613"/>
        <v>700000</v>
      </c>
      <c r="AN185" s="63">
        <f t="shared" si="614"/>
        <v>700000</v>
      </c>
      <c r="AO185" s="63">
        <f t="shared" si="615"/>
        <v>97960</v>
      </c>
      <c r="AP185" s="63">
        <f t="shared" si="615"/>
        <v>0</v>
      </c>
      <c r="AQ185" s="63">
        <f t="shared" si="615"/>
        <v>0</v>
      </c>
      <c r="AR185" s="63">
        <f t="shared" si="560"/>
        <v>768660</v>
      </c>
      <c r="AS185" s="63">
        <f t="shared" si="561"/>
        <v>700000</v>
      </c>
      <c r="AT185" s="63">
        <f t="shared" si="562"/>
        <v>700000</v>
      </c>
      <c r="AU185" s="63">
        <f t="shared" si="616"/>
        <v>0</v>
      </c>
      <c r="AV185" s="63">
        <f t="shared" si="616"/>
        <v>0</v>
      </c>
      <c r="AW185" s="63">
        <f t="shared" si="616"/>
        <v>0</v>
      </c>
      <c r="AX185" s="63">
        <f t="shared" si="563"/>
        <v>768660</v>
      </c>
      <c r="AY185" s="63">
        <f t="shared" si="564"/>
        <v>700000</v>
      </c>
      <c r="AZ185" s="63">
        <f t="shared" si="565"/>
        <v>700000</v>
      </c>
      <c r="BA185" s="63">
        <f t="shared" si="617"/>
        <v>0</v>
      </c>
      <c r="BB185" s="63">
        <f t="shared" si="617"/>
        <v>0</v>
      </c>
      <c r="BC185" s="63">
        <f t="shared" si="617"/>
        <v>0</v>
      </c>
      <c r="BD185" s="63">
        <f t="shared" si="566"/>
        <v>768660</v>
      </c>
      <c r="BE185" s="63">
        <f t="shared" si="567"/>
        <v>700000</v>
      </c>
      <c r="BF185" s="63">
        <f t="shared" si="568"/>
        <v>700000</v>
      </c>
    </row>
    <row r="186" spans="1:58">
      <c r="A186" s="218"/>
      <c r="B186" s="29" t="s">
        <v>42</v>
      </c>
      <c r="C186" s="5" t="s">
        <v>16</v>
      </c>
      <c r="D186" s="5" t="s">
        <v>3</v>
      </c>
      <c r="E186" s="5" t="s">
        <v>99</v>
      </c>
      <c r="F186" s="5" t="s">
        <v>110</v>
      </c>
      <c r="G186" s="17" t="s">
        <v>40</v>
      </c>
      <c r="H186" s="67">
        <v>700000</v>
      </c>
      <c r="I186" s="67">
        <v>700000</v>
      </c>
      <c r="J186" s="67">
        <v>700000</v>
      </c>
      <c r="K186" s="67"/>
      <c r="L186" s="67"/>
      <c r="M186" s="67"/>
      <c r="N186" s="67">
        <f t="shared" si="319"/>
        <v>700000</v>
      </c>
      <c r="O186" s="67">
        <f t="shared" si="320"/>
        <v>700000</v>
      </c>
      <c r="P186" s="67">
        <f t="shared" si="321"/>
        <v>700000</v>
      </c>
      <c r="Q186" s="67"/>
      <c r="R186" s="67"/>
      <c r="S186" s="67"/>
      <c r="T186" s="67">
        <f t="shared" si="551"/>
        <v>700000</v>
      </c>
      <c r="U186" s="67">
        <f t="shared" si="552"/>
        <v>700000</v>
      </c>
      <c r="V186" s="67">
        <f t="shared" si="553"/>
        <v>700000</v>
      </c>
      <c r="W186" s="67">
        <v>-50000</v>
      </c>
      <c r="X186" s="67"/>
      <c r="Y186" s="67"/>
      <c r="Z186" s="67">
        <f t="shared" si="554"/>
        <v>650000</v>
      </c>
      <c r="AA186" s="67">
        <f t="shared" si="555"/>
        <v>700000</v>
      </c>
      <c r="AB186" s="67">
        <f t="shared" si="556"/>
        <v>700000</v>
      </c>
      <c r="AC186" s="67">
        <f>-5000-15000+250000</f>
        <v>230000</v>
      </c>
      <c r="AD186" s="67"/>
      <c r="AE186" s="67"/>
      <c r="AF186" s="67">
        <f t="shared" si="557"/>
        <v>880000</v>
      </c>
      <c r="AG186" s="67">
        <f t="shared" si="558"/>
        <v>700000</v>
      </c>
      <c r="AH186" s="67">
        <f t="shared" si="559"/>
        <v>700000</v>
      </c>
      <c r="AI186" s="67">
        <f>-239300+30000</f>
        <v>-209300</v>
      </c>
      <c r="AJ186" s="67"/>
      <c r="AK186" s="67"/>
      <c r="AL186" s="67">
        <f t="shared" si="612"/>
        <v>670700</v>
      </c>
      <c r="AM186" s="67">
        <f t="shared" si="613"/>
        <v>700000</v>
      </c>
      <c r="AN186" s="67">
        <f t="shared" si="614"/>
        <v>700000</v>
      </c>
      <c r="AO186" s="67">
        <v>97960</v>
      </c>
      <c r="AP186" s="67"/>
      <c r="AQ186" s="67"/>
      <c r="AR186" s="67">
        <f t="shared" si="560"/>
        <v>768660</v>
      </c>
      <c r="AS186" s="67">
        <f t="shared" si="561"/>
        <v>700000</v>
      </c>
      <c r="AT186" s="67">
        <f t="shared" si="562"/>
        <v>700000</v>
      </c>
      <c r="AU186" s="67"/>
      <c r="AV186" s="67"/>
      <c r="AW186" s="67"/>
      <c r="AX186" s="67">
        <f t="shared" si="563"/>
        <v>768660</v>
      </c>
      <c r="AY186" s="67">
        <f t="shared" si="564"/>
        <v>700000</v>
      </c>
      <c r="AZ186" s="67">
        <f t="shared" si="565"/>
        <v>700000</v>
      </c>
      <c r="BA186" s="67"/>
      <c r="BB186" s="67"/>
      <c r="BC186" s="67"/>
      <c r="BD186" s="67">
        <f t="shared" si="566"/>
        <v>768660</v>
      </c>
      <c r="BE186" s="67">
        <f t="shared" si="567"/>
        <v>700000</v>
      </c>
      <c r="BF186" s="67">
        <f t="shared" si="568"/>
        <v>700000</v>
      </c>
    </row>
    <row r="187" spans="1:58">
      <c r="A187" s="218"/>
      <c r="B187" s="62" t="s">
        <v>246</v>
      </c>
      <c r="C187" s="5" t="s">
        <v>16</v>
      </c>
      <c r="D187" s="5" t="s">
        <v>3</v>
      </c>
      <c r="E187" s="5" t="s">
        <v>99</v>
      </c>
      <c r="F187" s="5" t="s">
        <v>111</v>
      </c>
      <c r="G187" s="17"/>
      <c r="H187" s="63">
        <f>H188</f>
        <v>60166660</v>
      </c>
      <c r="I187" s="63">
        <f t="shared" ref="I187:M188" si="618">I188</f>
        <v>61530611.119999997</v>
      </c>
      <c r="J187" s="63">
        <f t="shared" si="618"/>
        <v>62638980.219999999</v>
      </c>
      <c r="K187" s="63">
        <f t="shared" si="618"/>
        <v>0</v>
      </c>
      <c r="L187" s="63">
        <f t="shared" si="618"/>
        <v>0</v>
      </c>
      <c r="M187" s="63">
        <f t="shared" si="618"/>
        <v>0</v>
      </c>
      <c r="N187" s="63">
        <f t="shared" si="319"/>
        <v>60166660</v>
      </c>
      <c r="O187" s="63">
        <f t="shared" si="320"/>
        <v>61530611.119999997</v>
      </c>
      <c r="P187" s="63">
        <f t="shared" si="321"/>
        <v>62638980.219999999</v>
      </c>
      <c r="Q187" s="63">
        <f t="shared" ref="Q187:S188" si="619">Q188</f>
        <v>0</v>
      </c>
      <c r="R187" s="63">
        <f t="shared" si="619"/>
        <v>0</v>
      </c>
      <c r="S187" s="63">
        <f t="shared" si="619"/>
        <v>0</v>
      </c>
      <c r="T187" s="63">
        <f t="shared" si="551"/>
        <v>60166660</v>
      </c>
      <c r="U187" s="63">
        <f t="shared" si="552"/>
        <v>61530611.119999997</v>
      </c>
      <c r="V187" s="63">
        <f t="shared" si="553"/>
        <v>62638980.219999999</v>
      </c>
      <c r="W187" s="63">
        <f t="shared" ref="W187:Y188" si="620">W188</f>
        <v>-255833.33</v>
      </c>
      <c r="X187" s="63">
        <f t="shared" si="620"/>
        <v>0</v>
      </c>
      <c r="Y187" s="63">
        <f t="shared" si="620"/>
        <v>0</v>
      </c>
      <c r="Z187" s="63">
        <f t="shared" si="554"/>
        <v>59910826.670000002</v>
      </c>
      <c r="AA187" s="63">
        <f t="shared" si="555"/>
        <v>61530611.119999997</v>
      </c>
      <c r="AB187" s="63">
        <f t="shared" si="556"/>
        <v>62638980.219999999</v>
      </c>
      <c r="AC187" s="63">
        <f t="shared" ref="AC187:AE188" si="621">AC188</f>
        <v>50000</v>
      </c>
      <c r="AD187" s="63">
        <f t="shared" si="621"/>
        <v>0</v>
      </c>
      <c r="AE187" s="63">
        <f t="shared" si="621"/>
        <v>0</v>
      </c>
      <c r="AF187" s="63">
        <f t="shared" si="557"/>
        <v>59960826.670000002</v>
      </c>
      <c r="AG187" s="63">
        <f t="shared" si="558"/>
        <v>61530611.119999997</v>
      </c>
      <c r="AH187" s="63">
        <f t="shared" si="559"/>
        <v>62638980.219999999</v>
      </c>
      <c r="AI187" s="63">
        <f t="shared" ref="AI187:AK188" si="622">AI188</f>
        <v>0</v>
      </c>
      <c r="AJ187" s="63">
        <f t="shared" si="622"/>
        <v>0</v>
      </c>
      <c r="AK187" s="63">
        <f t="shared" si="622"/>
        <v>0</v>
      </c>
      <c r="AL187" s="63">
        <f t="shared" si="612"/>
        <v>59960826.670000002</v>
      </c>
      <c r="AM187" s="63">
        <f t="shared" si="613"/>
        <v>61530611.119999997</v>
      </c>
      <c r="AN187" s="63">
        <f t="shared" si="614"/>
        <v>62638980.219999999</v>
      </c>
      <c r="AO187" s="63">
        <f t="shared" ref="AO187:AQ188" si="623">AO188</f>
        <v>386125.77</v>
      </c>
      <c r="AP187" s="63">
        <f t="shared" si="623"/>
        <v>0</v>
      </c>
      <c r="AQ187" s="63">
        <f t="shared" si="623"/>
        <v>0</v>
      </c>
      <c r="AR187" s="63">
        <f t="shared" si="560"/>
        <v>60346952.440000005</v>
      </c>
      <c r="AS187" s="63">
        <f t="shared" si="561"/>
        <v>61530611.119999997</v>
      </c>
      <c r="AT187" s="63">
        <f t="shared" si="562"/>
        <v>62638980.219999999</v>
      </c>
      <c r="AU187" s="63">
        <f t="shared" ref="AU187:AW188" si="624">AU188</f>
        <v>5188461.3499999996</v>
      </c>
      <c r="AV187" s="63">
        <f t="shared" si="624"/>
        <v>0</v>
      </c>
      <c r="AW187" s="63">
        <f t="shared" si="624"/>
        <v>0</v>
      </c>
      <c r="AX187" s="63">
        <f t="shared" si="563"/>
        <v>65535413.790000007</v>
      </c>
      <c r="AY187" s="63">
        <f t="shared" si="564"/>
        <v>61530611.119999997</v>
      </c>
      <c r="AZ187" s="63">
        <f t="shared" si="565"/>
        <v>62638980.219999999</v>
      </c>
      <c r="BA187" s="63">
        <f t="shared" ref="BA187:BC188" si="625">BA188</f>
        <v>1242645.6599999999</v>
      </c>
      <c r="BB187" s="63">
        <f t="shared" si="625"/>
        <v>0</v>
      </c>
      <c r="BC187" s="63">
        <f t="shared" si="625"/>
        <v>0</v>
      </c>
      <c r="BD187" s="63">
        <f t="shared" si="566"/>
        <v>66778059.450000003</v>
      </c>
      <c r="BE187" s="63">
        <f t="shared" si="567"/>
        <v>61530611.119999997</v>
      </c>
      <c r="BF187" s="63">
        <f t="shared" si="568"/>
        <v>62638980.219999999</v>
      </c>
    </row>
    <row r="188" spans="1:58" ht="25.5">
      <c r="A188" s="218"/>
      <c r="B188" s="30" t="s">
        <v>41</v>
      </c>
      <c r="C188" s="5" t="s">
        <v>16</v>
      </c>
      <c r="D188" s="5" t="s">
        <v>3</v>
      </c>
      <c r="E188" s="5" t="s">
        <v>99</v>
      </c>
      <c r="F188" s="5" t="s">
        <v>111</v>
      </c>
      <c r="G188" s="17" t="s">
        <v>39</v>
      </c>
      <c r="H188" s="63">
        <f>H189</f>
        <v>60166660</v>
      </c>
      <c r="I188" s="63">
        <f t="shared" si="618"/>
        <v>61530611.119999997</v>
      </c>
      <c r="J188" s="63">
        <f t="shared" si="618"/>
        <v>62638980.219999999</v>
      </c>
      <c r="K188" s="63">
        <f t="shared" si="618"/>
        <v>0</v>
      </c>
      <c r="L188" s="63">
        <f t="shared" si="618"/>
        <v>0</v>
      </c>
      <c r="M188" s="63">
        <f t="shared" si="618"/>
        <v>0</v>
      </c>
      <c r="N188" s="63">
        <f t="shared" si="319"/>
        <v>60166660</v>
      </c>
      <c r="O188" s="63">
        <f t="shared" si="320"/>
        <v>61530611.119999997</v>
      </c>
      <c r="P188" s="63">
        <f t="shared" si="321"/>
        <v>62638980.219999999</v>
      </c>
      <c r="Q188" s="63">
        <f t="shared" si="619"/>
        <v>0</v>
      </c>
      <c r="R188" s="63">
        <f t="shared" si="619"/>
        <v>0</v>
      </c>
      <c r="S188" s="63">
        <f t="shared" si="619"/>
        <v>0</v>
      </c>
      <c r="T188" s="63">
        <f t="shared" si="551"/>
        <v>60166660</v>
      </c>
      <c r="U188" s="63">
        <f t="shared" si="552"/>
        <v>61530611.119999997</v>
      </c>
      <c r="V188" s="63">
        <f t="shared" si="553"/>
        <v>62638980.219999999</v>
      </c>
      <c r="W188" s="63">
        <f t="shared" si="620"/>
        <v>-255833.33</v>
      </c>
      <c r="X188" s="63">
        <f t="shared" si="620"/>
        <v>0</v>
      </c>
      <c r="Y188" s="63">
        <f t="shared" si="620"/>
        <v>0</v>
      </c>
      <c r="Z188" s="63">
        <f t="shared" si="554"/>
        <v>59910826.670000002</v>
      </c>
      <c r="AA188" s="63">
        <f t="shared" si="555"/>
        <v>61530611.119999997</v>
      </c>
      <c r="AB188" s="63">
        <f t="shared" si="556"/>
        <v>62638980.219999999</v>
      </c>
      <c r="AC188" s="63">
        <f t="shared" si="621"/>
        <v>50000</v>
      </c>
      <c r="AD188" s="63">
        <f t="shared" si="621"/>
        <v>0</v>
      </c>
      <c r="AE188" s="63">
        <f t="shared" si="621"/>
        <v>0</v>
      </c>
      <c r="AF188" s="63">
        <f t="shared" si="557"/>
        <v>59960826.670000002</v>
      </c>
      <c r="AG188" s="63">
        <f t="shared" si="558"/>
        <v>61530611.119999997</v>
      </c>
      <c r="AH188" s="63">
        <f t="shared" si="559"/>
        <v>62638980.219999999</v>
      </c>
      <c r="AI188" s="63">
        <f t="shared" si="622"/>
        <v>0</v>
      </c>
      <c r="AJ188" s="63">
        <f t="shared" si="622"/>
        <v>0</v>
      </c>
      <c r="AK188" s="63">
        <f t="shared" si="622"/>
        <v>0</v>
      </c>
      <c r="AL188" s="63">
        <f t="shared" si="612"/>
        <v>59960826.670000002</v>
      </c>
      <c r="AM188" s="63">
        <f t="shared" si="613"/>
        <v>61530611.119999997</v>
      </c>
      <c r="AN188" s="63">
        <f t="shared" si="614"/>
        <v>62638980.219999999</v>
      </c>
      <c r="AO188" s="63">
        <f t="shared" si="623"/>
        <v>386125.77</v>
      </c>
      <c r="AP188" s="63">
        <f t="shared" si="623"/>
        <v>0</v>
      </c>
      <c r="AQ188" s="63">
        <f t="shared" si="623"/>
        <v>0</v>
      </c>
      <c r="AR188" s="63">
        <f t="shared" si="560"/>
        <v>60346952.440000005</v>
      </c>
      <c r="AS188" s="63">
        <f t="shared" si="561"/>
        <v>61530611.119999997</v>
      </c>
      <c r="AT188" s="63">
        <f t="shared" si="562"/>
        <v>62638980.219999999</v>
      </c>
      <c r="AU188" s="63">
        <f t="shared" si="624"/>
        <v>5188461.3499999996</v>
      </c>
      <c r="AV188" s="63">
        <f t="shared" si="624"/>
        <v>0</v>
      </c>
      <c r="AW188" s="63">
        <f t="shared" si="624"/>
        <v>0</v>
      </c>
      <c r="AX188" s="63">
        <f t="shared" si="563"/>
        <v>65535413.790000007</v>
      </c>
      <c r="AY188" s="63">
        <f t="shared" si="564"/>
        <v>61530611.119999997</v>
      </c>
      <c r="AZ188" s="63">
        <f t="shared" si="565"/>
        <v>62638980.219999999</v>
      </c>
      <c r="BA188" s="63">
        <f t="shared" si="625"/>
        <v>1242645.6599999999</v>
      </c>
      <c r="BB188" s="63">
        <f t="shared" si="625"/>
        <v>0</v>
      </c>
      <c r="BC188" s="63">
        <f t="shared" si="625"/>
        <v>0</v>
      </c>
      <c r="BD188" s="63">
        <f t="shared" si="566"/>
        <v>66778059.450000003</v>
      </c>
      <c r="BE188" s="63">
        <f t="shared" si="567"/>
        <v>61530611.119999997</v>
      </c>
      <c r="BF188" s="63">
        <f t="shared" si="568"/>
        <v>62638980.219999999</v>
      </c>
    </row>
    <row r="189" spans="1:58">
      <c r="A189" s="218"/>
      <c r="B189" s="29" t="s">
        <v>42</v>
      </c>
      <c r="C189" s="5" t="s">
        <v>16</v>
      </c>
      <c r="D189" s="5" t="s">
        <v>3</v>
      </c>
      <c r="E189" s="5" t="s">
        <v>99</v>
      </c>
      <c r="F189" s="5" t="s">
        <v>111</v>
      </c>
      <c r="G189" s="17" t="s">
        <v>40</v>
      </c>
      <c r="H189" s="67">
        <f>59666660+500000</f>
        <v>60166660</v>
      </c>
      <c r="I189" s="67">
        <f>61030611.12+500000</f>
        <v>61530611.119999997</v>
      </c>
      <c r="J189" s="67">
        <f>62438980.22+200000</f>
        <v>62638980.219999999</v>
      </c>
      <c r="K189" s="67"/>
      <c r="L189" s="67"/>
      <c r="M189" s="67"/>
      <c r="N189" s="67">
        <f t="shared" si="319"/>
        <v>60166660</v>
      </c>
      <c r="O189" s="67">
        <f t="shared" si="320"/>
        <v>61530611.119999997</v>
      </c>
      <c r="P189" s="67">
        <f t="shared" si="321"/>
        <v>62638980.219999999</v>
      </c>
      <c r="Q189" s="67"/>
      <c r="R189" s="67"/>
      <c r="S189" s="67"/>
      <c r="T189" s="67">
        <f t="shared" si="551"/>
        <v>60166660</v>
      </c>
      <c r="U189" s="67">
        <f t="shared" si="552"/>
        <v>61530611.119999997</v>
      </c>
      <c r="V189" s="67">
        <f t="shared" si="553"/>
        <v>62638980.219999999</v>
      </c>
      <c r="W189" s="67">
        <v>-255833.33</v>
      </c>
      <c r="X189" s="67"/>
      <c r="Y189" s="67"/>
      <c r="Z189" s="67">
        <f t="shared" si="554"/>
        <v>59910826.670000002</v>
      </c>
      <c r="AA189" s="67">
        <f t="shared" si="555"/>
        <v>61530611.119999997</v>
      </c>
      <c r="AB189" s="67">
        <f t="shared" si="556"/>
        <v>62638980.219999999</v>
      </c>
      <c r="AC189" s="67">
        <v>50000</v>
      </c>
      <c r="AD189" s="67"/>
      <c r="AE189" s="67"/>
      <c r="AF189" s="67">
        <f t="shared" si="557"/>
        <v>59960826.670000002</v>
      </c>
      <c r="AG189" s="67">
        <f t="shared" si="558"/>
        <v>61530611.119999997</v>
      </c>
      <c r="AH189" s="67">
        <f t="shared" si="559"/>
        <v>62638980.219999999</v>
      </c>
      <c r="AI189" s="67"/>
      <c r="AJ189" s="67"/>
      <c r="AK189" s="67"/>
      <c r="AL189" s="67">
        <f t="shared" si="612"/>
        <v>59960826.670000002</v>
      </c>
      <c r="AM189" s="67">
        <f t="shared" si="613"/>
        <v>61530611.119999997</v>
      </c>
      <c r="AN189" s="67">
        <f t="shared" si="614"/>
        <v>62638980.219999999</v>
      </c>
      <c r="AO189" s="67">
        <f>-318874.23+705000</f>
        <v>386125.77</v>
      </c>
      <c r="AP189" s="67"/>
      <c r="AQ189" s="67"/>
      <c r="AR189" s="67">
        <f t="shared" si="560"/>
        <v>60346952.440000005</v>
      </c>
      <c r="AS189" s="67">
        <f t="shared" si="561"/>
        <v>61530611.119999997</v>
      </c>
      <c r="AT189" s="67">
        <f t="shared" si="562"/>
        <v>62638980.219999999</v>
      </c>
      <c r="AU189" s="67">
        <v>5188461.3499999996</v>
      </c>
      <c r="AV189" s="67"/>
      <c r="AW189" s="67"/>
      <c r="AX189" s="67">
        <f t="shared" si="563"/>
        <v>65535413.790000007</v>
      </c>
      <c r="AY189" s="67">
        <f t="shared" si="564"/>
        <v>61530611.119999997</v>
      </c>
      <c r="AZ189" s="67">
        <f t="shared" si="565"/>
        <v>62638980.219999999</v>
      </c>
      <c r="BA189" s="67">
        <f>1532645.66-290000</f>
        <v>1242645.6599999999</v>
      </c>
      <c r="BB189" s="67"/>
      <c r="BC189" s="67"/>
      <c r="BD189" s="67">
        <f t="shared" si="566"/>
        <v>66778059.450000003</v>
      </c>
      <c r="BE189" s="67">
        <f t="shared" si="567"/>
        <v>61530611.119999997</v>
      </c>
      <c r="BF189" s="67">
        <f t="shared" si="568"/>
        <v>62638980.219999999</v>
      </c>
    </row>
    <row r="190" spans="1:58">
      <c r="A190" s="218"/>
      <c r="B190" s="119" t="s">
        <v>247</v>
      </c>
      <c r="C190" s="5" t="s">
        <v>16</v>
      </c>
      <c r="D190" s="5" t="s">
        <v>3</v>
      </c>
      <c r="E190" s="5" t="s">
        <v>99</v>
      </c>
      <c r="F190" s="5" t="s">
        <v>112</v>
      </c>
      <c r="G190" s="17"/>
      <c r="H190" s="63">
        <f>H191</f>
        <v>300000</v>
      </c>
      <c r="I190" s="63">
        <f t="shared" ref="I190:M191" si="626">I191</f>
        <v>300000</v>
      </c>
      <c r="J190" s="63">
        <f t="shared" si="626"/>
        <v>0</v>
      </c>
      <c r="K190" s="63">
        <f t="shared" si="626"/>
        <v>0</v>
      </c>
      <c r="L190" s="63">
        <f t="shared" si="626"/>
        <v>0</v>
      </c>
      <c r="M190" s="63">
        <f t="shared" si="626"/>
        <v>0</v>
      </c>
      <c r="N190" s="63">
        <f t="shared" si="319"/>
        <v>300000</v>
      </c>
      <c r="O190" s="63">
        <f t="shared" si="320"/>
        <v>300000</v>
      </c>
      <c r="P190" s="63">
        <f t="shared" si="321"/>
        <v>0</v>
      </c>
      <c r="Q190" s="63">
        <f t="shared" ref="Q190:S191" si="627">Q191</f>
        <v>0</v>
      </c>
      <c r="R190" s="63">
        <f t="shared" si="627"/>
        <v>0</v>
      </c>
      <c r="S190" s="63">
        <f t="shared" si="627"/>
        <v>0</v>
      </c>
      <c r="T190" s="63">
        <f t="shared" si="551"/>
        <v>300000</v>
      </c>
      <c r="U190" s="63">
        <f t="shared" si="552"/>
        <v>300000</v>
      </c>
      <c r="V190" s="63">
        <f t="shared" si="553"/>
        <v>0</v>
      </c>
      <c r="W190" s="63">
        <f t="shared" ref="W190:Y191" si="628">W191</f>
        <v>0</v>
      </c>
      <c r="X190" s="63">
        <f t="shared" si="628"/>
        <v>0</v>
      </c>
      <c r="Y190" s="63">
        <f t="shared" si="628"/>
        <v>0</v>
      </c>
      <c r="Z190" s="63">
        <f t="shared" si="554"/>
        <v>300000</v>
      </c>
      <c r="AA190" s="63">
        <f t="shared" si="555"/>
        <v>300000</v>
      </c>
      <c r="AB190" s="63">
        <f t="shared" si="556"/>
        <v>0</v>
      </c>
      <c r="AC190" s="63">
        <f t="shared" ref="AC190:AE191" si="629">AC191</f>
        <v>0</v>
      </c>
      <c r="AD190" s="63">
        <f t="shared" si="629"/>
        <v>0</v>
      </c>
      <c r="AE190" s="63">
        <f t="shared" si="629"/>
        <v>0</v>
      </c>
      <c r="AF190" s="63">
        <f t="shared" si="557"/>
        <v>300000</v>
      </c>
      <c r="AG190" s="63">
        <f t="shared" si="558"/>
        <v>300000</v>
      </c>
      <c r="AH190" s="63">
        <f t="shared" si="559"/>
        <v>0</v>
      </c>
      <c r="AI190" s="63">
        <f t="shared" ref="AI190:AK191" si="630">AI191</f>
        <v>0</v>
      </c>
      <c r="AJ190" s="63">
        <f t="shared" si="630"/>
        <v>0</v>
      </c>
      <c r="AK190" s="63">
        <f t="shared" si="630"/>
        <v>0</v>
      </c>
      <c r="AL190" s="63">
        <f t="shared" si="612"/>
        <v>300000</v>
      </c>
      <c r="AM190" s="63">
        <f t="shared" si="613"/>
        <v>300000</v>
      </c>
      <c r="AN190" s="63">
        <f t="shared" si="614"/>
        <v>0</v>
      </c>
      <c r="AO190" s="63">
        <f t="shared" ref="AO190:AQ191" si="631">AO191</f>
        <v>-22252.22</v>
      </c>
      <c r="AP190" s="63">
        <f t="shared" si="631"/>
        <v>0</v>
      </c>
      <c r="AQ190" s="63">
        <f t="shared" si="631"/>
        <v>0</v>
      </c>
      <c r="AR190" s="63">
        <f t="shared" si="560"/>
        <v>277747.78000000003</v>
      </c>
      <c r="AS190" s="63">
        <f t="shared" si="561"/>
        <v>300000</v>
      </c>
      <c r="AT190" s="63">
        <f t="shared" si="562"/>
        <v>0</v>
      </c>
      <c r="AU190" s="63">
        <f t="shared" ref="AU190:AW191" si="632">AU191</f>
        <v>0</v>
      </c>
      <c r="AV190" s="63">
        <f t="shared" si="632"/>
        <v>0</v>
      </c>
      <c r="AW190" s="63">
        <f t="shared" si="632"/>
        <v>0</v>
      </c>
      <c r="AX190" s="63">
        <f t="shared" si="563"/>
        <v>277747.78000000003</v>
      </c>
      <c r="AY190" s="63">
        <f t="shared" si="564"/>
        <v>300000</v>
      </c>
      <c r="AZ190" s="63">
        <f t="shared" si="565"/>
        <v>0</v>
      </c>
      <c r="BA190" s="63">
        <f t="shared" ref="BA190:BC191" si="633">BA191</f>
        <v>0</v>
      </c>
      <c r="BB190" s="63">
        <f t="shared" si="633"/>
        <v>0</v>
      </c>
      <c r="BC190" s="63">
        <f t="shared" si="633"/>
        <v>0</v>
      </c>
      <c r="BD190" s="63">
        <f t="shared" si="566"/>
        <v>277747.78000000003</v>
      </c>
      <c r="BE190" s="63">
        <f t="shared" si="567"/>
        <v>300000</v>
      </c>
      <c r="BF190" s="63">
        <f t="shared" si="568"/>
        <v>0</v>
      </c>
    </row>
    <row r="191" spans="1:58" ht="25.5">
      <c r="A191" s="218"/>
      <c r="B191" s="62" t="s">
        <v>207</v>
      </c>
      <c r="C191" s="5" t="s">
        <v>16</v>
      </c>
      <c r="D191" s="5" t="s">
        <v>3</v>
      </c>
      <c r="E191" s="5" t="s">
        <v>99</v>
      </c>
      <c r="F191" s="5" t="s">
        <v>112</v>
      </c>
      <c r="G191" s="17" t="s">
        <v>32</v>
      </c>
      <c r="H191" s="63">
        <f>H192</f>
        <v>300000</v>
      </c>
      <c r="I191" s="63">
        <f t="shared" si="626"/>
        <v>300000</v>
      </c>
      <c r="J191" s="63">
        <f t="shared" si="626"/>
        <v>0</v>
      </c>
      <c r="K191" s="63">
        <f t="shared" si="626"/>
        <v>0</v>
      </c>
      <c r="L191" s="63">
        <f t="shared" si="626"/>
        <v>0</v>
      </c>
      <c r="M191" s="63">
        <f t="shared" si="626"/>
        <v>0</v>
      </c>
      <c r="N191" s="63">
        <f t="shared" si="319"/>
        <v>300000</v>
      </c>
      <c r="O191" s="63">
        <f t="shared" si="320"/>
        <v>300000</v>
      </c>
      <c r="P191" s="63">
        <f t="shared" si="321"/>
        <v>0</v>
      </c>
      <c r="Q191" s="63">
        <f t="shared" si="627"/>
        <v>0</v>
      </c>
      <c r="R191" s="63">
        <f t="shared" si="627"/>
        <v>0</v>
      </c>
      <c r="S191" s="63">
        <f t="shared" si="627"/>
        <v>0</v>
      </c>
      <c r="T191" s="63">
        <f t="shared" si="551"/>
        <v>300000</v>
      </c>
      <c r="U191" s="63">
        <f t="shared" si="552"/>
        <v>300000</v>
      </c>
      <c r="V191" s="63">
        <f t="shared" si="553"/>
        <v>0</v>
      </c>
      <c r="W191" s="63">
        <f t="shared" si="628"/>
        <v>0</v>
      </c>
      <c r="X191" s="63">
        <f t="shared" si="628"/>
        <v>0</v>
      </c>
      <c r="Y191" s="63">
        <f t="shared" si="628"/>
        <v>0</v>
      </c>
      <c r="Z191" s="63">
        <f t="shared" si="554"/>
        <v>300000</v>
      </c>
      <c r="AA191" s="63">
        <f t="shared" si="555"/>
        <v>300000</v>
      </c>
      <c r="AB191" s="63">
        <f t="shared" si="556"/>
        <v>0</v>
      </c>
      <c r="AC191" s="63">
        <f t="shared" si="629"/>
        <v>0</v>
      </c>
      <c r="AD191" s="63">
        <f t="shared" si="629"/>
        <v>0</v>
      </c>
      <c r="AE191" s="63">
        <f t="shared" si="629"/>
        <v>0</v>
      </c>
      <c r="AF191" s="63">
        <f t="shared" si="557"/>
        <v>300000</v>
      </c>
      <c r="AG191" s="63">
        <f t="shared" si="558"/>
        <v>300000</v>
      </c>
      <c r="AH191" s="63">
        <f t="shared" si="559"/>
        <v>0</v>
      </c>
      <c r="AI191" s="63">
        <f t="shared" si="630"/>
        <v>0</v>
      </c>
      <c r="AJ191" s="63">
        <f t="shared" si="630"/>
        <v>0</v>
      </c>
      <c r="AK191" s="63">
        <f t="shared" si="630"/>
        <v>0</v>
      </c>
      <c r="AL191" s="63">
        <f t="shared" si="612"/>
        <v>300000</v>
      </c>
      <c r="AM191" s="63">
        <f t="shared" si="613"/>
        <v>300000</v>
      </c>
      <c r="AN191" s="63">
        <f t="shared" si="614"/>
        <v>0</v>
      </c>
      <c r="AO191" s="63">
        <f t="shared" si="631"/>
        <v>-22252.22</v>
      </c>
      <c r="AP191" s="63">
        <f t="shared" si="631"/>
        <v>0</v>
      </c>
      <c r="AQ191" s="63">
        <f t="shared" si="631"/>
        <v>0</v>
      </c>
      <c r="AR191" s="63">
        <f t="shared" si="560"/>
        <v>277747.78000000003</v>
      </c>
      <c r="AS191" s="63">
        <f t="shared" si="561"/>
        <v>300000</v>
      </c>
      <c r="AT191" s="63">
        <f t="shared" si="562"/>
        <v>0</v>
      </c>
      <c r="AU191" s="63">
        <f t="shared" si="632"/>
        <v>0</v>
      </c>
      <c r="AV191" s="63">
        <f t="shared" si="632"/>
        <v>0</v>
      </c>
      <c r="AW191" s="63">
        <f t="shared" si="632"/>
        <v>0</v>
      </c>
      <c r="AX191" s="63">
        <f t="shared" si="563"/>
        <v>277747.78000000003</v>
      </c>
      <c r="AY191" s="63">
        <f t="shared" si="564"/>
        <v>300000</v>
      </c>
      <c r="AZ191" s="63">
        <f t="shared" si="565"/>
        <v>0</v>
      </c>
      <c r="BA191" s="63">
        <f t="shared" si="633"/>
        <v>0</v>
      </c>
      <c r="BB191" s="63">
        <f t="shared" si="633"/>
        <v>0</v>
      </c>
      <c r="BC191" s="63">
        <f t="shared" si="633"/>
        <v>0</v>
      </c>
      <c r="BD191" s="63">
        <f t="shared" si="566"/>
        <v>277747.78000000003</v>
      </c>
      <c r="BE191" s="63">
        <f t="shared" si="567"/>
        <v>300000</v>
      </c>
      <c r="BF191" s="63">
        <f t="shared" si="568"/>
        <v>0</v>
      </c>
    </row>
    <row r="192" spans="1:58" ht="25.5">
      <c r="A192" s="218"/>
      <c r="B192" s="32" t="s">
        <v>34</v>
      </c>
      <c r="C192" s="5" t="s">
        <v>16</v>
      </c>
      <c r="D192" s="5" t="s">
        <v>3</v>
      </c>
      <c r="E192" s="5" t="s">
        <v>99</v>
      </c>
      <c r="F192" s="5" t="s">
        <v>112</v>
      </c>
      <c r="G192" s="17" t="s">
        <v>33</v>
      </c>
      <c r="H192" s="67">
        <v>300000</v>
      </c>
      <c r="I192" s="67">
        <v>300000</v>
      </c>
      <c r="J192" s="67"/>
      <c r="K192" s="67"/>
      <c r="L192" s="67"/>
      <c r="M192" s="67"/>
      <c r="N192" s="67">
        <f t="shared" si="319"/>
        <v>300000</v>
      </c>
      <c r="O192" s="67">
        <f t="shared" si="320"/>
        <v>300000</v>
      </c>
      <c r="P192" s="67">
        <f t="shared" si="321"/>
        <v>0</v>
      </c>
      <c r="Q192" s="67"/>
      <c r="R192" s="67"/>
      <c r="S192" s="67"/>
      <c r="T192" s="67">
        <f t="shared" si="551"/>
        <v>300000</v>
      </c>
      <c r="U192" s="67">
        <f t="shared" si="552"/>
        <v>300000</v>
      </c>
      <c r="V192" s="67">
        <f t="shared" si="553"/>
        <v>0</v>
      </c>
      <c r="W192" s="67"/>
      <c r="X192" s="67"/>
      <c r="Y192" s="67"/>
      <c r="Z192" s="67">
        <f t="shared" si="554"/>
        <v>300000</v>
      </c>
      <c r="AA192" s="67">
        <f t="shared" si="555"/>
        <v>300000</v>
      </c>
      <c r="AB192" s="67">
        <f t="shared" si="556"/>
        <v>0</v>
      </c>
      <c r="AC192" s="67"/>
      <c r="AD192" s="67"/>
      <c r="AE192" s="67"/>
      <c r="AF192" s="67">
        <f t="shared" si="557"/>
        <v>300000</v>
      </c>
      <c r="AG192" s="67">
        <f t="shared" si="558"/>
        <v>300000</v>
      </c>
      <c r="AH192" s="67">
        <f t="shared" si="559"/>
        <v>0</v>
      </c>
      <c r="AI192" s="67"/>
      <c r="AJ192" s="67"/>
      <c r="AK192" s="67"/>
      <c r="AL192" s="67">
        <f t="shared" si="612"/>
        <v>300000</v>
      </c>
      <c r="AM192" s="67">
        <f t="shared" si="613"/>
        <v>300000</v>
      </c>
      <c r="AN192" s="67">
        <f t="shared" si="614"/>
        <v>0</v>
      </c>
      <c r="AO192" s="67">
        <v>-22252.22</v>
      </c>
      <c r="AP192" s="67"/>
      <c r="AQ192" s="67"/>
      <c r="AR192" s="67">
        <f t="shared" si="560"/>
        <v>277747.78000000003</v>
      </c>
      <c r="AS192" s="67">
        <f t="shared" si="561"/>
        <v>300000</v>
      </c>
      <c r="AT192" s="67">
        <f t="shared" si="562"/>
        <v>0</v>
      </c>
      <c r="AU192" s="67"/>
      <c r="AV192" s="67"/>
      <c r="AW192" s="67"/>
      <c r="AX192" s="67">
        <f t="shared" si="563"/>
        <v>277747.78000000003</v>
      </c>
      <c r="AY192" s="67">
        <f t="shared" si="564"/>
        <v>300000</v>
      </c>
      <c r="AZ192" s="67">
        <f t="shared" si="565"/>
        <v>0</v>
      </c>
      <c r="BA192" s="67"/>
      <c r="BB192" s="67"/>
      <c r="BC192" s="67"/>
      <c r="BD192" s="67">
        <f t="shared" si="566"/>
        <v>277747.78000000003</v>
      </c>
      <c r="BE192" s="67">
        <f t="shared" si="567"/>
        <v>300000</v>
      </c>
      <c r="BF192" s="67">
        <f t="shared" si="568"/>
        <v>0</v>
      </c>
    </row>
    <row r="193" spans="1:58" ht="38.25">
      <c r="A193" s="218"/>
      <c r="B193" s="62" t="s">
        <v>242</v>
      </c>
      <c r="C193" s="5" t="s">
        <v>16</v>
      </c>
      <c r="D193" s="5" t="s">
        <v>3</v>
      </c>
      <c r="E193" s="5" t="s">
        <v>99</v>
      </c>
      <c r="F193" s="5" t="s">
        <v>105</v>
      </c>
      <c r="G193" s="17"/>
      <c r="H193" s="63">
        <f>H194</f>
        <v>619329</v>
      </c>
      <c r="I193" s="63">
        <f t="shared" ref="I193:M194" si="634">I194</f>
        <v>610500</v>
      </c>
      <c r="J193" s="63">
        <f t="shared" si="634"/>
        <v>634900</v>
      </c>
      <c r="K193" s="63">
        <f t="shared" si="634"/>
        <v>0</v>
      </c>
      <c r="L193" s="63">
        <f t="shared" si="634"/>
        <v>0</v>
      </c>
      <c r="M193" s="63">
        <f t="shared" si="634"/>
        <v>0</v>
      </c>
      <c r="N193" s="63">
        <f t="shared" ref="N193:P195" si="635">H193+K193</f>
        <v>619329</v>
      </c>
      <c r="O193" s="63">
        <f t="shared" si="635"/>
        <v>610500</v>
      </c>
      <c r="P193" s="63">
        <f t="shared" si="635"/>
        <v>634900</v>
      </c>
      <c r="Q193" s="63">
        <f t="shared" ref="Q193:S194" si="636">Q194</f>
        <v>0</v>
      </c>
      <c r="R193" s="63">
        <f t="shared" si="636"/>
        <v>0</v>
      </c>
      <c r="S193" s="63">
        <f t="shared" si="636"/>
        <v>0</v>
      </c>
      <c r="T193" s="63">
        <f t="shared" ref="T193:V195" si="637">N193+Q193</f>
        <v>619329</v>
      </c>
      <c r="U193" s="63">
        <f t="shared" si="637"/>
        <v>610500</v>
      </c>
      <c r="V193" s="63">
        <f t="shared" si="637"/>
        <v>634900</v>
      </c>
      <c r="W193" s="63">
        <f t="shared" ref="W193:Y194" si="638">W194</f>
        <v>0</v>
      </c>
      <c r="X193" s="63">
        <f t="shared" si="638"/>
        <v>0</v>
      </c>
      <c r="Y193" s="63">
        <f t="shared" si="638"/>
        <v>0</v>
      </c>
      <c r="Z193" s="63">
        <f t="shared" ref="Z193:AB195" si="639">T193+W193</f>
        <v>619329</v>
      </c>
      <c r="AA193" s="63">
        <f t="shared" si="639"/>
        <v>610500</v>
      </c>
      <c r="AB193" s="63">
        <f t="shared" si="639"/>
        <v>634900</v>
      </c>
      <c r="AC193" s="63">
        <f t="shared" ref="AC193:AE194" si="640">AC194</f>
        <v>0</v>
      </c>
      <c r="AD193" s="63">
        <f t="shared" si="640"/>
        <v>0</v>
      </c>
      <c r="AE193" s="63">
        <f t="shared" si="640"/>
        <v>0</v>
      </c>
      <c r="AF193" s="63">
        <f t="shared" ref="AF193:AH195" si="641">Z193+AC193</f>
        <v>619329</v>
      </c>
      <c r="AG193" s="63">
        <f t="shared" si="641"/>
        <v>610500</v>
      </c>
      <c r="AH193" s="63">
        <f t="shared" si="641"/>
        <v>634900</v>
      </c>
      <c r="AI193" s="63">
        <f t="shared" ref="AI193:AK194" si="642">AI194</f>
        <v>0</v>
      </c>
      <c r="AJ193" s="63">
        <f t="shared" si="642"/>
        <v>0</v>
      </c>
      <c r="AK193" s="63">
        <f t="shared" si="642"/>
        <v>0</v>
      </c>
      <c r="AL193" s="63">
        <f t="shared" si="612"/>
        <v>619329</v>
      </c>
      <c r="AM193" s="63">
        <f t="shared" si="613"/>
        <v>610500</v>
      </c>
      <c r="AN193" s="63">
        <f t="shared" si="614"/>
        <v>634900</v>
      </c>
      <c r="AO193" s="63">
        <f t="shared" ref="AO193:AQ194" si="643">AO194</f>
        <v>0</v>
      </c>
      <c r="AP193" s="63">
        <f t="shared" si="643"/>
        <v>0</v>
      </c>
      <c r="AQ193" s="63">
        <f t="shared" si="643"/>
        <v>0</v>
      </c>
      <c r="AR193" s="63">
        <f t="shared" si="560"/>
        <v>619329</v>
      </c>
      <c r="AS193" s="63">
        <f t="shared" si="561"/>
        <v>610500</v>
      </c>
      <c r="AT193" s="63">
        <f t="shared" si="562"/>
        <v>634900</v>
      </c>
      <c r="AU193" s="63">
        <f t="shared" ref="AU193:AW194" si="644">AU194</f>
        <v>0</v>
      </c>
      <c r="AV193" s="63">
        <f t="shared" si="644"/>
        <v>0</v>
      </c>
      <c r="AW193" s="63">
        <f t="shared" si="644"/>
        <v>0</v>
      </c>
      <c r="AX193" s="63">
        <f t="shared" si="563"/>
        <v>619329</v>
      </c>
      <c r="AY193" s="63">
        <f t="shared" si="564"/>
        <v>610500</v>
      </c>
      <c r="AZ193" s="63">
        <f t="shared" si="565"/>
        <v>634900</v>
      </c>
      <c r="BA193" s="63">
        <f t="shared" ref="BA193:BC194" si="645">BA194</f>
        <v>0</v>
      </c>
      <c r="BB193" s="63">
        <f t="shared" si="645"/>
        <v>0</v>
      </c>
      <c r="BC193" s="63">
        <f t="shared" si="645"/>
        <v>0</v>
      </c>
      <c r="BD193" s="63">
        <f t="shared" si="566"/>
        <v>619329</v>
      </c>
      <c r="BE193" s="63">
        <f t="shared" si="567"/>
        <v>610500</v>
      </c>
      <c r="BF193" s="63">
        <f t="shared" si="568"/>
        <v>634900</v>
      </c>
    </row>
    <row r="194" spans="1:58" ht="25.5">
      <c r="A194" s="216"/>
      <c r="B194" s="30" t="s">
        <v>41</v>
      </c>
      <c r="C194" s="5" t="s">
        <v>16</v>
      </c>
      <c r="D194" s="5" t="s">
        <v>3</v>
      </c>
      <c r="E194" s="5" t="s">
        <v>99</v>
      </c>
      <c r="F194" s="5" t="s">
        <v>105</v>
      </c>
      <c r="G194" s="17" t="s">
        <v>39</v>
      </c>
      <c r="H194" s="63">
        <f>H195</f>
        <v>619329</v>
      </c>
      <c r="I194" s="63">
        <f t="shared" si="634"/>
        <v>610500</v>
      </c>
      <c r="J194" s="63">
        <f t="shared" si="634"/>
        <v>634900</v>
      </c>
      <c r="K194" s="63">
        <f t="shared" si="634"/>
        <v>0</v>
      </c>
      <c r="L194" s="63">
        <f t="shared" si="634"/>
        <v>0</v>
      </c>
      <c r="M194" s="63">
        <f t="shared" si="634"/>
        <v>0</v>
      </c>
      <c r="N194" s="63">
        <f t="shared" si="635"/>
        <v>619329</v>
      </c>
      <c r="O194" s="63">
        <f t="shared" si="635"/>
        <v>610500</v>
      </c>
      <c r="P194" s="63">
        <f t="shared" si="635"/>
        <v>634900</v>
      </c>
      <c r="Q194" s="63">
        <f t="shared" si="636"/>
        <v>0</v>
      </c>
      <c r="R194" s="63">
        <f t="shared" si="636"/>
        <v>0</v>
      </c>
      <c r="S194" s="63">
        <f t="shared" si="636"/>
        <v>0</v>
      </c>
      <c r="T194" s="63">
        <f t="shared" si="637"/>
        <v>619329</v>
      </c>
      <c r="U194" s="63">
        <f t="shared" si="637"/>
        <v>610500</v>
      </c>
      <c r="V194" s="63">
        <f t="shared" si="637"/>
        <v>634900</v>
      </c>
      <c r="W194" s="63">
        <f t="shared" si="638"/>
        <v>0</v>
      </c>
      <c r="X194" s="63">
        <f t="shared" si="638"/>
        <v>0</v>
      </c>
      <c r="Y194" s="63">
        <f t="shared" si="638"/>
        <v>0</v>
      </c>
      <c r="Z194" s="63">
        <f t="shared" si="639"/>
        <v>619329</v>
      </c>
      <c r="AA194" s="63">
        <f t="shared" si="639"/>
        <v>610500</v>
      </c>
      <c r="AB194" s="63">
        <f t="shared" si="639"/>
        <v>634900</v>
      </c>
      <c r="AC194" s="63">
        <f t="shared" si="640"/>
        <v>0</v>
      </c>
      <c r="AD194" s="63">
        <f t="shared" si="640"/>
        <v>0</v>
      </c>
      <c r="AE194" s="63">
        <f t="shared" si="640"/>
        <v>0</v>
      </c>
      <c r="AF194" s="63">
        <f t="shared" si="641"/>
        <v>619329</v>
      </c>
      <c r="AG194" s="63">
        <f t="shared" si="641"/>
        <v>610500</v>
      </c>
      <c r="AH194" s="63">
        <f t="shared" si="641"/>
        <v>634900</v>
      </c>
      <c r="AI194" s="63">
        <f t="shared" si="642"/>
        <v>0</v>
      </c>
      <c r="AJ194" s="63">
        <f t="shared" si="642"/>
        <v>0</v>
      </c>
      <c r="AK194" s="63">
        <f t="shared" si="642"/>
        <v>0</v>
      </c>
      <c r="AL194" s="63">
        <f t="shared" si="612"/>
        <v>619329</v>
      </c>
      <c r="AM194" s="63">
        <f t="shared" si="613"/>
        <v>610500</v>
      </c>
      <c r="AN194" s="63">
        <f t="shared" si="614"/>
        <v>634900</v>
      </c>
      <c r="AO194" s="63">
        <f t="shared" si="643"/>
        <v>0</v>
      </c>
      <c r="AP194" s="63">
        <f t="shared" si="643"/>
        <v>0</v>
      </c>
      <c r="AQ194" s="63">
        <f t="shared" si="643"/>
        <v>0</v>
      </c>
      <c r="AR194" s="63">
        <f t="shared" si="560"/>
        <v>619329</v>
      </c>
      <c r="AS194" s="63">
        <f t="shared" si="561"/>
        <v>610500</v>
      </c>
      <c r="AT194" s="63">
        <f t="shared" si="562"/>
        <v>634900</v>
      </c>
      <c r="AU194" s="63">
        <f t="shared" si="644"/>
        <v>0</v>
      </c>
      <c r="AV194" s="63">
        <f t="shared" si="644"/>
        <v>0</v>
      </c>
      <c r="AW194" s="63">
        <f t="shared" si="644"/>
        <v>0</v>
      </c>
      <c r="AX194" s="63">
        <f t="shared" si="563"/>
        <v>619329</v>
      </c>
      <c r="AY194" s="63">
        <f t="shared" si="564"/>
        <v>610500</v>
      </c>
      <c r="AZ194" s="63">
        <f t="shared" si="565"/>
        <v>634900</v>
      </c>
      <c r="BA194" s="63">
        <f t="shared" si="645"/>
        <v>0</v>
      </c>
      <c r="BB194" s="63">
        <f t="shared" si="645"/>
        <v>0</v>
      </c>
      <c r="BC194" s="63">
        <f t="shared" si="645"/>
        <v>0</v>
      </c>
      <c r="BD194" s="63">
        <f t="shared" si="566"/>
        <v>619329</v>
      </c>
      <c r="BE194" s="63">
        <f t="shared" si="567"/>
        <v>610500</v>
      </c>
      <c r="BF194" s="63">
        <f t="shared" si="568"/>
        <v>634900</v>
      </c>
    </row>
    <row r="195" spans="1:58">
      <c r="A195" s="218"/>
      <c r="B195" s="29" t="s">
        <v>42</v>
      </c>
      <c r="C195" s="5" t="s">
        <v>16</v>
      </c>
      <c r="D195" s="5" t="s">
        <v>3</v>
      </c>
      <c r="E195" s="5" t="s">
        <v>99</v>
      </c>
      <c r="F195" s="5" t="s">
        <v>105</v>
      </c>
      <c r="G195" s="17" t="s">
        <v>40</v>
      </c>
      <c r="H195" s="67">
        <v>619329</v>
      </c>
      <c r="I195" s="67">
        <v>610500</v>
      </c>
      <c r="J195" s="67">
        <v>634900</v>
      </c>
      <c r="K195" s="67"/>
      <c r="L195" s="67"/>
      <c r="M195" s="67"/>
      <c r="N195" s="67">
        <f t="shared" si="635"/>
        <v>619329</v>
      </c>
      <c r="O195" s="67">
        <f t="shared" si="635"/>
        <v>610500</v>
      </c>
      <c r="P195" s="67">
        <f t="shared" si="635"/>
        <v>634900</v>
      </c>
      <c r="Q195" s="67"/>
      <c r="R195" s="67"/>
      <c r="S195" s="67"/>
      <c r="T195" s="67">
        <f t="shared" si="637"/>
        <v>619329</v>
      </c>
      <c r="U195" s="67">
        <f t="shared" si="637"/>
        <v>610500</v>
      </c>
      <c r="V195" s="67">
        <f t="shared" si="637"/>
        <v>634900</v>
      </c>
      <c r="W195" s="67"/>
      <c r="X195" s="67"/>
      <c r="Y195" s="67"/>
      <c r="Z195" s="67">
        <f t="shared" si="639"/>
        <v>619329</v>
      </c>
      <c r="AA195" s="67">
        <f t="shared" si="639"/>
        <v>610500</v>
      </c>
      <c r="AB195" s="67">
        <f t="shared" si="639"/>
        <v>634900</v>
      </c>
      <c r="AC195" s="67"/>
      <c r="AD195" s="67"/>
      <c r="AE195" s="67"/>
      <c r="AF195" s="67">
        <f t="shared" si="641"/>
        <v>619329</v>
      </c>
      <c r="AG195" s="67">
        <f t="shared" si="641"/>
        <v>610500</v>
      </c>
      <c r="AH195" s="67">
        <f t="shared" si="641"/>
        <v>634900</v>
      </c>
      <c r="AI195" s="67"/>
      <c r="AJ195" s="67"/>
      <c r="AK195" s="67"/>
      <c r="AL195" s="67">
        <f t="shared" si="612"/>
        <v>619329</v>
      </c>
      <c r="AM195" s="67">
        <f t="shared" si="613"/>
        <v>610500</v>
      </c>
      <c r="AN195" s="67">
        <f t="shared" si="614"/>
        <v>634900</v>
      </c>
      <c r="AO195" s="67"/>
      <c r="AP195" s="67"/>
      <c r="AQ195" s="67"/>
      <c r="AR195" s="67">
        <f t="shared" si="560"/>
        <v>619329</v>
      </c>
      <c r="AS195" s="67">
        <f t="shared" si="561"/>
        <v>610500</v>
      </c>
      <c r="AT195" s="67">
        <f t="shared" si="562"/>
        <v>634900</v>
      </c>
      <c r="AU195" s="67"/>
      <c r="AV195" s="67"/>
      <c r="AW195" s="67"/>
      <c r="AX195" s="67">
        <f t="shared" si="563"/>
        <v>619329</v>
      </c>
      <c r="AY195" s="67">
        <f t="shared" si="564"/>
        <v>610500</v>
      </c>
      <c r="AZ195" s="67">
        <f t="shared" si="565"/>
        <v>634900</v>
      </c>
      <c r="BA195" s="67"/>
      <c r="BB195" s="67"/>
      <c r="BC195" s="67"/>
      <c r="BD195" s="67">
        <f t="shared" si="566"/>
        <v>619329</v>
      </c>
      <c r="BE195" s="67">
        <f t="shared" si="567"/>
        <v>610500</v>
      </c>
      <c r="BF195" s="67">
        <f t="shared" si="568"/>
        <v>634900</v>
      </c>
    </row>
    <row r="196" spans="1:58">
      <c r="A196" s="218"/>
      <c r="B196" s="207" t="s">
        <v>187</v>
      </c>
      <c r="C196" s="5" t="s">
        <v>16</v>
      </c>
      <c r="D196" s="5" t="s">
        <v>3</v>
      </c>
      <c r="E196" s="5" t="s">
        <v>99</v>
      </c>
      <c r="F196" s="60" t="s">
        <v>186</v>
      </c>
      <c r="G196" s="17"/>
      <c r="H196" s="67"/>
      <c r="I196" s="67"/>
      <c r="J196" s="67"/>
      <c r="K196" s="67"/>
      <c r="L196" s="67"/>
      <c r="M196" s="67"/>
      <c r="N196" s="67"/>
      <c r="O196" s="67"/>
      <c r="P196" s="67"/>
      <c r="Q196" s="67">
        <f>Q199</f>
        <v>650000</v>
      </c>
      <c r="R196" s="67">
        <f>R199</f>
        <v>0</v>
      </c>
      <c r="S196" s="67">
        <f>S199</f>
        <v>0</v>
      </c>
      <c r="T196" s="67">
        <f t="shared" ref="T196:T200" si="646">N196+Q196</f>
        <v>650000</v>
      </c>
      <c r="U196" s="67">
        <f t="shared" ref="U196:U200" si="647">O196+R196</f>
        <v>0</v>
      </c>
      <c r="V196" s="67">
        <f t="shared" ref="V196:V200" si="648">P196+S196</f>
        <v>0</v>
      </c>
      <c r="W196" s="67">
        <f>W199+W197</f>
        <v>-260422</v>
      </c>
      <c r="X196" s="67">
        <f t="shared" ref="X196:Y196" si="649">X199+X197</f>
        <v>0</v>
      </c>
      <c r="Y196" s="67">
        <f t="shared" si="649"/>
        <v>0</v>
      </c>
      <c r="Z196" s="67">
        <f t="shared" si="554"/>
        <v>389578</v>
      </c>
      <c r="AA196" s="67">
        <f t="shared" si="555"/>
        <v>0</v>
      </c>
      <c r="AB196" s="67">
        <f t="shared" si="556"/>
        <v>0</v>
      </c>
      <c r="AC196" s="67">
        <f>AC199+AC197</f>
        <v>0</v>
      </c>
      <c r="AD196" s="67">
        <f t="shared" ref="AD196:AE196" si="650">AD199+AD197</f>
        <v>0</v>
      </c>
      <c r="AE196" s="67">
        <f t="shared" si="650"/>
        <v>0</v>
      </c>
      <c r="AF196" s="67">
        <f t="shared" si="557"/>
        <v>389578</v>
      </c>
      <c r="AG196" s="67">
        <f t="shared" si="558"/>
        <v>0</v>
      </c>
      <c r="AH196" s="67">
        <f t="shared" si="559"/>
        <v>0</v>
      </c>
      <c r="AI196" s="67">
        <f>AI199+AI197</f>
        <v>-281578</v>
      </c>
      <c r="AJ196" s="67">
        <f t="shared" ref="AJ196:AK196" si="651">AJ199+AJ197</f>
        <v>0</v>
      </c>
      <c r="AK196" s="67">
        <f t="shared" si="651"/>
        <v>0</v>
      </c>
      <c r="AL196" s="67">
        <f t="shared" si="612"/>
        <v>108000</v>
      </c>
      <c r="AM196" s="67">
        <f t="shared" si="613"/>
        <v>0</v>
      </c>
      <c r="AN196" s="67">
        <f t="shared" si="614"/>
        <v>0</v>
      </c>
      <c r="AO196" s="67">
        <f>AO199+AO197</f>
        <v>0</v>
      </c>
      <c r="AP196" s="67">
        <f t="shared" ref="AP196:AQ196" si="652">AP199+AP197</f>
        <v>0</v>
      </c>
      <c r="AQ196" s="67">
        <f t="shared" si="652"/>
        <v>0</v>
      </c>
      <c r="AR196" s="67">
        <f t="shared" si="560"/>
        <v>108000</v>
      </c>
      <c r="AS196" s="67">
        <f t="shared" si="561"/>
        <v>0</v>
      </c>
      <c r="AT196" s="67">
        <f t="shared" si="562"/>
        <v>0</v>
      </c>
      <c r="AU196" s="67">
        <f>AU199+AU197</f>
        <v>0</v>
      </c>
      <c r="AV196" s="67">
        <f t="shared" ref="AV196:AW196" si="653">AV199+AV197</f>
        <v>0</v>
      </c>
      <c r="AW196" s="67">
        <f t="shared" si="653"/>
        <v>0</v>
      </c>
      <c r="AX196" s="67">
        <f t="shared" si="563"/>
        <v>108000</v>
      </c>
      <c r="AY196" s="67">
        <f t="shared" si="564"/>
        <v>0</v>
      </c>
      <c r="AZ196" s="67">
        <f t="shared" si="565"/>
        <v>0</v>
      </c>
      <c r="BA196" s="67">
        <f>BA199+BA197</f>
        <v>0</v>
      </c>
      <c r="BB196" s="67">
        <f t="shared" ref="BB196:BC196" si="654">BB199+BB197</f>
        <v>0</v>
      </c>
      <c r="BC196" s="67">
        <f t="shared" si="654"/>
        <v>0</v>
      </c>
      <c r="BD196" s="67">
        <f t="shared" si="566"/>
        <v>108000</v>
      </c>
      <c r="BE196" s="67">
        <f t="shared" si="567"/>
        <v>0</v>
      </c>
      <c r="BF196" s="67">
        <f t="shared" si="568"/>
        <v>0</v>
      </c>
    </row>
    <row r="197" spans="1:58" ht="25.5">
      <c r="A197" s="218"/>
      <c r="B197" s="62" t="s">
        <v>207</v>
      </c>
      <c r="C197" s="5" t="s">
        <v>16</v>
      </c>
      <c r="D197" s="5" t="s">
        <v>3</v>
      </c>
      <c r="E197" s="5" t="s">
        <v>99</v>
      </c>
      <c r="F197" s="60" t="s">
        <v>186</v>
      </c>
      <c r="G197" s="61" t="s">
        <v>32</v>
      </c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>
        <f>W198</f>
        <v>78000</v>
      </c>
      <c r="X197" s="67">
        <f t="shared" ref="X197:Y197" si="655">X198</f>
        <v>0</v>
      </c>
      <c r="Y197" s="67">
        <f t="shared" si="655"/>
        <v>0</v>
      </c>
      <c r="Z197" s="67">
        <f t="shared" ref="Z197:Z198" si="656">T197+W197</f>
        <v>78000</v>
      </c>
      <c r="AA197" s="67">
        <f t="shared" ref="AA197:AA198" si="657">U197+X197</f>
        <v>0</v>
      </c>
      <c r="AB197" s="67">
        <f t="shared" ref="AB197:AB198" si="658">V197+Y197</f>
        <v>0</v>
      </c>
      <c r="AC197" s="67">
        <f>AC198</f>
        <v>0</v>
      </c>
      <c r="AD197" s="67">
        <f t="shared" ref="AD197:AE197" si="659">AD198</f>
        <v>0</v>
      </c>
      <c r="AE197" s="67">
        <f t="shared" si="659"/>
        <v>0</v>
      </c>
      <c r="AF197" s="67">
        <f t="shared" si="557"/>
        <v>78000</v>
      </c>
      <c r="AG197" s="67">
        <f t="shared" si="558"/>
        <v>0</v>
      </c>
      <c r="AH197" s="67">
        <f t="shared" si="559"/>
        <v>0</v>
      </c>
      <c r="AI197" s="67">
        <f>AI198</f>
        <v>0</v>
      </c>
      <c r="AJ197" s="67">
        <f t="shared" ref="AJ197:AK197" si="660">AJ198</f>
        <v>0</v>
      </c>
      <c r="AK197" s="67">
        <f t="shared" si="660"/>
        <v>0</v>
      </c>
      <c r="AL197" s="67">
        <f t="shared" si="612"/>
        <v>78000</v>
      </c>
      <c r="AM197" s="67">
        <f t="shared" si="613"/>
        <v>0</v>
      </c>
      <c r="AN197" s="67">
        <f t="shared" si="614"/>
        <v>0</v>
      </c>
      <c r="AO197" s="67">
        <f>AO198</f>
        <v>0</v>
      </c>
      <c r="AP197" s="67">
        <f t="shared" ref="AP197:AQ197" si="661">AP198</f>
        <v>0</v>
      </c>
      <c r="AQ197" s="67">
        <f t="shared" si="661"/>
        <v>0</v>
      </c>
      <c r="AR197" s="67">
        <f t="shared" si="560"/>
        <v>78000</v>
      </c>
      <c r="AS197" s="67">
        <f t="shared" si="561"/>
        <v>0</v>
      </c>
      <c r="AT197" s="67">
        <f t="shared" si="562"/>
        <v>0</v>
      </c>
      <c r="AU197" s="67">
        <f>AU198</f>
        <v>0</v>
      </c>
      <c r="AV197" s="67">
        <f t="shared" ref="AV197:AW197" si="662">AV198</f>
        <v>0</v>
      </c>
      <c r="AW197" s="67">
        <f t="shared" si="662"/>
        <v>0</v>
      </c>
      <c r="AX197" s="67">
        <f t="shared" si="563"/>
        <v>78000</v>
      </c>
      <c r="AY197" s="67">
        <f t="shared" si="564"/>
        <v>0</v>
      </c>
      <c r="AZ197" s="67">
        <f t="shared" si="565"/>
        <v>0</v>
      </c>
      <c r="BA197" s="67">
        <f>BA198</f>
        <v>0</v>
      </c>
      <c r="BB197" s="67">
        <f t="shared" ref="BB197:BC197" si="663">BB198</f>
        <v>0</v>
      </c>
      <c r="BC197" s="67">
        <f t="shared" si="663"/>
        <v>0</v>
      </c>
      <c r="BD197" s="67">
        <f t="shared" si="566"/>
        <v>78000</v>
      </c>
      <c r="BE197" s="67">
        <f t="shared" si="567"/>
        <v>0</v>
      </c>
      <c r="BF197" s="67">
        <f t="shared" si="568"/>
        <v>0</v>
      </c>
    </row>
    <row r="198" spans="1:58" ht="25.5">
      <c r="A198" s="218"/>
      <c r="B198" s="32" t="s">
        <v>34</v>
      </c>
      <c r="C198" s="5" t="s">
        <v>16</v>
      </c>
      <c r="D198" s="5" t="s">
        <v>3</v>
      </c>
      <c r="E198" s="5" t="s">
        <v>99</v>
      </c>
      <c r="F198" s="60" t="s">
        <v>186</v>
      </c>
      <c r="G198" s="61" t="s">
        <v>33</v>
      </c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>
        <v>78000</v>
      </c>
      <c r="X198" s="67"/>
      <c r="Y198" s="67"/>
      <c r="Z198" s="67">
        <f t="shared" si="656"/>
        <v>78000</v>
      </c>
      <c r="AA198" s="67">
        <f t="shared" si="657"/>
        <v>0</v>
      </c>
      <c r="AB198" s="67">
        <f t="shared" si="658"/>
        <v>0</v>
      </c>
      <c r="AC198" s="67"/>
      <c r="AD198" s="67"/>
      <c r="AE198" s="67"/>
      <c r="AF198" s="67">
        <f t="shared" si="557"/>
        <v>78000</v>
      </c>
      <c r="AG198" s="67">
        <f t="shared" si="558"/>
        <v>0</v>
      </c>
      <c r="AH198" s="67">
        <f t="shared" si="559"/>
        <v>0</v>
      </c>
      <c r="AI198" s="67"/>
      <c r="AJ198" s="67"/>
      <c r="AK198" s="67"/>
      <c r="AL198" s="67">
        <f t="shared" si="612"/>
        <v>78000</v>
      </c>
      <c r="AM198" s="67">
        <f t="shared" si="613"/>
        <v>0</v>
      </c>
      <c r="AN198" s="67">
        <f t="shared" si="614"/>
        <v>0</v>
      </c>
      <c r="AO198" s="67"/>
      <c r="AP198" s="67"/>
      <c r="AQ198" s="67"/>
      <c r="AR198" s="67">
        <f t="shared" si="560"/>
        <v>78000</v>
      </c>
      <c r="AS198" s="67">
        <f t="shared" si="561"/>
        <v>0</v>
      </c>
      <c r="AT198" s="67">
        <f t="shared" si="562"/>
        <v>0</v>
      </c>
      <c r="AU198" s="67"/>
      <c r="AV198" s="67"/>
      <c r="AW198" s="67"/>
      <c r="AX198" s="67">
        <f t="shared" si="563"/>
        <v>78000</v>
      </c>
      <c r="AY198" s="67">
        <f t="shared" si="564"/>
        <v>0</v>
      </c>
      <c r="AZ198" s="67">
        <f t="shared" si="565"/>
        <v>0</v>
      </c>
      <c r="BA198" s="67"/>
      <c r="BB198" s="67"/>
      <c r="BC198" s="67"/>
      <c r="BD198" s="67">
        <f t="shared" si="566"/>
        <v>78000</v>
      </c>
      <c r="BE198" s="67">
        <f t="shared" si="567"/>
        <v>0</v>
      </c>
      <c r="BF198" s="67">
        <f t="shared" si="568"/>
        <v>0</v>
      </c>
    </row>
    <row r="199" spans="1:58" ht="25.5">
      <c r="A199" s="218"/>
      <c r="B199" s="30" t="s">
        <v>41</v>
      </c>
      <c r="C199" s="5" t="s">
        <v>16</v>
      </c>
      <c r="D199" s="5" t="s">
        <v>3</v>
      </c>
      <c r="E199" s="5" t="s">
        <v>99</v>
      </c>
      <c r="F199" s="60" t="s">
        <v>186</v>
      </c>
      <c r="G199" s="61" t="s">
        <v>39</v>
      </c>
      <c r="H199" s="67"/>
      <c r="I199" s="67"/>
      <c r="J199" s="67"/>
      <c r="K199" s="67"/>
      <c r="L199" s="67"/>
      <c r="M199" s="67"/>
      <c r="N199" s="67"/>
      <c r="O199" s="67"/>
      <c r="P199" s="67"/>
      <c r="Q199" s="67">
        <f>Q200</f>
        <v>650000</v>
      </c>
      <c r="R199" s="67">
        <f t="shared" ref="R199:S199" si="664">R200</f>
        <v>0</v>
      </c>
      <c r="S199" s="67">
        <f t="shared" si="664"/>
        <v>0</v>
      </c>
      <c r="T199" s="67">
        <f t="shared" si="646"/>
        <v>650000</v>
      </c>
      <c r="U199" s="67">
        <f t="shared" si="647"/>
        <v>0</v>
      </c>
      <c r="V199" s="67">
        <f t="shared" si="648"/>
        <v>0</v>
      </c>
      <c r="W199" s="67">
        <f>W200</f>
        <v>-338422</v>
      </c>
      <c r="X199" s="67">
        <f t="shared" ref="X199:Y199" si="665">X200</f>
        <v>0</v>
      </c>
      <c r="Y199" s="67">
        <f t="shared" si="665"/>
        <v>0</v>
      </c>
      <c r="Z199" s="67">
        <f t="shared" si="554"/>
        <v>311578</v>
      </c>
      <c r="AA199" s="67">
        <f t="shared" si="555"/>
        <v>0</v>
      </c>
      <c r="AB199" s="67">
        <f t="shared" si="556"/>
        <v>0</v>
      </c>
      <c r="AC199" s="67">
        <f>AC200</f>
        <v>0</v>
      </c>
      <c r="AD199" s="67">
        <f t="shared" ref="AD199:AE199" si="666">AD200</f>
        <v>0</v>
      </c>
      <c r="AE199" s="67">
        <f t="shared" si="666"/>
        <v>0</v>
      </c>
      <c r="AF199" s="67">
        <f t="shared" si="557"/>
        <v>311578</v>
      </c>
      <c r="AG199" s="67">
        <f t="shared" si="558"/>
        <v>0</v>
      </c>
      <c r="AH199" s="67">
        <f t="shared" si="559"/>
        <v>0</v>
      </c>
      <c r="AI199" s="67">
        <f>AI200</f>
        <v>-281578</v>
      </c>
      <c r="AJ199" s="67">
        <f t="shared" ref="AJ199:AK199" si="667">AJ200</f>
        <v>0</v>
      </c>
      <c r="AK199" s="67">
        <f t="shared" si="667"/>
        <v>0</v>
      </c>
      <c r="AL199" s="67">
        <f t="shared" si="612"/>
        <v>30000</v>
      </c>
      <c r="AM199" s="67">
        <f t="shared" si="613"/>
        <v>0</v>
      </c>
      <c r="AN199" s="67">
        <f t="shared" si="614"/>
        <v>0</v>
      </c>
      <c r="AO199" s="67">
        <f>AO200</f>
        <v>0</v>
      </c>
      <c r="AP199" s="67">
        <f t="shared" ref="AP199:AQ199" si="668">AP200</f>
        <v>0</v>
      </c>
      <c r="AQ199" s="67">
        <f t="shared" si="668"/>
        <v>0</v>
      </c>
      <c r="AR199" s="67">
        <f t="shared" si="560"/>
        <v>30000</v>
      </c>
      <c r="AS199" s="67">
        <f t="shared" si="561"/>
        <v>0</v>
      </c>
      <c r="AT199" s="67">
        <f t="shared" si="562"/>
        <v>0</v>
      </c>
      <c r="AU199" s="67">
        <f>AU200</f>
        <v>0</v>
      </c>
      <c r="AV199" s="67">
        <f t="shared" ref="AV199:AW199" si="669">AV200</f>
        <v>0</v>
      </c>
      <c r="AW199" s="67">
        <f t="shared" si="669"/>
        <v>0</v>
      </c>
      <c r="AX199" s="67">
        <f t="shared" si="563"/>
        <v>30000</v>
      </c>
      <c r="AY199" s="67">
        <f t="shared" si="564"/>
        <v>0</v>
      </c>
      <c r="AZ199" s="67">
        <f t="shared" si="565"/>
        <v>0</v>
      </c>
      <c r="BA199" s="67">
        <f>BA200</f>
        <v>0</v>
      </c>
      <c r="BB199" s="67">
        <f t="shared" ref="BB199:BC199" si="670">BB200</f>
        <v>0</v>
      </c>
      <c r="BC199" s="67">
        <f t="shared" si="670"/>
        <v>0</v>
      </c>
      <c r="BD199" s="67">
        <f t="shared" si="566"/>
        <v>30000</v>
      </c>
      <c r="BE199" s="67">
        <f t="shared" si="567"/>
        <v>0</v>
      </c>
      <c r="BF199" s="67">
        <f t="shared" si="568"/>
        <v>0</v>
      </c>
    </row>
    <row r="200" spans="1:58">
      <c r="A200" s="218"/>
      <c r="B200" s="29" t="s">
        <v>42</v>
      </c>
      <c r="C200" s="5" t="s">
        <v>16</v>
      </c>
      <c r="D200" s="5" t="s">
        <v>3</v>
      </c>
      <c r="E200" s="5" t="s">
        <v>99</v>
      </c>
      <c r="F200" s="60" t="s">
        <v>186</v>
      </c>
      <c r="G200" s="61" t="s">
        <v>40</v>
      </c>
      <c r="H200" s="67"/>
      <c r="I200" s="67"/>
      <c r="J200" s="67"/>
      <c r="K200" s="67"/>
      <c r="L200" s="67"/>
      <c r="M200" s="67"/>
      <c r="N200" s="67"/>
      <c r="O200" s="67"/>
      <c r="P200" s="67"/>
      <c r="Q200" s="67">
        <v>650000</v>
      </c>
      <c r="R200" s="67"/>
      <c r="S200" s="67"/>
      <c r="T200" s="67">
        <f t="shared" si="646"/>
        <v>650000</v>
      </c>
      <c r="U200" s="67">
        <f t="shared" si="647"/>
        <v>0</v>
      </c>
      <c r="V200" s="67">
        <f t="shared" si="648"/>
        <v>0</v>
      </c>
      <c r="W200" s="67">
        <f>30000-368422</f>
        <v>-338422</v>
      </c>
      <c r="X200" s="67"/>
      <c r="Y200" s="67"/>
      <c r="Z200" s="67">
        <f t="shared" si="554"/>
        <v>311578</v>
      </c>
      <c r="AA200" s="67">
        <f t="shared" si="555"/>
        <v>0</v>
      </c>
      <c r="AB200" s="67">
        <f t="shared" si="556"/>
        <v>0</v>
      </c>
      <c r="AC200" s="67"/>
      <c r="AD200" s="67"/>
      <c r="AE200" s="67"/>
      <c r="AF200" s="67">
        <f t="shared" si="557"/>
        <v>311578</v>
      </c>
      <c r="AG200" s="67">
        <f t="shared" si="558"/>
        <v>0</v>
      </c>
      <c r="AH200" s="67">
        <f t="shared" si="559"/>
        <v>0</v>
      </c>
      <c r="AI200" s="67">
        <v>-281578</v>
      </c>
      <c r="AJ200" s="67"/>
      <c r="AK200" s="67"/>
      <c r="AL200" s="67">
        <f t="shared" si="612"/>
        <v>30000</v>
      </c>
      <c r="AM200" s="67">
        <f t="shared" si="613"/>
        <v>0</v>
      </c>
      <c r="AN200" s="67">
        <f t="shared" si="614"/>
        <v>0</v>
      </c>
      <c r="AO200" s="67"/>
      <c r="AP200" s="67"/>
      <c r="AQ200" s="67"/>
      <c r="AR200" s="67">
        <f t="shared" si="560"/>
        <v>30000</v>
      </c>
      <c r="AS200" s="67">
        <f t="shared" si="561"/>
        <v>0</v>
      </c>
      <c r="AT200" s="67">
        <f t="shared" si="562"/>
        <v>0</v>
      </c>
      <c r="AU200" s="67"/>
      <c r="AV200" s="67"/>
      <c r="AW200" s="67"/>
      <c r="AX200" s="67">
        <f t="shared" si="563"/>
        <v>30000</v>
      </c>
      <c r="AY200" s="67">
        <f t="shared" si="564"/>
        <v>0</v>
      </c>
      <c r="AZ200" s="67">
        <f t="shared" si="565"/>
        <v>0</v>
      </c>
      <c r="BA200" s="67"/>
      <c r="BB200" s="67"/>
      <c r="BC200" s="67"/>
      <c r="BD200" s="67">
        <f t="shared" si="566"/>
        <v>30000</v>
      </c>
      <c r="BE200" s="67">
        <f t="shared" si="567"/>
        <v>0</v>
      </c>
      <c r="BF200" s="67">
        <f t="shared" si="568"/>
        <v>0</v>
      </c>
    </row>
    <row r="201" spans="1:58">
      <c r="A201" s="218"/>
      <c r="B201" s="62" t="s">
        <v>356</v>
      </c>
      <c r="C201" s="44" t="s">
        <v>16</v>
      </c>
      <c r="D201" s="44" t="s">
        <v>3</v>
      </c>
      <c r="E201" s="44" t="s">
        <v>99</v>
      </c>
      <c r="F201" s="79" t="s">
        <v>355</v>
      </c>
      <c r="G201" s="43"/>
      <c r="H201" s="67"/>
      <c r="I201" s="67"/>
      <c r="J201" s="67"/>
      <c r="K201" s="67"/>
      <c r="L201" s="67"/>
      <c r="M201" s="67"/>
      <c r="N201" s="67"/>
      <c r="O201" s="67"/>
      <c r="P201" s="67"/>
      <c r="Q201" s="67">
        <f>Q202</f>
        <v>20500000</v>
      </c>
      <c r="R201" s="67">
        <f t="shared" ref="R201:S202" si="671">R202</f>
        <v>0</v>
      </c>
      <c r="S201" s="67">
        <f t="shared" si="671"/>
        <v>0</v>
      </c>
      <c r="T201" s="67">
        <f t="shared" ref="T201:T203" si="672">N201+Q201</f>
        <v>20500000</v>
      </c>
      <c r="U201" s="67">
        <f t="shared" ref="U201:U203" si="673">O201+R201</f>
        <v>0</v>
      </c>
      <c r="V201" s="67">
        <f t="shared" ref="V201:V203" si="674">P201+S201</f>
        <v>0</v>
      </c>
      <c r="W201" s="67">
        <f>W202</f>
        <v>-5097100.5999999996</v>
      </c>
      <c r="X201" s="67">
        <f t="shared" ref="X201:Y202" si="675">X202</f>
        <v>0</v>
      </c>
      <c r="Y201" s="67">
        <f t="shared" si="675"/>
        <v>0</v>
      </c>
      <c r="Z201" s="67">
        <f t="shared" si="554"/>
        <v>15402899.4</v>
      </c>
      <c r="AA201" s="67">
        <f t="shared" si="555"/>
        <v>0</v>
      </c>
      <c r="AB201" s="67">
        <f t="shared" si="556"/>
        <v>0</v>
      </c>
      <c r="AC201" s="67">
        <f>AC202</f>
        <v>0</v>
      </c>
      <c r="AD201" s="67">
        <f t="shared" ref="AD201:AE202" si="676">AD202</f>
        <v>0</v>
      </c>
      <c r="AE201" s="67">
        <f t="shared" si="676"/>
        <v>0</v>
      </c>
      <c r="AF201" s="67">
        <f t="shared" si="557"/>
        <v>15402899.4</v>
      </c>
      <c r="AG201" s="67">
        <f t="shared" si="558"/>
        <v>0</v>
      </c>
      <c r="AH201" s="67">
        <f t="shared" si="559"/>
        <v>0</v>
      </c>
      <c r="AI201" s="67">
        <f>AI202</f>
        <v>0</v>
      </c>
      <c r="AJ201" s="67">
        <f t="shared" ref="AJ201:AK202" si="677">AJ202</f>
        <v>0</v>
      </c>
      <c r="AK201" s="67">
        <f t="shared" si="677"/>
        <v>0</v>
      </c>
      <c r="AL201" s="67">
        <f t="shared" si="612"/>
        <v>15402899.4</v>
      </c>
      <c r="AM201" s="67">
        <f t="shared" si="613"/>
        <v>0</v>
      </c>
      <c r="AN201" s="67">
        <f t="shared" si="614"/>
        <v>0</v>
      </c>
      <c r="AO201" s="67">
        <f>AO202</f>
        <v>0</v>
      </c>
      <c r="AP201" s="67">
        <f t="shared" ref="AP201:AQ202" si="678">AP202</f>
        <v>0</v>
      </c>
      <c r="AQ201" s="67">
        <f t="shared" si="678"/>
        <v>0</v>
      </c>
      <c r="AR201" s="67">
        <f t="shared" si="560"/>
        <v>15402899.4</v>
      </c>
      <c r="AS201" s="67">
        <f t="shared" si="561"/>
        <v>0</v>
      </c>
      <c r="AT201" s="67">
        <f t="shared" si="562"/>
        <v>0</v>
      </c>
      <c r="AU201" s="67">
        <f>AU202</f>
        <v>0</v>
      </c>
      <c r="AV201" s="67">
        <f t="shared" ref="AV201:AW202" si="679">AV202</f>
        <v>0</v>
      </c>
      <c r="AW201" s="67">
        <f t="shared" si="679"/>
        <v>0</v>
      </c>
      <c r="AX201" s="67">
        <f t="shared" si="563"/>
        <v>15402899.4</v>
      </c>
      <c r="AY201" s="67">
        <f t="shared" si="564"/>
        <v>0</v>
      </c>
      <c r="AZ201" s="67">
        <f t="shared" si="565"/>
        <v>0</v>
      </c>
      <c r="BA201" s="67">
        <f>BA202</f>
        <v>0</v>
      </c>
      <c r="BB201" s="67">
        <f t="shared" ref="BB201:BC202" si="680">BB202</f>
        <v>0</v>
      </c>
      <c r="BC201" s="67">
        <f t="shared" si="680"/>
        <v>0</v>
      </c>
      <c r="BD201" s="67">
        <f t="shared" si="566"/>
        <v>15402899.4</v>
      </c>
      <c r="BE201" s="67">
        <f t="shared" si="567"/>
        <v>0</v>
      </c>
      <c r="BF201" s="67">
        <f t="shared" si="568"/>
        <v>0</v>
      </c>
    </row>
    <row r="202" spans="1:58" ht="25.5">
      <c r="A202" s="218"/>
      <c r="B202" s="30" t="s">
        <v>41</v>
      </c>
      <c r="C202" s="44" t="s">
        <v>16</v>
      </c>
      <c r="D202" s="44" t="s">
        <v>3</v>
      </c>
      <c r="E202" s="44" t="s">
        <v>99</v>
      </c>
      <c r="F202" s="79" t="s">
        <v>355</v>
      </c>
      <c r="G202" s="107" t="s">
        <v>39</v>
      </c>
      <c r="H202" s="67"/>
      <c r="I202" s="67"/>
      <c r="J202" s="67"/>
      <c r="K202" s="67"/>
      <c r="L202" s="67"/>
      <c r="M202" s="67"/>
      <c r="N202" s="67"/>
      <c r="O202" s="67"/>
      <c r="P202" s="67"/>
      <c r="Q202" s="67">
        <f>Q203</f>
        <v>20500000</v>
      </c>
      <c r="R202" s="67">
        <f t="shared" si="671"/>
        <v>0</v>
      </c>
      <c r="S202" s="67">
        <f t="shared" si="671"/>
        <v>0</v>
      </c>
      <c r="T202" s="67">
        <f t="shared" si="672"/>
        <v>20500000</v>
      </c>
      <c r="U202" s="67">
        <f t="shared" si="673"/>
        <v>0</v>
      </c>
      <c r="V202" s="67">
        <f t="shared" si="674"/>
        <v>0</v>
      </c>
      <c r="W202" s="67">
        <f>W203</f>
        <v>-5097100.5999999996</v>
      </c>
      <c r="X202" s="67">
        <f t="shared" si="675"/>
        <v>0</v>
      </c>
      <c r="Y202" s="67">
        <f t="shared" si="675"/>
        <v>0</v>
      </c>
      <c r="Z202" s="67">
        <f t="shared" si="554"/>
        <v>15402899.4</v>
      </c>
      <c r="AA202" s="67">
        <f t="shared" si="555"/>
        <v>0</v>
      </c>
      <c r="AB202" s="67">
        <f t="shared" si="556"/>
        <v>0</v>
      </c>
      <c r="AC202" s="67">
        <f>AC203</f>
        <v>0</v>
      </c>
      <c r="AD202" s="67">
        <f t="shared" si="676"/>
        <v>0</v>
      </c>
      <c r="AE202" s="67">
        <f t="shared" si="676"/>
        <v>0</v>
      </c>
      <c r="AF202" s="67">
        <f t="shared" si="557"/>
        <v>15402899.4</v>
      </c>
      <c r="AG202" s="67">
        <f t="shared" si="558"/>
        <v>0</v>
      </c>
      <c r="AH202" s="67">
        <f t="shared" si="559"/>
        <v>0</v>
      </c>
      <c r="AI202" s="67">
        <f>AI203</f>
        <v>0</v>
      </c>
      <c r="AJ202" s="67">
        <f t="shared" si="677"/>
        <v>0</v>
      </c>
      <c r="AK202" s="67">
        <f t="shared" si="677"/>
        <v>0</v>
      </c>
      <c r="AL202" s="67">
        <f t="shared" si="612"/>
        <v>15402899.4</v>
      </c>
      <c r="AM202" s="67">
        <f t="shared" si="613"/>
        <v>0</v>
      </c>
      <c r="AN202" s="67">
        <f t="shared" si="614"/>
        <v>0</v>
      </c>
      <c r="AO202" s="67">
        <f>AO203</f>
        <v>0</v>
      </c>
      <c r="AP202" s="67">
        <f t="shared" si="678"/>
        <v>0</v>
      </c>
      <c r="AQ202" s="67">
        <f t="shared" si="678"/>
        <v>0</v>
      </c>
      <c r="AR202" s="67">
        <f t="shared" si="560"/>
        <v>15402899.4</v>
      </c>
      <c r="AS202" s="67">
        <f t="shared" si="561"/>
        <v>0</v>
      </c>
      <c r="AT202" s="67">
        <f t="shared" si="562"/>
        <v>0</v>
      </c>
      <c r="AU202" s="67">
        <f>AU203</f>
        <v>0</v>
      </c>
      <c r="AV202" s="67">
        <f t="shared" si="679"/>
        <v>0</v>
      </c>
      <c r="AW202" s="67">
        <f t="shared" si="679"/>
        <v>0</v>
      </c>
      <c r="AX202" s="67">
        <f t="shared" si="563"/>
        <v>15402899.4</v>
      </c>
      <c r="AY202" s="67">
        <f t="shared" si="564"/>
        <v>0</v>
      </c>
      <c r="AZ202" s="67">
        <f t="shared" si="565"/>
        <v>0</v>
      </c>
      <c r="BA202" s="67">
        <f>BA203</f>
        <v>0</v>
      </c>
      <c r="BB202" s="67">
        <f t="shared" si="680"/>
        <v>0</v>
      </c>
      <c r="BC202" s="67">
        <f t="shared" si="680"/>
        <v>0</v>
      </c>
      <c r="BD202" s="67">
        <f t="shared" si="566"/>
        <v>15402899.4</v>
      </c>
      <c r="BE202" s="67">
        <f t="shared" si="567"/>
        <v>0</v>
      </c>
      <c r="BF202" s="67">
        <f t="shared" si="568"/>
        <v>0</v>
      </c>
    </row>
    <row r="203" spans="1:58">
      <c r="A203" s="218"/>
      <c r="B203" s="29" t="s">
        <v>42</v>
      </c>
      <c r="C203" s="44" t="s">
        <v>16</v>
      </c>
      <c r="D203" s="44" t="s">
        <v>3</v>
      </c>
      <c r="E203" s="44" t="s">
        <v>99</v>
      </c>
      <c r="F203" s="79" t="s">
        <v>355</v>
      </c>
      <c r="G203" s="107" t="s">
        <v>40</v>
      </c>
      <c r="H203" s="67"/>
      <c r="I203" s="67"/>
      <c r="J203" s="67"/>
      <c r="K203" s="67"/>
      <c r="L203" s="67"/>
      <c r="M203" s="67"/>
      <c r="N203" s="67"/>
      <c r="O203" s="67"/>
      <c r="P203" s="67"/>
      <c r="Q203" s="67">
        <v>20500000</v>
      </c>
      <c r="R203" s="67"/>
      <c r="S203" s="67"/>
      <c r="T203" s="67">
        <f t="shared" si="672"/>
        <v>20500000</v>
      </c>
      <c r="U203" s="67">
        <f t="shared" si="673"/>
        <v>0</v>
      </c>
      <c r="V203" s="67">
        <f t="shared" si="674"/>
        <v>0</v>
      </c>
      <c r="W203" s="67">
        <f>10940810-16037910.6</f>
        <v>-5097100.5999999996</v>
      </c>
      <c r="X203" s="67"/>
      <c r="Y203" s="67"/>
      <c r="Z203" s="67">
        <f t="shared" si="554"/>
        <v>15402899.4</v>
      </c>
      <c r="AA203" s="67">
        <f t="shared" si="555"/>
        <v>0</v>
      </c>
      <c r="AB203" s="67">
        <f t="shared" si="556"/>
        <v>0</v>
      </c>
      <c r="AC203" s="67"/>
      <c r="AD203" s="67"/>
      <c r="AE203" s="67"/>
      <c r="AF203" s="67">
        <f t="shared" si="557"/>
        <v>15402899.4</v>
      </c>
      <c r="AG203" s="67">
        <f t="shared" si="558"/>
        <v>0</v>
      </c>
      <c r="AH203" s="67">
        <f t="shared" si="559"/>
        <v>0</v>
      </c>
      <c r="AI203" s="67"/>
      <c r="AJ203" s="67"/>
      <c r="AK203" s="67"/>
      <c r="AL203" s="67">
        <f t="shared" si="612"/>
        <v>15402899.4</v>
      </c>
      <c r="AM203" s="67">
        <f t="shared" si="613"/>
        <v>0</v>
      </c>
      <c r="AN203" s="67">
        <f t="shared" si="614"/>
        <v>0</v>
      </c>
      <c r="AO203" s="67"/>
      <c r="AP203" s="67"/>
      <c r="AQ203" s="67"/>
      <c r="AR203" s="67">
        <f t="shared" si="560"/>
        <v>15402899.4</v>
      </c>
      <c r="AS203" s="67">
        <f t="shared" si="561"/>
        <v>0</v>
      </c>
      <c r="AT203" s="67">
        <f t="shared" si="562"/>
        <v>0</v>
      </c>
      <c r="AU203" s="67"/>
      <c r="AV203" s="67"/>
      <c r="AW203" s="67"/>
      <c r="AX203" s="67">
        <f t="shared" si="563"/>
        <v>15402899.4</v>
      </c>
      <c r="AY203" s="67">
        <f t="shared" si="564"/>
        <v>0</v>
      </c>
      <c r="AZ203" s="67">
        <f t="shared" si="565"/>
        <v>0</v>
      </c>
      <c r="BA203" s="67"/>
      <c r="BB203" s="67"/>
      <c r="BC203" s="67"/>
      <c r="BD203" s="67">
        <f t="shared" si="566"/>
        <v>15402899.4</v>
      </c>
      <c r="BE203" s="67">
        <f t="shared" si="567"/>
        <v>0</v>
      </c>
      <c r="BF203" s="67">
        <f t="shared" si="568"/>
        <v>0</v>
      </c>
    </row>
    <row r="204" spans="1:58">
      <c r="A204" s="218"/>
      <c r="B204" s="62" t="s">
        <v>358</v>
      </c>
      <c r="C204" s="44" t="s">
        <v>16</v>
      </c>
      <c r="D204" s="44" t="s">
        <v>3</v>
      </c>
      <c r="E204" s="44" t="s">
        <v>99</v>
      </c>
      <c r="F204" s="79" t="s">
        <v>357</v>
      </c>
      <c r="G204" s="107"/>
      <c r="H204" s="67"/>
      <c r="I204" s="67"/>
      <c r="J204" s="67"/>
      <c r="K204" s="67"/>
      <c r="L204" s="67"/>
      <c r="M204" s="67"/>
      <c r="N204" s="67"/>
      <c r="O204" s="67"/>
      <c r="P204" s="67"/>
      <c r="Q204" s="67">
        <f>Q205</f>
        <v>3437500</v>
      </c>
      <c r="R204" s="67">
        <f t="shared" ref="R204:S205" si="681">R205</f>
        <v>0</v>
      </c>
      <c r="S204" s="67">
        <f t="shared" si="681"/>
        <v>0</v>
      </c>
      <c r="T204" s="67">
        <f t="shared" ref="T204:T206" si="682">N204+Q204</f>
        <v>3437500</v>
      </c>
      <c r="U204" s="67">
        <f t="shared" ref="U204:U206" si="683">O204+R204</f>
        <v>0</v>
      </c>
      <c r="V204" s="67">
        <f t="shared" ref="V204:V206" si="684">P204+S204</f>
        <v>0</v>
      </c>
      <c r="W204" s="67">
        <f>W205</f>
        <v>-3437500</v>
      </c>
      <c r="X204" s="67">
        <f t="shared" ref="X204:Y205" si="685">X205</f>
        <v>0</v>
      </c>
      <c r="Y204" s="67">
        <f t="shared" si="685"/>
        <v>0</v>
      </c>
      <c r="Z204" s="67">
        <f t="shared" si="554"/>
        <v>0</v>
      </c>
      <c r="AA204" s="67">
        <f t="shared" si="555"/>
        <v>0</v>
      </c>
      <c r="AB204" s="67">
        <f t="shared" si="556"/>
        <v>0</v>
      </c>
      <c r="AC204" s="67">
        <f>AC205</f>
        <v>0</v>
      </c>
      <c r="AD204" s="67">
        <f t="shared" ref="AD204:AE205" si="686">AD205</f>
        <v>0</v>
      </c>
      <c r="AE204" s="67">
        <f t="shared" si="686"/>
        <v>0</v>
      </c>
      <c r="AF204" s="67">
        <f t="shared" si="557"/>
        <v>0</v>
      </c>
      <c r="AG204" s="67">
        <f t="shared" si="558"/>
        <v>0</v>
      </c>
      <c r="AH204" s="67">
        <f t="shared" si="559"/>
        <v>0</v>
      </c>
      <c r="AI204" s="67">
        <f>AI205</f>
        <v>0</v>
      </c>
      <c r="AJ204" s="67">
        <f t="shared" ref="AJ204:AK205" si="687">AJ205</f>
        <v>0</v>
      </c>
      <c r="AK204" s="67">
        <f t="shared" si="687"/>
        <v>0</v>
      </c>
      <c r="AL204" s="67">
        <f t="shared" si="612"/>
        <v>0</v>
      </c>
      <c r="AM204" s="67">
        <f t="shared" si="613"/>
        <v>0</v>
      </c>
      <c r="AN204" s="67">
        <f t="shared" si="614"/>
        <v>0</v>
      </c>
      <c r="AO204" s="67">
        <f>AO205</f>
        <v>0</v>
      </c>
      <c r="AP204" s="67">
        <f t="shared" ref="AP204:AQ205" si="688">AP205</f>
        <v>0</v>
      </c>
      <c r="AQ204" s="67">
        <f t="shared" si="688"/>
        <v>0</v>
      </c>
      <c r="AR204" s="67">
        <f t="shared" si="560"/>
        <v>0</v>
      </c>
      <c r="AS204" s="67">
        <f t="shared" si="561"/>
        <v>0</v>
      </c>
      <c r="AT204" s="67">
        <f t="shared" si="562"/>
        <v>0</v>
      </c>
      <c r="AU204" s="67">
        <f>AU205</f>
        <v>0</v>
      </c>
      <c r="AV204" s="67">
        <f t="shared" ref="AV204:AW205" si="689">AV205</f>
        <v>0</v>
      </c>
      <c r="AW204" s="67">
        <f t="shared" si="689"/>
        <v>0</v>
      </c>
      <c r="AX204" s="67">
        <f t="shared" si="563"/>
        <v>0</v>
      </c>
      <c r="AY204" s="67">
        <f t="shared" si="564"/>
        <v>0</v>
      </c>
      <c r="AZ204" s="67">
        <f t="shared" si="565"/>
        <v>0</v>
      </c>
      <c r="BA204" s="67">
        <f>BA205</f>
        <v>0</v>
      </c>
      <c r="BB204" s="67">
        <f t="shared" ref="BB204:BC205" si="690">BB205</f>
        <v>0</v>
      </c>
      <c r="BC204" s="67">
        <f t="shared" si="690"/>
        <v>0</v>
      </c>
      <c r="BD204" s="67">
        <f t="shared" si="566"/>
        <v>0</v>
      </c>
      <c r="BE204" s="67">
        <f t="shared" si="567"/>
        <v>0</v>
      </c>
      <c r="BF204" s="67">
        <f t="shared" si="568"/>
        <v>0</v>
      </c>
    </row>
    <row r="205" spans="1:58" ht="25.5">
      <c r="A205" s="218"/>
      <c r="B205" s="30" t="s">
        <v>41</v>
      </c>
      <c r="C205" s="44" t="s">
        <v>16</v>
      </c>
      <c r="D205" s="44" t="s">
        <v>3</v>
      </c>
      <c r="E205" s="44" t="s">
        <v>99</v>
      </c>
      <c r="F205" s="79" t="s">
        <v>357</v>
      </c>
      <c r="G205" s="107" t="s">
        <v>39</v>
      </c>
      <c r="H205" s="67"/>
      <c r="I205" s="67"/>
      <c r="J205" s="67"/>
      <c r="K205" s="67"/>
      <c r="L205" s="67"/>
      <c r="M205" s="67"/>
      <c r="N205" s="67"/>
      <c r="O205" s="67"/>
      <c r="P205" s="67"/>
      <c r="Q205" s="67">
        <f>Q206</f>
        <v>3437500</v>
      </c>
      <c r="R205" s="67">
        <f t="shared" si="681"/>
        <v>0</v>
      </c>
      <c r="S205" s="67">
        <f t="shared" si="681"/>
        <v>0</v>
      </c>
      <c r="T205" s="67">
        <f t="shared" si="682"/>
        <v>3437500</v>
      </c>
      <c r="U205" s="67">
        <f t="shared" si="683"/>
        <v>0</v>
      </c>
      <c r="V205" s="67">
        <f t="shared" si="684"/>
        <v>0</v>
      </c>
      <c r="W205" s="67">
        <f>W206</f>
        <v>-3437500</v>
      </c>
      <c r="X205" s="67">
        <f t="shared" si="685"/>
        <v>0</v>
      </c>
      <c r="Y205" s="67">
        <f t="shared" si="685"/>
        <v>0</v>
      </c>
      <c r="Z205" s="67">
        <f t="shared" si="554"/>
        <v>0</v>
      </c>
      <c r="AA205" s="67">
        <f t="shared" si="555"/>
        <v>0</v>
      </c>
      <c r="AB205" s="67">
        <f t="shared" si="556"/>
        <v>0</v>
      </c>
      <c r="AC205" s="67">
        <f>AC206</f>
        <v>0</v>
      </c>
      <c r="AD205" s="67">
        <f t="shared" si="686"/>
        <v>0</v>
      </c>
      <c r="AE205" s="67">
        <f t="shared" si="686"/>
        <v>0</v>
      </c>
      <c r="AF205" s="67">
        <f t="shared" si="557"/>
        <v>0</v>
      </c>
      <c r="AG205" s="67">
        <f t="shared" si="558"/>
        <v>0</v>
      </c>
      <c r="AH205" s="67">
        <f t="shared" si="559"/>
        <v>0</v>
      </c>
      <c r="AI205" s="67">
        <f>AI206</f>
        <v>0</v>
      </c>
      <c r="AJ205" s="67">
        <f t="shared" si="687"/>
        <v>0</v>
      </c>
      <c r="AK205" s="67">
        <f t="shared" si="687"/>
        <v>0</v>
      </c>
      <c r="AL205" s="67">
        <f t="shared" si="612"/>
        <v>0</v>
      </c>
      <c r="AM205" s="67">
        <f t="shared" si="613"/>
        <v>0</v>
      </c>
      <c r="AN205" s="67">
        <f t="shared" si="614"/>
        <v>0</v>
      </c>
      <c r="AO205" s="67">
        <f>AO206</f>
        <v>0</v>
      </c>
      <c r="AP205" s="67">
        <f t="shared" si="688"/>
        <v>0</v>
      </c>
      <c r="AQ205" s="67">
        <f t="shared" si="688"/>
        <v>0</v>
      </c>
      <c r="AR205" s="67">
        <f t="shared" si="560"/>
        <v>0</v>
      </c>
      <c r="AS205" s="67">
        <f t="shared" si="561"/>
        <v>0</v>
      </c>
      <c r="AT205" s="67">
        <f t="shared" si="562"/>
        <v>0</v>
      </c>
      <c r="AU205" s="67">
        <f>AU206</f>
        <v>0</v>
      </c>
      <c r="AV205" s="67">
        <f t="shared" si="689"/>
        <v>0</v>
      </c>
      <c r="AW205" s="67">
        <f t="shared" si="689"/>
        <v>0</v>
      </c>
      <c r="AX205" s="67">
        <f t="shared" si="563"/>
        <v>0</v>
      </c>
      <c r="AY205" s="67">
        <f t="shared" si="564"/>
        <v>0</v>
      </c>
      <c r="AZ205" s="67">
        <f t="shared" si="565"/>
        <v>0</v>
      </c>
      <c r="BA205" s="67">
        <f>BA206</f>
        <v>0</v>
      </c>
      <c r="BB205" s="67">
        <f t="shared" si="690"/>
        <v>0</v>
      </c>
      <c r="BC205" s="67">
        <f t="shared" si="690"/>
        <v>0</v>
      </c>
      <c r="BD205" s="67">
        <f t="shared" si="566"/>
        <v>0</v>
      </c>
      <c r="BE205" s="67">
        <f t="shared" si="567"/>
        <v>0</v>
      </c>
      <c r="BF205" s="67">
        <f t="shared" si="568"/>
        <v>0</v>
      </c>
    </row>
    <row r="206" spans="1:58">
      <c r="A206" s="218"/>
      <c r="B206" s="29" t="s">
        <v>42</v>
      </c>
      <c r="C206" s="44" t="s">
        <v>16</v>
      </c>
      <c r="D206" s="44" t="s">
        <v>3</v>
      </c>
      <c r="E206" s="44" t="s">
        <v>99</v>
      </c>
      <c r="F206" s="79" t="s">
        <v>357</v>
      </c>
      <c r="G206" s="107" t="s">
        <v>40</v>
      </c>
      <c r="H206" s="67"/>
      <c r="I206" s="67"/>
      <c r="J206" s="67"/>
      <c r="K206" s="67"/>
      <c r="L206" s="67"/>
      <c r="M206" s="67"/>
      <c r="N206" s="67"/>
      <c r="O206" s="67"/>
      <c r="P206" s="67"/>
      <c r="Q206" s="67">
        <v>3437500</v>
      </c>
      <c r="R206" s="67"/>
      <c r="S206" s="67"/>
      <c r="T206" s="67">
        <f t="shared" si="682"/>
        <v>3437500</v>
      </c>
      <c r="U206" s="67">
        <f t="shared" si="683"/>
        <v>0</v>
      </c>
      <c r="V206" s="67">
        <f t="shared" si="684"/>
        <v>0</v>
      </c>
      <c r="W206" s="67">
        <v>-3437500</v>
      </c>
      <c r="X206" s="67"/>
      <c r="Y206" s="67"/>
      <c r="Z206" s="67">
        <f t="shared" si="554"/>
        <v>0</v>
      </c>
      <c r="AA206" s="67">
        <f t="shared" si="555"/>
        <v>0</v>
      </c>
      <c r="AB206" s="67">
        <f t="shared" si="556"/>
        <v>0</v>
      </c>
      <c r="AC206" s="67"/>
      <c r="AD206" s="67"/>
      <c r="AE206" s="67"/>
      <c r="AF206" s="67">
        <f t="shared" si="557"/>
        <v>0</v>
      </c>
      <c r="AG206" s="67">
        <f t="shared" si="558"/>
        <v>0</v>
      </c>
      <c r="AH206" s="67">
        <f t="shared" si="559"/>
        <v>0</v>
      </c>
      <c r="AI206" s="67"/>
      <c r="AJ206" s="67"/>
      <c r="AK206" s="67"/>
      <c r="AL206" s="67">
        <f t="shared" si="612"/>
        <v>0</v>
      </c>
      <c r="AM206" s="67">
        <f t="shared" si="613"/>
        <v>0</v>
      </c>
      <c r="AN206" s="67">
        <f t="shared" si="614"/>
        <v>0</v>
      </c>
      <c r="AO206" s="67"/>
      <c r="AP206" s="67"/>
      <c r="AQ206" s="67"/>
      <c r="AR206" s="67">
        <f t="shared" si="560"/>
        <v>0</v>
      </c>
      <c r="AS206" s="67">
        <f t="shared" si="561"/>
        <v>0</v>
      </c>
      <c r="AT206" s="67">
        <f t="shared" si="562"/>
        <v>0</v>
      </c>
      <c r="AU206" s="67"/>
      <c r="AV206" s="67"/>
      <c r="AW206" s="67"/>
      <c r="AX206" s="67">
        <f t="shared" si="563"/>
        <v>0</v>
      </c>
      <c r="AY206" s="67">
        <f t="shared" si="564"/>
        <v>0</v>
      </c>
      <c r="AZ206" s="67">
        <f t="shared" si="565"/>
        <v>0</v>
      </c>
      <c r="BA206" s="67"/>
      <c r="BB206" s="67"/>
      <c r="BC206" s="67"/>
      <c r="BD206" s="67">
        <f t="shared" si="566"/>
        <v>0</v>
      </c>
      <c r="BE206" s="67">
        <f t="shared" si="567"/>
        <v>0</v>
      </c>
      <c r="BF206" s="67">
        <f t="shared" si="568"/>
        <v>0</v>
      </c>
    </row>
    <row r="207" spans="1:58" ht="25.5">
      <c r="A207" s="218"/>
      <c r="B207" s="119" t="s">
        <v>248</v>
      </c>
      <c r="C207" s="5" t="s">
        <v>16</v>
      </c>
      <c r="D207" s="5" t="s">
        <v>3</v>
      </c>
      <c r="E207" s="5" t="s">
        <v>99</v>
      </c>
      <c r="F207" s="79" t="s">
        <v>249</v>
      </c>
      <c r="G207" s="17"/>
      <c r="H207" s="73">
        <f>H208</f>
        <v>250000</v>
      </c>
      <c r="I207" s="73">
        <f t="shared" ref="I207:M208" si="691">I208</f>
        <v>0</v>
      </c>
      <c r="J207" s="73">
        <f t="shared" si="691"/>
        <v>0</v>
      </c>
      <c r="K207" s="73">
        <f t="shared" si="691"/>
        <v>0</v>
      </c>
      <c r="L207" s="73">
        <f t="shared" si="691"/>
        <v>0</v>
      </c>
      <c r="M207" s="73">
        <f t="shared" si="691"/>
        <v>0</v>
      </c>
      <c r="N207" s="73">
        <f t="shared" si="319"/>
        <v>250000</v>
      </c>
      <c r="O207" s="73">
        <f t="shared" si="320"/>
        <v>0</v>
      </c>
      <c r="P207" s="73">
        <f t="shared" si="321"/>
        <v>0</v>
      </c>
      <c r="Q207" s="73">
        <f t="shared" ref="Q207:S208" si="692">Q208</f>
        <v>0</v>
      </c>
      <c r="R207" s="73">
        <f t="shared" si="692"/>
        <v>0</v>
      </c>
      <c r="S207" s="73">
        <f t="shared" si="692"/>
        <v>0</v>
      </c>
      <c r="T207" s="73">
        <f t="shared" si="551"/>
        <v>250000</v>
      </c>
      <c r="U207" s="73">
        <f t="shared" si="552"/>
        <v>0</v>
      </c>
      <c r="V207" s="73">
        <f t="shared" si="553"/>
        <v>0</v>
      </c>
      <c r="W207" s="73">
        <f t="shared" ref="W207:Y208" si="693">W208</f>
        <v>0</v>
      </c>
      <c r="X207" s="73">
        <f t="shared" si="693"/>
        <v>0</v>
      </c>
      <c r="Y207" s="73">
        <f t="shared" si="693"/>
        <v>0</v>
      </c>
      <c r="Z207" s="73">
        <f t="shared" si="554"/>
        <v>250000</v>
      </c>
      <c r="AA207" s="73">
        <f t="shared" si="555"/>
        <v>0</v>
      </c>
      <c r="AB207" s="73">
        <f t="shared" si="556"/>
        <v>0</v>
      </c>
      <c r="AC207" s="73">
        <f t="shared" ref="AC207:AE208" si="694">AC208</f>
        <v>0</v>
      </c>
      <c r="AD207" s="73">
        <f t="shared" si="694"/>
        <v>0</v>
      </c>
      <c r="AE207" s="73">
        <f t="shared" si="694"/>
        <v>0</v>
      </c>
      <c r="AF207" s="73">
        <f t="shared" si="557"/>
        <v>250000</v>
      </c>
      <c r="AG207" s="73">
        <f t="shared" si="558"/>
        <v>0</v>
      </c>
      <c r="AH207" s="73">
        <f t="shared" si="559"/>
        <v>0</v>
      </c>
      <c r="AI207" s="73">
        <f t="shared" ref="AI207:AK208" si="695">AI208</f>
        <v>0</v>
      </c>
      <c r="AJ207" s="73">
        <f t="shared" si="695"/>
        <v>0</v>
      </c>
      <c r="AK207" s="73">
        <f t="shared" si="695"/>
        <v>0</v>
      </c>
      <c r="AL207" s="73">
        <f t="shared" si="612"/>
        <v>250000</v>
      </c>
      <c r="AM207" s="73">
        <f t="shared" si="613"/>
        <v>0</v>
      </c>
      <c r="AN207" s="73">
        <f t="shared" si="614"/>
        <v>0</v>
      </c>
      <c r="AO207" s="73">
        <f t="shared" ref="AO207:AQ208" si="696">AO208</f>
        <v>0</v>
      </c>
      <c r="AP207" s="73">
        <f t="shared" si="696"/>
        <v>0</v>
      </c>
      <c r="AQ207" s="73">
        <f t="shared" si="696"/>
        <v>0</v>
      </c>
      <c r="AR207" s="73">
        <f t="shared" si="560"/>
        <v>250000</v>
      </c>
      <c r="AS207" s="73">
        <f t="shared" si="561"/>
        <v>0</v>
      </c>
      <c r="AT207" s="73">
        <f t="shared" si="562"/>
        <v>0</v>
      </c>
      <c r="AU207" s="73">
        <f t="shared" ref="AU207:AW208" si="697">AU208</f>
        <v>0</v>
      </c>
      <c r="AV207" s="73">
        <f t="shared" si="697"/>
        <v>0</v>
      </c>
      <c r="AW207" s="73">
        <f t="shared" si="697"/>
        <v>0</v>
      </c>
      <c r="AX207" s="73">
        <f t="shared" si="563"/>
        <v>250000</v>
      </c>
      <c r="AY207" s="73">
        <f t="shared" si="564"/>
        <v>0</v>
      </c>
      <c r="AZ207" s="73">
        <f t="shared" si="565"/>
        <v>0</v>
      </c>
      <c r="BA207" s="73">
        <f t="shared" ref="BA207:BC208" si="698">BA208</f>
        <v>0</v>
      </c>
      <c r="BB207" s="73">
        <f t="shared" si="698"/>
        <v>0</v>
      </c>
      <c r="BC207" s="73">
        <f t="shared" si="698"/>
        <v>0</v>
      </c>
      <c r="BD207" s="73">
        <f t="shared" si="566"/>
        <v>250000</v>
      </c>
      <c r="BE207" s="73">
        <f t="shared" si="567"/>
        <v>0</v>
      </c>
      <c r="BF207" s="73">
        <f t="shared" si="568"/>
        <v>0</v>
      </c>
    </row>
    <row r="208" spans="1:58" ht="25.5">
      <c r="A208" s="216"/>
      <c r="B208" s="30" t="s">
        <v>41</v>
      </c>
      <c r="C208" s="5" t="s">
        <v>16</v>
      </c>
      <c r="D208" s="5" t="s">
        <v>3</v>
      </c>
      <c r="E208" s="5" t="s">
        <v>99</v>
      </c>
      <c r="F208" s="79" t="s">
        <v>249</v>
      </c>
      <c r="G208" s="61" t="s">
        <v>39</v>
      </c>
      <c r="H208" s="73">
        <f>H209</f>
        <v>250000</v>
      </c>
      <c r="I208" s="73">
        <f t="shared" si="691"/>
        <v>0</v>
      </c>
      <c r="J208" s="73">
        <f t="shared" si="691"/>
        <v>0</v>
      </c>
      <c r="K208" s="73">
        <f t="shared" si="691"/>
        <v>0</v>
      </c>
      <c r="L208" s="73">
        <f t="shared" si="691"/>
        <v>0</v>
      </c>
      <c r="M208" s="73">
        <f t="shared" si="691"/>
        <v>0</v>
      </c>
      <c r="N208" s="73">
        <f t="shared" si="319"/>
        <v>250000</v>
      </c>
      <c r="O208" s="73">
        <f t="shared" si="320"/>
        <v>0</v>
      </c>
      <c r="P208" s="73">
        <f t="shared" si="321"/>
        <v>0</v>
      </c>
      <c r="Q208" s="73">
        <f t="shared" si="692"/>
        <v>0</v>
      </c>
      <c r="R208" s="73">
        <f t="shared" si="692"/>
        <v>0</v>
      </c>
      <c r="S208" s="73">
        <f t="shared" si="692"/>
        <v>0</v>
      </c>
      <c r="T208" s="73">
        <f t="shared" si="551"/>
        <v>250000</v>
      </c>
      <c r="U208" s="73">
        <f t="shared" si="552"/>
        <v>0</v>
      </c>
      <c r="V208" s="73">
        <f t="shared" si="553"/>
        <v>0</v>
      </c>
      <c r="W208" s="73">
        <f t="shared" si="693"/>
        <v>0</v>
      </c>
      <c r="X208" s="73">
        <f t="shared" si="693"/>
        <v>0</v>
      </c>
      <c r="Y208" s="73">
        <f t="shared" si="693"/>
        <v>0</v>
      </c>
      <c r="Z208" s="73">
        <f t="shared" si="554"/>
        <v>250000</v>
      </c>
      <c r="AA208" s="73">
        <f t="shared" si="555"/>
        <v>0</v>
      </c>
      <c r="AB208" s="73">
        <f t="shared" si="556"/>
        <v>0</v>
      </c>
      <c r="AC208" s="73">
        <f t="shared" si="694"/>
        <v>0</v>
      </c>
      <c r="AD208" s="73">
        <f t="shared" si="694"/>
        <v>0</v>
      </c>
      <c r="AE208" s="73">
        <f t="shared" si="694"/>
        <v>0</v>
      </c>
      <c r="AF208" s="73">
        <f t="shared" si="557"/>
        <v>250000</v>
      </c>
      <c r="AG208" s="73">
        <f t="shared" si="558"/>
        <v>0</v>
      </c>
      <c r="AH208" s="73">
        <f t="shared" si="559"/>
        <v>0</v>
      </c>
      <c r="AI208" s="73">
        <f t="shared" si="695"/>
        <v>0</v>
      </c>
      <c r="AJ208" s="73">
        <f t="shared" si="695"/>
        <v>0</v>
      </c>
      <c r="AK208" s="73">
        <f t="shared" si="695"/>
        <v>0</v>
      </c>
      <c r="AL208" s="73">
        <f t="shared" si="612"/>
        <v>250000</v>
      </c>
      <c r="AM208" s="73">
        <f t="shared" si="613"/>
        <v>0</v>
      </c>
      <c r="AN208" s="73">
        <f t="shared" si="614"/>
        <v>0</v>
      </c>
      <c r="AO208" s="73">
        <f t="shared" si="696"/>
        <v>0</v>
      </c>
      <c r="AP208" s="73">
        <f t="shared" si="696"/>
        <v>0</v>
      </c>
      <c r="AQ208" s="73">
        <f t="shared" si="696"/>
        <v>0</v>
      </c>
      <c r="AR208" s="73">
        <f t="shared" si="560"/>
        <v>250000</v>
      </c>
      <c r="AS208" s="73">
        <f t="shared" si="561"/>
        <v>0</v>
      </c>
      <c r="AT208" s="73">
        <f t="shared" si="562"/>
        <v>0</v>
      </c>
      <c r="AU208" s="73">
        <f t="shared" si="697"/>
        <v>0</v>
      </c>
      <c r="AV208" s="73">
        <f t="shared" si="697"/>
        <v>0</v>
      </c>
      <c r="AW208" s="73">
        <f t="shared" si="697"/>
        <v>0</v>
      </c>
      <c r="AX208" s="73">
        <f t="shared" si="563"/>
        <v>250000</v>
      </c>
      <c r="AY208" s="73">
        <f t="shared" si="564"/>
        <v>0</v>
      </c>
      <c r="AZ208" s="73">
        <f t="shared" si="565"/>
        <v>0</v>
      </c>
      <c r="BA208" s="73">
        <f t="shared" si="698"/>
        <v>0</v>
      </c>
      <c r="BB208" s="73">
        <f t="shared" si="698"/>
        <v>0</v>
      </c>
      <c r="BC208" s="73">
        <f t="shared" si="698"/>
        <v>0</v>
      </c>
      <c r="BD208" s="73">
        <f t="shared" si="566"/>
        <v>250000</v>
      </c>
      <c r="BE208" s="73">
        <f t="shared" si="567"/>
        <v>0</v>
      </c>
      <c r="BF208" s="73">
        <f t="shared" si="568"/>
        <v>0</v>
      </c>
    </row>
    <row r="209" spans="1:58">
      <c r="A209" s="216"/>
      <c r="B209" s="29" t="s">
        <v>42</v>
      </c>
      <c r="C209" s="5" t="s">
        <v>16</v>
      </c>
      <c r="D209" s="5" t="s">
        <v>3</v>
      </c>
      <c r="E209" s="5" t="s">
        <v>99</v>
      </c>
      <c r="F209" s="79" t="s">
        <v>249</v>
      </c>
      <c r="G209" s="61" t="s">
        <v>40</v>
      </c>
      <c r="H209" s="67">
        <v>250000</v>
      </c>
      <c r="I209" s="67"/>
      <c r="J209" s="67"/>
      <c r="K209" s="67"/>
      <c r="L209" s="67"/>
      <c r="M209" s="67"/>
      <c r="N209" s="67">
        <f t="shared" si="319"/>
        <v>250000</v>
      </c>
      <c r="O209" s="67">
        <f t="shared" si="320"/>
        <v>0</v>
      </c>
      <c r="P209" s="67">
        <f t="shared" si="321"/>
        <v>0</v>
      </c>
      <c r="Q209" s="67"/>
      <c r="R209" s="67"/>
      <c r="S209" s="67"/>
      <c r="T209" s="67">
        <f t="shared" si="551"/>
        <v>250000</v>
      </c>
      <c r="U209" s="67">
        <f t="shared" si="552"/>
        <v>0</v>
      </c>
      <c r="V209" s="67">
        <f t="shared" si="553"/>
        <v>0</v>
      </c>
      <c r="W209" s="67"/>
      <c r="X209" s="67"/>
      <c r="Y209" s="67"/>
      <c r="Z209" s="67">
        <f t="shared" si="554"/>
        <v>250000</v>
      </c>
      <c r="AA209" s="67">
        <f t="shared" si="555"/>
        <v>0</v>
      </c>
      <c r="AB209" s="67">
        <f t="shared" si="556"/>
        <v>0</v>
      </c>
      <c r="AC209" s="67"/>
      <c r="AD209" s="67"/>
      <c r="AE209" s="67"/>
      <c r="AF209" s="67">
        <f t="shared" si="557"/>
        <v>250000</v>
      </c>
      <c r="AG209" s="67">
        <f t="shared" si="558"/>
        <v>0</v>
      </c>
      <c r="AH209" s="67">
        <f t="shared" si="559"/>
        <v>0</v>
      </c>
      <c r="AI209" s="67"/>
      <c r="AJ209" s="67"/>
      <c r="AK209" s="67"/>
      <c r="AL209" s="67">
        <f t="shared" si="612"/>
        <v>250000</v>
      </c>
      <c r="AM209" s="67">
        <f t="shared" si="613"/>
        <v>0</v>
      </c>
      <c r="AN209" s="67">
        <f t="shared" si="614"/>
        <v>0</v>
      </c>
      <c r="AO209" s="67"/>
      <c r="AP209" s="67"/>
      <c r="AQ209" s="67"/>
      <c r="AR209" s="67">
        <f t="shared" si="560"/>
        <v>250000</v>
      </c>
      <c r="AS209" s="67">
        <f t="shared" si="561"/>
        <v>0</v>
      </c>
      <c r="AT209" s="67">
        <f t="shared" si="562"/>
        <v>0</v>
      </c>
      <c r="AU209" s="67"/>
      <c r="AV209" s="67"/>
      <c r="AW209" s="67"/>
      <c r="AX209" s="67">
        <f t="shared" si="563"/>
        <v>250000</v>
      </c>
      <c r="AY209" s="67">
        <f t="shared" si="564"/>
        <v>0</v>
      </c>
      <c r="AZ209" s="67">
        <f t="shared" si="565"/>
        <v>0</v>
      </c>
      <c r="BA209" s="67"/>
      <c r="BB209" s="67"/>
      <c r="BC209" s="67"/>
      <c r="BD209" s="67">
        <f t="shared" si="566"/>
        <v>250000</v>
      </c>
      <c r="BE209" s="67">
        <f t="shared" si="567"/>
        <v>0</v>
      </c>
      <c r="BF209" s="67">
        <f t="shared" si="568"/>
        <v>0</v>
      </c>
    </row>
    <row r="210" spans="1:58">
      <c r="A210" s="201"/>
      <c r="B210" s="91" t="s">
        <v>358</v>
      </c>
      <c r="C210" s="44" t="s">
        <v>16</v>
      </c>
      <c r="D210" s="44" t="s">
        <v>3</v>
      </c>
      <c r="E210" s="44" t="s">
        <v>99</v>
      </c>
      <c r="F210" s="79" t="s">
        <v>387</v>
      </c>
      <c r="G210" s="107"/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67"/>
      <c r="U210" s="67"/>
      <c r="V210" s="67"/>
      <c r="W210" s="67">
        <f>W211</f>
        <v>3693333.33</v>
      </c>
      <c r="X210" s="67">
        <f t="shared" ref="X210:Y211" si="699">X211</f>
        <v>0</v>
      </c>
      <c r="Y210" s="67">
        <f t="shared" si="699"/>
        <v>0</v>
      </c>
      <c r="Z210" s="67">
        <f t="shared" ref="Z210:Z212" si="700">T210+W210</f>
        <v>3693333.33</v>
      </c>
      <c r="AA210" s="67">
        <f t="shared" ref="AA210:AA212" si="701">U210+X210</f>
        <v>0</v>
      </c>
      <c r="AB210" s="67">
        <f t="shared" ref="AB210:AB212" si="702">V210+Y210</f>
        <v>0</v>
      </c>
      <c r="AC210" s="67">
        <f>AC211</f>
        <v>0</v>
      </c>
      <c r="AD210" s="67">
        <f t="shared" ref="AD210:AE211" si="703">AD211</f>
        <v>0</v>
      </c>
      <c r="AE210" s="67">
        <f t="shared" si="703"/>
        <v>0</v>
      </c>
      <c r="AF210" s="67">
        <f t="shared" si="557"/>
        <v>3693333.33</v>
      </c>
      <c r="AG210" s="67">
        <f t="shared" si="558"/>
        <v>0</v>
      </c>
      <c r="AH210" s="67">
        <f t="shared" si="559"/>
        <v>0</v>
      </c>
      <c r="AI210" s="67">
        <f>AI211</f>
        <v>0</v>
      </c>
      <c r="AJ210" s="67">
        <f t="shared" ref="AJ210:AK211" si="704">AJ211</f>
        <v>0</v>
      </c>
      <c r="AK210" s="67">
        <f t="shared" si="704"/>
        <v>0</v>
      </c>
      <c r="AL210" s="67">
        <f t="shared" si="612"/>
        <v>3693333.33</v>
      </c>
      <c r="AM210" s="67">
        <f t="shared" si="613"/>
        <v>0</v>
      </c>
      <c r="AN210" s="67">
        <f t="shared" si="614"/>
        <v>0</v>
      </c>
      <c r="AO210" s="67">
        <f>AO211</f>
        <v>-97960</v>
      </c>
      <c r="AP210" s="67">
        <f t="shared" ref="AP210:AQ211" si="705">AP211</f>
        <v>0</v>
      </c>
      <c r="AQ210" s="67">
        <f t="shared" si="705"/>
        <v>0</v>
      </c>
      <c r="AR210" s="67">
        <f t="shared" si="560"/>
        <v>3595373.33</v>
      </c>
      <c r="AS210" s="67">
        <f t="shared" si="561"/>
        <v>0</v>
      </c>
      <c r="AT210" s="67">
        <f t="shared" si="562"/>
        <v>0</v>
      </c>
      <c r="AU210" s="67">
        <f>AU211</f>
        <v>0</v>
      </c>
      <c r="AV210" s="67">
        <f t="shared" ref="AV210:AW211" si="706">AV211</f>
        <v>0</v>
      </c>
      <c r="AW210" s="67">
        <f t="shared" si="706"/>
        <v>0</v>
      </c>
      <c r="AX210" s="67">
        <f t="shared" si="563"/>
        <v>3595373.33</v>
      </c>
      <c r="AY210" s="67">
        <f t="shared" si="564"/>
        <v>0</v>
      </c>
      <c r="AZ210" s="67">
        <f t="shared" si="565"/>
        <v>0</v>
      </c>
      <c r="BA210" s="67">
        <f>BA211</f>
        <v>0</v>
      </c>
      <c r="BB210" s="67">
        <f t="shared" ref="BB210:BC211" si="707">BB211</f>
        <v>0</v>
      </c>
      <c r="BC210" s="67">
        <f t="shared" si="707"/>
        <v>0</v>
      </c>
      <c r="BD210" s="67">
        <f t="shared" si="566"/>
        <v>3595373.33</v>
      </c>
      <c r="BE210" s="67">
        <f t="shared" si="567"/>
        <v>0</v>
      </c>
      <c r="BF210" s="67">
        <f t="shared" si="568"/>
        <v>0</v>
      </c>
    </row>
    <row r="211" spans="1:58" ht="25.5">
      <c r="A211" s="201"/>
      <c r="B211" s="91" t="s">
        <v>41</v>
      </c>
      <c r="C211" s="44" t="s">
        <v>16</v>
      </c>
      <c r="D211" s="44" t="s">
        <v>3</v>
      </c>
      <c r="E211" s="44" t="s">
        <v>99</v>
      </c>
      <c r="F211" s="79" t="s">
        <v>387</v>
      </c>
      <c r="G211" s="107" t="s">
        <v>39</v>
      </c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>
        <f>W212</f>
        <v>3693333.33</v>
      </c>
      <c r="X211" s="67">
        <f t="shared" si="699"/>
        <v>0</v>
      </c>
      <c r="Y211" s="67">
        <f t="shared" si="699"/>
        <v>0</v>
      </c>
      <c r="Z211" s="67">
        <f t="shared" si="700"/>
        <v>3693333.33</v>
      </c>
      <c r="AA211" s="67">
        <f t="shared" si="701"/>
        <v>0</v>
      </c>
      <c r="AB211" s="67">
        <f t="shared" si="702"/>
        <v>0</v>
      </c>
      <c r="AC211" s="67">
        <f>AC212</f>
        <v>0</v>
      </c>
      <c r="AD211" s="67">
        <f t="shared" si="703"/>
        <v>0</v>
      </c>
      <c r="AE211" s="67">
        <f t="shared" si="703"/>
        <v>0</v>
      </c>
      <c r="AF211" s="67">
        <f t="shared" si="557"/>
        <v>3693333.33</v>
      </c>
      <c r="AG211" s="67">
        <f t="shared" si="558"/>
        <v>0</v>
      </c>
      <c r="AH211" s="67">
        <f t="shared" si="559"/>
        <v>0</v>
      </c>
      <c r="AI211" s="67">
        <f>AI212</f>
        <v>0</v>
      </c>
      <c r="AJ211" s="67">
        <f t="shared" si="704"/>
        <v>0</v>
      </c>
      <c r="AK211" s="67">
        <f t="shared" si="704"/>
        <v>0</v>
      </c>
      <c r="AL211" s="67">
        <f t="shared" si="612"/>
        <v>3693333.33</v>
      </c>
      <c r="AM211" s="67">
        <f t="shared" si="613"/>
        <v>0</v>
      </c>
      <c r="AN211" s="67">
        <f t="shared" si="614"/>
        <v>0</v>
      </c>
      <c r="AO211" s="67">
        <f>AO212</f>
        <v>-97960</v>
      </c>
      <c r="AP211" s="67">
        <f t="shared" si="705"/>
        <v>0</v>
      </c>
      <c r="AQ211" s="67">
        <f t="shared" si="705"/>
        <v>0</v>
      </c>
      <c r="AR211" s="67">
        <f t="shared" si="560"/>
        <v>3595373.33</v>
      </c>
      <c r="AS211" s="67">
        <f t="shared" si="561"/>
        <v>0</v>
      </c>
      <c r="AT211" s="67">
        <f t="shared" si="562"/>
        <v>0</v>
      </c>
      <c r="AU211" s="67">
        <f>AU212</f>
        <v>0</v>
      </c>
      <c r="AV211" s="67">
        <f t="shared" si="706"/>
        <v>0</v>
      </c>
      <c r="AW211" s="67">
        <f t="shared" si="706"/>
        <v>0</v>
      </c>
      <c r="AX211" s="67">
        <f t="shared" si="563"/>
        <v>3595373.33</v>
      </c>
      <c r="AY211" s="67">
        <f t="shared" si="564"/>
        <v>0</v>
      </c>
      <c r="AZ211" s="67">
        <f t="shared" si="565"/>
        <v>0</v>
      </c>
      <c r="BA211" s="67">
        <f>BA212</f>
        <v>0</v>
      </c>
      <c r="BB211" s="67">
        <f t="shared" si="707"/>
        <v>0</v>
      </c>
      <c r="BC211" s="67">
        <f t="shared" si="707"/>
        <v>0</v>
      </c>
      <c r="BD211" s="67">
        <f t="shared" si="566"/>
        <v>3595373.33</v>
      </c>
      <c r="BE211" s="67">
        <f t="shared" si="567"/>
        <v>0</v>
      </c>
      <c r="BF211" s="67">
        <f t="shared" si="568"/>
        <v>0</v>
      </c>
    </row>
    <row r="212" spans="1:58">
      <c r="A212" s="201"/>
      <c r="B212" s="91" t="s">
        <v>42</v>
      </c>
      <c r="C212" s="44" t="s">
        <v>16</v>
      </c>
      <c r="D212" s="44" t="s">
        <v>3</v>
      </c>
      <c r="E212" s="44" t="s">
        <v>99</v>
      </c>
      <c r="F212" s="79" t="s">
        <v>387</v>
      </c>
      <c r="G212" s="107" t="s">
        <v>40</v>
      </c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67"/>
      <c r="W212" s="67">
        <v>3693333.33</v>
      </c>
      <c r="X212" s="67"/>
      <c r="Y212" s="67"/>
      <c r="Z212" s="67">
        <f t="shared" si="700"/>
        <v>3693333.33</v>
      </c>
      <c r="AA212" s="67">
        <f t="shared" si="701"/>
        <v>0</v>
      </c>
      <c r="AB212" s="67">
        <f t="shared" si="702"/>
        <v>0</v>
      </c>
      <c r="AC212" s="67"/>
      <c r="AD212" s="67"/>
      <c r="AE212" s="67"/>
      <c r="AF212" s="67">
        <f t="shared" si="557"/>
        <v>3693333.33</v>
      </c>
      <c r="AG212" s="67">
        <f t="shared" si="558"/>
        <v>0</v>
      </c>
      <c r="AH212" s="67">
        <f t="shared" si="559"/>
        <v>0</v>
      </c>
      <c r="AI212" s="67"/>
      <c r="AJ212" s="67"/>
      <c r="AK212" s="67"/>
      <c r="AL212" s="67">
        <f t="shared" si="612"/>
        <v>3693333.33</v>
      </c>
      <c r="AM212" s="67">
        <f t="shared" si="613"/>
        <v>0</v>
      </c>
      <c r="AN212" s="67">
        <f t="shared" si="614"/>
        <v>0</v>
      </c>
      <c r="AO212" s="67">
        <v>-97960</v>
      </c>
      <c r="AP212" s="67"/>
      <c r="AQ212" s="67"/>
      <c r="AR212" s="67">
        <f t="shared" si="560"/>
        <v>3595373.33</v>
      </c>
      <c r="AS212" s="67">
        <f t="shared" si="561"/>
        <v>0</v>
      </c>
      <c r="AT212" s="67">
        <f t="shared" si="562"/>
        <v>0</v>
      </c>
      <c r="AU212" s="67"/>
      <c r="AV212" s="67"/>
      <c r="AW212" s="67"/>
      <c r="AX212" s="67">
        <f t="shared" si="563"/>
        <v>3595373.33</v>
      </c>
      <c r="AY212" s="67">
        <f t="shared" si="564"/>
        <v>0</v>
      </c>
      <c r="AZ212" s="67">
        <f t="shared" si="565"/>
        <v>0</v>
      </c>
      <c r="BA212" s="67"/>
      <c r="BB212" s="67"/>
      <c r="BC212" s="67"/>
      <c r="BD212" s="67">
        <f t="shared" si="566"/>
        <v>3595373.33</v>
      </c>
      <c r="BE212" s="67">
        <f t="shared" si="567"/>
        <v>0</v>
      </c>
      <c r="BF212" s="67">
        <f t="shared" si="568"/>
        <v>0</v>
      </c>
    </row>
    <row r="213" spans="1:58" ht="39.75" customHeight="1">
      <c r="A213" s="247"/>
      <c r="B213" s="88" t="s">
        <v>451</v>
      </c>
      <c r="C213" s="44" t="s">
        <v>16</v>
      </c>
      <c r="D213" s="44" t="s">
        <v>3</v>
      </c>
      <c r="E213" s="44" t="s">
        <v>99</v>
      </c>
      <c r="F213" s="79" t="s">
        <v>450</v>
      </c>
      <c r="G213" s="107"/>
      <c r="H213" s="67"/>
      <c r="I213" s="67"/>
      <c r="J213" s="67"/>
      <c r="K213" s="67"/>
      <c r="L213" s="67"/>
      <c r="M213" s="67"/>
      <c r="N213" s="67"/>
      <c r="O213" s="67"/>
      <c r="P213" s="67"/>
      <c r="Q213" s="67"/>
      <c r="R213" s="67"/>
      <c r="S213" s="67"/>
      <c r="T213" s="67"/>
      <c r="U213" s="67"/>
      <c r="V213" s="67"/>
      <c r="W213" s="67"/>
      <c r="X213" s="67"/>
      <c r="Y213" s="67"/>
      <c r="Z213" s="67"/>
      <c r="AA213" s="67"/>
      <c r="AB213" s="67"/>
      <c r="AC213" s="67"/>
      <c r="AD213" s="67"/>
      <c r="AE213" s="67"/>
      <c r="AF213" s="67"/>
      <c r="AG213" s="67"/>
      <c r="AH213" s="67"/>
      <c r="AI213" s="67"/>
      <c r="AJ213" s="67"/>
      <c r="AK213" s="67"/>
      <c r="AL213" s="67"/>
      <c r="AM213" s="67"/>
      <c r="AN213" s="67"/>
      <c r="AO213" s="67">
        <f>AO214</f>
        <v>1449428.3</v>
      </c>
      <c r="AP213" s="67">
        <f t="shared" ref="AP213:AQ214" si="708">AP214</f>
        <v>0</v>
      </c>
      <c r="AQ213" s="67">
        <f t="shared" si="708"/>
        <v>0</v>
      </c>
      <c r="AR213" s="67">
        <f t="shared" ref="AR213:AR215" si="709">AL213+AO213</f>
        <v>1449428.3</v>
      </c>
      <c r="AS213" s="67">
        <f t="shared" ref="AS213:AS215" si="710">AM213+AP213</f>
        <v>0</v>
      </c>
      <c r="AT213" s="67">
        <f t="shared" ref="AT213:AT215" si="711">AN213+AQ213</f>
        <v>0</v>
      </c>
      <c r="AU213" s="67">
        <f>AU214</f>
        <v>0</v>
      </c>
      <c r="AV213" s="67">
        <f t="shared" ref="AV213:AW214" si="712">AV214</f>
        <v>0</v>
      </c>
      <c r="AW213" s="67">
        <f t="shared" si="712"/>
        <v>0</v>
      </c>
      <c r="AX213" s="67">
        <f t="shared" si="563"/>
        <v>1449428.3</v>
      </c>
      <c r="AY213" s="67">
        <f t="shared" si="564"/>
        <v>0</v>
      </c>
      <c r="AZ213" s="67">
        <f t="shared" si="565"/>
        <v>0</v>
      </c>
      <c r="BA213" s="67">
        <f>BA214</f>
        <v>0</v>
      </c>
      <c r="BB213" s="67">
        <f t="shared" ref="BB213:BC214" si="713">BB214</f>
        <v>0</v>
      </c>
      <c r="BC213" s="67">
        <f t="shared" si="713"/>
        <v>0</v>
      </c>
      <c r="BD213" s="67">
        <f t="shared" si="566"/>
        <v>1449428.3</v>
      </c>
      <c r="BE213" s="67">
        <f t="shared" si="567"/>
        <v>0</v>
      </c>
      <c r="BF213" s="67">
        <f t="shared" si="568"/>
        <v>0</v>
      </c>
    </row>
    <row r="214" spans="1:58" ht="25.5">
      <c r="A214" s="247"/>
      <c r="B214" s="91" t="s">
        <v>41</v>
      </c>
      <c r="C214" s="44" t="s">
        <v>16</v>
      </c>
      <c r="D214" s="44" t="s">
        <v>3</v>
      </c>
      <c r="E214" s="44" t="s">
        <v>99</v>
      </c>
      <c r="F214" s="79" t="s">
        <v>450</v>
      </c>
      <c r="G214" s="107" t="s">
        <v>39</v>
      </c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  <c r="AH214" s="67"/>
      <c r="AI214" s="67"/>
      <c r="AJ214" s="67"/>
      <c r="AK214" s="67"/>
      <c r="AL214" s="67"/>
      <c r="AM214" s="67"/>
      <c r="AN214" s="67"/>
      <c r="AO214" s="67">
        <f>AO215</f>
        <v>1449428.3</v>
      </c>
      <c r="AP214" s="67">
        <f t="shared" si="708"/>
        <v>0</v>
      </c>
      <c r="AQ214" s="67">
        <f t="shared" si="708"/>
        <v>0</v>
      </c>
      <c r="AR214" s="67">
        <f t="shared" si="709"/>
        <v>1449428.3</v>
      </c>
      <c r="AS214" s="67">
        <f t="shared" si="710"/>
        <v>0</v>
      </c>
      <c r="AT214" s="67">
        <f t="shared" si="711"/>
        <v>0</v>
      </c>
      <c r="AU214" s="67">
        <f>AU215</f>
        <v>0</v>
      </c>
      <c r="AV214" s="67">
        <f t="shared" si="712"/>
        <v>0</v>
      </c>
      <c r="AW214" s="67">
        <f t="shared" si="712"/>
        <v>0</v>
      </c>
      <c r="AX214" s="67">
        <f t="shared" si="563"/>
        <v>1449428.3</v>
      </c>
      <c r="AY214" s="67">
        <f t="shared" si="564"/>
        <v>0</v>
      </c>
      <c r="AZ214" s="67">
        <f t="shared" si="565"/>
        <v>0</v>
      </c>
      <c r="BA214" s="67">
        <f>BA215</f>
        <v>0</v>
      </c>
      <c r="BB214" s="67">
        <f t="shared" si="713"/>
        <v>0</v>
      </c>
      <c r="BC214" s="67">
        <f t="shared" si="713"/>
        <v>0</v>
      </c>
      <c r="BD214" s="67">
        <f t="shared" si="566"/>
        <v>1449428.3</v>
      </c>
      <c r="BE214" s="67">
        <f t="shared" si="567"/>
        <v>0</v>
      </c>
      <c r="BF214" s="67">
        <f t="shared" si="568"/>
        <v>0</v>
      </c>
    </row>
    <row r="215" spans="1:58">
      <c r="A215" s="247"/>
      <c r="B215" s="91" t="s">
        <v>42</v>
      </c>
      <c r="C215" s="44" t="s">
        <v>16</v>
      </c>
      <c r="D215" s="44" t="s">
        <v>3</v>
      </c>
      <c r="E215" s="44" t="s">
        <v>99</v>
      </c>
      <c r="F215" s="79" t="s">
        <v>450</v>
      </c>
      <c r="G215" s="107" t="s">
        <v>40</v>
      </c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  <c r="U215" s="67"/>
      <c r="V215" s="67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  <c r="AH215" s="67"/>
      <c r="AI215" s="67"/>
      <c r="AJ215" s="67"/>
      <c r="AK215" s="67"/>
      <c r="AL215" s="67"/>
      <c r="AM215" s="67"/>
      <c r="AN215" s="67"/>
      <c r="AO215" s="67">
        <v>1449428.3</v>
      </c>
      <c r="AP215" s="67"/>
      <c r="AQ215" s="67"/>
      <c r="AR215" s="67">
        <f t="shared" si="709"/>
        <v>1449428.3</v>
      </c>
      <c r="AS215" s="67">
        <f t="shared" si="710"/>
        <v>0</v>
      </c>
      <c r="AT215" s="67">
        <f t="shared" si="711"/>
        <v>0</v>
      </c>
      <c r="AU215" s="67"/>
      <c r="AV215" s="67"/>
      <c r="AW215" s="67"/>
      <c r="AX215" s="67">
        <f t="shared" si="563"/>
        <v>1449428.3</v>
      </c>
      <c r="AY215" s="67">
        <f t="shared" si="564"/>
        <v>0</v>
      </c>
      <c r="AZ215" s="67">
        <f t="shared" si="565"/>
        <v>0</v>
      </c>
      <c r="BA215" s="67"/>
      <c r="BB215" s="67"/>
      <c r="BC215" s="67"/>
      <c r="BD215" s="67">
        <f t="shared" si="566"/>
        <v>1449428.3</v>
      </c>
      <c r="BE215" s="67">
        <f t="shared" si="567"/>
        <v>0</v>
      </c>
      <c r="BF215" s="67">
        <f t="shared" si="568"/>
        <v>0</v>
      </c>
    </row>
    <row r="216" spans="1:58" ht="25.5">
      <c r="A216" s="201"/>
      <c r="B216" s="88" t="s">
        <v>360</v>
      </c>
      <c r="C216" s="44" t="s">
        <v>16</v>
      </c>
      <c r="D216" s="44" t="s">
        <v>3</v>
      </c>
      <c r="E216" s="44" t="s">
        <v>99</v>
      </c>
      <c r="F216" s="79" t="s">
        <v>359</v>
      </c>
      <c r="G216" s="107"/>
      <c r="H216" s="67"/>
      <c r="I216" s="67"/>
      <c r="J216" s="67"/>
      <c r="K216" s="67"/>
      <c r="L216" s="67"/>
      <c r="M216" s="67"/>
      <c r="N216" s="67"/>
      <c r="O216" s="67"/>
      <c r="P216" s="67"/>
      <c r="Q216" s="67">
        <f>Q217</f>
        <v>1410850.8199999998</v>
      </c>
      <c r="R216" s="67">
        <f t="shared" ref="R216:S217" si="714">R217</f>
        <v>0</v>
      </c>
      <c r="S216" s="67">
        <f t="shared" si="714"/>
        <v>0</v>
      </c>
      <c r="T216" s="67">
        <f t="shared" ref="T216:T218" si="715">N216+Q216</f>
        <v>1410850.8199999998</v>
      </c>
      <c r="U216" s="67">
        <f t="shared" ref="U216:U218" si="716">O216+R216</f>
        <v>0</v>
      </c>
      <c r="V216" s="67">
        <f t="shared" ref="V216:V218" si="717">P216+S216</f>
        <v>0</v>
      </c>
      <c r="W216" s="67">
        <f>W217</f>
        <v>0</v>
      </c>
      <c r="X216" s="67">
        <f t="shared" ref="X216:Y217" si="718">X217</f>
        <v>0</v>
      </c>
      <c r="Y216" s="67">
        <f t="shared" si="718"/>
        <v>0</v>
      </c>
      <c r="Z216" s="67">
        <f t="shared" si="554"/>
        <v>1410850.8199999998</v>
      </c>
      <c r="AA216" s="67">
        <f t="shared" si="555"/>
        <v>0</v>
      </c>
      <c r="AB216" s="67">
        <f t="shared" si="556"/>
        <v>0</v>
      </c>
      <c r="AC216" s="67">
        <f>AC217</f>
        <v>0</v>
      </c>
      <c r="AD216" s="67">
        <f t="shared" ref="AD216:AE217" si="719">AD217</f>
        <v>0</v>
      </c>
      <c r="AE216" s="67">
        <f t="shared" si="719"/>
        <v>0</v>
      </c>
      <c r="AF216" s="67">
        <f t="shared" si="557"/>
        <v>1410850.8199999998</v>
      </c>
      <c r="AG216" s="67">
        <f t="shared" si="558"/>
        <v>0</v>
      </c>
      <c r="AH216" s="67">
        <f t="shared" si="559"/>
        <v>0</v>
      </c>
      <c r="AI216" s="67">
        <f>AI217</f>
        <v>0</v>
      </c>
      <c r="AJ216" s="67">
        <f t="shared" ref="AJ216:AK217" si="720">AJ217</f>
        <v>0</v>
      </c>
      <c r="AK216" s="67">
        <f t="shared" si="720"/>
        <v>0</v>
      </c>
      <c r="AL216" s="67">
        <f t="shared" si="612"/>
        <v>1410850.8199999998</v>
      </c>
      <c r="AM216" s="67">
        <f t="shared" si="613"/>
        <v>0</v>
      </c>
      <c r="AN216" s="67">
        <f t="shared" si="614"/>
        <v>0</v>
      </c>
      <c r="AO216" s="67">
        <f>AO217</f>
        <v>0</v>
      </c>
      <c r="AP216" s="67">
        <f t="shared" ref="AP216:AQ217" si="721">AP217</f>
        <v>0</v>
      </c>
      <c r="AQ216" s="67">
        <f t="shared" si="721"/>
        <v>0</v>
      </c>
      <c r="AR216" s="67">
        <f t="shared" si="560"/>
        <v>1410850.8199999998</v>
      </c>
      <c r="AS216" s="67">
        <f t="shared" si="561"/>
        <v>0</v>
      </c>
      <c r="AT216" s="67">
        <f t="shared" si="562"/>
        <v>0</v>
      </c>
      <c r="AU216" s="67">
        <f>AU217</f>
        <v>0</v>
      </c>
      <c r="AV216" s="67">
        <f t="shared" ref="AV216:AW217" si="722">AV217</f>
        <v>0</v>
      </c>
      <c r="AW216" s="67">
        <f t="shared" si="722"/>
        <v>0</v>
      </c>
      <c r="AX216" s="67">
        <f t="shared" si="563"/>
        <v>1410850.8199999998</v>
      </c>
      <c r="AY216" s="67">
        <f t="shared" si="564"/>
        <v>0</v>
      </c>
      <c r="AZ216" s="67">
        <f t="shared" si="565"/>
        <v>0</v>
      </c>
      <c r="BA216" s="67">
        <f>BA217</f>
        <v>0</v>
      </c>
      <c r="BB216" s="67">
        <f t="shared" ref="BB216:BC217" si="723">BB217</f>
        <v>0</v>
      </c>
      <c r="BC216" s="67">
        <f t="shared" si="723"/>
        <v>0</v>
      </c>
      <c r="BD216" s="67">
        <f t="shared" si="566"/>
        <v>1410850.8199999998</v>
      </c>
      <c r="BE216" s="67">
        <f t="shared" si="567"/>
        <v>0</v>
      </c>
      <c r="BF216" s="67">
        <f t="shared" si="568"/>
        <v>0</v>
      </c>
    </row>
    <row r="217" spans="1:58" ht="25.5">
      <c r="A217" s="201"/>
      <c r="B217" s="30" t="s">
        <v>41</v>
      </c>
      <c r="C217" s="44" t="s">
        <v>16</v>
      </c>
      <c r="D217" s="44" t="s">
        <v>3</v>
      </c>
      <c r="E217" s="44" t="s">
        <v>99</v>
      </c>
      <c r="F217" s="79" t="s">
        <v>359</v>
      </c>
      <c r="G217" s="107" t="s">
        <v>39</v>
      </c>
      <c r="H217" s="67"/>
      <c r="I217" s="67"/>
      <c r="J217" s="67"/>
      <c r="K217" s="67"/>
      <c r="L217" s="67"/>
      <c r="M217" s="67"/>
      <c r="N217" s="67"/>
      <c r="O217" s="67"/>
      <c r="P217" s="67"/>
      <c r="Q217" s="67">
        <f>Q218</f>
        <v>1410850.8199999998</v>
      </c>
      <c r="R217" s="67">
        <f t="shared" si="714"/>
        <v>0</v>
      </c>
      <c r="S217" s="67">
        <f t="shared" si="714"/>
        <v>0</v>
      </c>
      <c r="T217" s="67">
        <f t="shared" si="715"/>
        <v>1410850.8199999998</v>
      </c>
      <c r="U217" s="67">
        <f t="shared" si="716"/>
        <v>0</v>
      </c>
      <c r="V217" s="67">
        <f t="shared" si="717"/>
        <v>0</v>
      </c>
      <c r="W217" s="67">
        <f>W218</f>
        <v>0</v>
      </c>
      <c r="X217" s="67">
        <f t="shared" si="718"/>
        <v>0</v>
      </c>
      <c r="Y217" s="67">
        <f t="shared" si="718"/>
        <v>0</v>
      </c>
      <c r="Z217" s="67">
        <f t="shared" si="554"/>
        <v>1410850.8199999998</v>
      </c>
      <c r="AA217" s="67">
        <f t="shared" si="555"/>
        <v>0</v>
      </c>
      <c r="AB217" s="67">
        <f t="shared" si="556"/>
        <v>0</v>
      </c>
      <c r="AC217" s="67">
        <f>AC218</f>
        <v>0</v>
      </c>
      <c r="AD217" s="67">
        <f t="shared" si="719"/>
        <v>0</v>
      </c>
      <c r="AE217" s="67">
        <f t="shared" si="719"/>
        <v>0</v>
      </c>
      <c r="AF217" s="67">
        <f t="shared" si="557"/>
        <v>1410850.8199999998</v>
      </c>
      <c r="AG217" s="67">
        <f t="shared" si="558"/>
        <v>0</v>
      </c>
      <c r="AH217" s="67">
        <f t="shared" si="559"/>
        <v>0</v>
      </c>
      <c r="AI217" s="67">
        <f>AI218</f>
        <v>0</v>
      </c>
      <c r="AJ217" s="67">
        <f t="shared" si="720"/>
        <v>0</v>
      </c>
      <c r="AK217" s="67">
        <f t="shared" si="720"/>
        <v>0</v>
      </c>
      <c r="AL217" s="67">
        <f t="shared" si="612"/>
        <v>1410850.8199999998</v>
      </c>
      <c r="AM217" s="67">
        <f t="shared" si="613"/>
        <v>0</v>
      </c>
      <c r="AN217" s="67">
        <f t="shared" si="614"/>
        <v>0</v>
      </c>
      <c r="AO217" s="67">
        <f>AO218</f>
        <v>0</v>
      </c>
      <c r="AP217" s="67">
        <f t="shared" si="721"/>
        <v>0</v>
      </c>
      <c r="AQ217" s="67">
        <f t="shared" si="721"/>
        <v>0</v>
      </c>
      <c r="AR217" s="67">
        <f t="shared" si="560"/>
        <v>1410850.8199999998</v>
      </c>
      <c r="AS217" s="67">
        <f t="shared" si="561"/>
        <v>0</v>
      </c>
      <c r="AT217" s="67">
        <f t="shared" si="562"/>
        <v>0</v>
      </c>
      <c r="AU217" s="67">
        <f>AU218</f>
        <v>0</v>
      </c>
      <c r="AV217" s="67">
        <f t="shared" si="722"/>
        <v>0</v>
      </c>
      <c r="AW217" s="67">
        <f t="shared" si="722"/>
        <v>0</v>
      </c>
      <c r="AX217" s="67">
        <f t="shared" si="563"/>
        <v>1410850.8199999998</v>
      </c>
      <c r="AY217" s="67">
        <f t="shared" si="564"/>
        <v>0</v>
      </c>
      <c r="AZ217" s="67">
        <f t="shared" si="565"/>
        <v>0</v>
      </c>
      <c r="BA217" s="67">
        <f>BA218</f>
        <v>0</v>
      </c>
      <c r="BB217" s="67">
        <f t="shared" si="723"/>
        <v>0</v>
      </c>
      <c r="BC217" s="67">
        <f t="shared" si="723"/>
        <v>0</v>
      </c>
      <c r="BD217" s="67">
        <f t="shared" si="566"/>
        <v>1410850.8199999998</v>
      </c>
      <c r="BE217" s="67">
        <f t="shared" si="567"/>
        <v>0</v>
      </c>
      <c r="BF217" s="67">
        <f t="shared" si="568"/>
        <v>0</v>
      </c>
    </row>
    <row r="218" spans="1:58">
      <c r="A218" s="201"/>
      <c r="B218" s="29" t="s">
        <v>42</v>
      </c>
      <c r="C218" s="44" t="s">
        <v>16</v>
      </c>
      <c r="D218" s="44" t="s">
        <v>3</v>
      </c>
      <c r="E218" s="44" t="s">
        <v>99</v>
      </c>
      <c r="F218" s="79" t="s">
        <v>359</v>
      </c>
      <c r="G218" s="107" t="s">
        <v>40</v>
      </c>
      <c r="H218" s="67"/>
      <c r="I218" s="67"/>
      <c r="J218" s="67"/>
      <c r="K218" s="67"/>
      <c r="L218" s="67"/>
      <c r="M218" s="67"/>
      <c r="N218" s="67"/>
      <c r="O218" s="67"/>
      <c r="P218" s="67"/>
      <c r="Q218" s="67">
        <f>1100463.64+310387.18</f>
        <v>1410850.8199999998</v>
      </c>
      <c r="R218" s="67"/>
      <c r="S218" s="67"/>
      <c r="T218" s="67">
        <f t="shared" si="715"/>
        <v>1410850.8199999998</v>
      </c>
      <c r="U218" s="67">
        <f t="shared" si="716"/>
        <v>0</v>
      </c>
      <c r="V218" s="67">
        <f t="shared" si="717"/>
        <v>0</v>
      </c>
      <c r="W218" s="67"/>
      <c r="X218" s="67"/>
      <c r="Y218" s="67"/>
      <c r="Z218" s="67">
        <f t="shared" si="554"/>
        <v>1410850.8199999998</v>
      </c>
      <c r="AA218" s="67">
        <f t="shared" si="555"/>
        <v>0</v>
      </c>
      <c r="AB218" s="67">
        <f t="shared" si="556"/>
        <v>0</v>
      </c>
      <c r="AC218" s="67"/>
      <c r="AD218" s="67"/>
      <c r="AE218" s="67"/>
      <c r="AF218" s="67">
        <f t="shared" si="557"/>
        <v>1410850.8199999998</v>
      </c>
      <c r="AG218" s="67">
        <f t="shared" si="558"/>
        <v>0</v>
      </c>
      <c r="AH218" s="67">
        <f t="shared" si="559"/>
        <v>0</v>
      </c>
      <c r="AI218" s="67"/>
      <c r="AJ218" s="67"/>
      <c r="AK218" s="67"/>
      <c r="AL218" s="67">
        <f t="shared" si="612"/>
        <v>1410850.8199999998</v>
      </c>
      <c r="AM218" s="67">
        <f t="shared" si="613"/>
        <v>0</v>
      </c>
      <c r="AN218" s="67">
        <f t="shared" si="614"/>
        <v>0</v>
      </c>
      <c r="AO218" s="67"/>
      <c r="AP218" s="67"/>
      <c r="AQ218" s="67"/>
      <c r="AR218" s="67">
        <f t="shared" si="560"/>
        <v>1410850.8199999998</v>
      </c>
      <c r="AS218" s="67">
        <f t="shared" si="561"/>
        <v>0</v>
      </c>
      <c r="AT218" s="67">
        <f t="shared" si="562"/>
        <v>0</v>
      </c>
      <c r="AU218" s="67"/>
      <c r="AV218" s="67"/>
      <c r="AW218" s="67"/>
      <c r="AX218" s="67">
        <f t="shared" si="563"/>
        <v>1410850.8199999998</v>
      </c>
      <c r="AY218" s="67">
        <f t="shared" si="564"/>
        <v>0</v>
      </c>
      <c r="AZ218" s="67">
        <f t="shared" si="565"/>
        <v>0</v>
      </c>
      <c r="BA218" s="67"/>
      <c r="BB218" s="67"/>
      <c r="BC218" s="67"/>
      <c r="BD218" s="67">
        <f t="shared" si="566"/>
        <v>1410850.8199999998</v>
      </c>
      <c r="BE218" s="67">
        <f t="shared" si="567"/>
        <v>0</v>
      </c>
      <c r="BF218" s="67">
        <f t="shared" si="568"/>
        <v>0</v>
      </c>
    </row>
    <row r="219" spans="1:58">
      <c r="A219" s="201"/>
      <c r="B219" s="88" t="s">
        <v>338</v>
      </c>
      <c r="C219" s="44" t="s">
        <v>16</v>
      </c>
      <c r="D219" s="44" t="s">
        <v>3</v>
      </c>
      <c r="E219" s="79" t="s">
        <v>336</v>
      </c>
      <c r="F219" s="79" t="s">
        <v>337</v>
      </c>
      <c r="G219" s="107"/>
      <c r="H219" s="67">
        <f>H220</f>
        <v>0</v>
      </c>
      <c r="I219" s="67">
        <f t="shared" ref="I219:M220" si="724">I220</f>
        <v>0</v>
      </c>
      <c r="J219" s="67">
        <f t="shared" si="724"/>
        <v>0</v>
      </c>
      <c r="K219" s="67">
        <f t="shared" si="724"/>
        <v>111111.11</v>
      </c>
      <c r="L219" s="67">
        <f t="shared" si="724"/>
        <v>0</v>
      </c>
      <c r="M219" s="67">
        <f t="shared" si="724"/>
        <v>0</v>
      </c>
      <c r="N219" s="67">
        <f t="shared" ref="N219:N221" si="725">H219+K219</f>
        <v>111111.11</v>
      </c>
      <c r="O219" s="67">
        <f t="shared" ref="O219:O221" si="726">I219+L219</f>
        <v>0</v>
      </c>
      <c r="P219" s="67">
        <f t="shared" ref="P219:P221" si="727">J219+M219</f>
        <v>0</v>
      </c>
      <c r="Q219" s="67">
        <f t="shared" ref="Q219:S220" si="728">Q220</f>
        <v>31339.03</v>
      </c>
      <c r="R219" s="67">
        <f t="shared" si="728"/>
        <v>0</v>
      </c>
      <c r="S219" s="67">
        <f t="shared" si="728"/>
        <v>0</v>
      </c>
      <c r="T219" s="67">
        <f t="shared" si="551"/>
        <v>142450.14000000001</v>
      </c>
      <c r="U219" s="67">
        <f t="shared" si="552"/>
        <v>0</v>
      </c>
      <c r="V219" s="67">
        <f t="shared" si="553"/>
        <v>0</v>
      </c>
      <c r="W219" s="67">
        <f t="shared" ref="W219:Y220" si="729">W220</f>
        <v>0</v>
      </c>
      <c r="X219" s="67">
        <f t="shared" si="729"/>
        <v>0</v>
      </c>
      <c r="Y219" s="67">
        <f t="shared" si="729"/>
        <v>0</v>
      </c>
      <c r="Z219" s="67">
        <f t="shared" si="554"/>
        <v>142450.14000000001</v>
      </c>
      <c r="AA219" s="67">
        <f t="shared" si="555"/>
        <v>0</v>
      </c>
      <c r="AB219" s="67">
        <f t="shared" si="556"/>
        <v>0</v>
      </c>
      <c r="AC219" s="67">
        <f t="shared" ref="AC219:AE220" si="730">AC220</f>
        <v>0</v>
      </c>
      <c r="AD219" s="67">
        <f t="shared" si="730"/>
        <v>0</v>
      </c>
      <c r="AE219" s="67">
        <f t="shared" si="730"/>
        <v>0</v>
      </c>
      <c r="AF219" s="67">
        <f t="shared" si="557"/>
        <v>142450.14000000001</v>
      </c>
      <c r="AG219" s="67">
        <f t="shared" si="558"/>
        <v>0</v>
      </c>
      <c r="AH219" s="67">
        <f t="shared" si="559"/>
        <v>0</v>
      </c>
      <c r="AI219" s="67">
        <f t="shared" ref="AI219:AK220" si="731">AI220</f>
        <v>0</v>
      </c>
      <c r="AJ219" s="67">
        <f t="shared" si="731"/>
        <v>0</v>
      </c>
      <c r="AK219" s="67">
        <f t="shared" si="731"/>
        <v>0</v>
      </c>
      <c r="AL219" s="67">
        <f t="shared" si="612"/>
        <v>142450.14000000001</v>
      </c>
      <c r="AM219" s="67">
        <f t="shared" si="613"/>
        <v>0</v>
      </c>
      <c r="AN219" s="67">
        <f t="shared" si="614"/>
        <v>0</v>
      </c>
      <c r="AO219" s="67">
        <f t="shared" ref="AO219:AQ220" si="732">AO220</f>
        <v>0</v>
      </c>
      <c r="AP219" s="67">
        <f t="shared" si="732"/>
        <v>0</v>
      </c>
      <c r="AQ219" s="67">
        <f t="shared" si="732"/>
        <v>0</v>
      </c>
      <c r="AR219" s="67">
        <f t="shared" si="560"/>
        <v>142450.14000000001</v>
      </c>
      <c r="AS219" s="67">
        <f t="shared" si="561"/>
        <v>0</v>
      </c>
      <c r="AT219" s="67">
        <f t="shared" si="562"/>
        <v>0</v>
      </c>
      <c r="AU219" s="67">
        <f t="shared" ref="AU219:AW220" si="733">AU220</f>
        <v>0</v>
      </c>
      <c r="AV219" s="67">
        <f t="shared" si="733"/>
        <v>0</v>
      </c>
      <c r="AW219" s="67">
        <f t="shared" si="733"/>
        <v>0</v>
      </c>
      <c r="AX219" s="67">
        <f t="shared" si="563"/>
        <v>142450.14000000001</v>
      </c>
      <c r="AY219" s="67">
        <f t="shared" si="564"/>
        <v>0</v>
      </c>
      <c r="AZ219" s="67">
        <f t="shared" si="565"/>
        <v>0</v>
      </c>
      <c r="BA219" s="67">
        <f t="shared" ref="BA219:BC220" si="734">BA220</f>
        <v>0</v>
      </c>
      <c r="BB219" s="67">
        <f t="shared" si="734"/>
        <v>0</v>
      </c>
      <c r="BC219" s="67">
        <f t="shared" si="734"/>
        <v>0</v>
      </c>
      <c r="BD219" s="67">
        <f t="shared" si="566"/>
        <v>142450.14000000001</v>
      </c>
      <c r="BE219" s="67">
        <f t="shared" si="567"/>
        <v>0</v>
      </c>
      <c r="BF219" s="67">
        <f t="shared" si="568"/>
        <v>0</v>
      </c>
    </row>
    <row r="220" spans="1:58" ht="25.5">
      <c r="A220" s="201"/>
      <c r="B220" s="30" t="s">
        <v>41</v>
      </c>
      <c r="C220" s="44" t="s">
        <v>16</v>
      </c>
      <c r="D220" s="44" t="s">
        <v>3</v>
      </c>
      <c r="E220" s="79" t="s">
        <v>336</v>
      </c>
      <c r="F220" s="79" t="s">
        <v>337</v>
      </c>
      <c r="G220" s="107" t="s">
        <v>39</v>
      </c>
      <c r="H220" s="67">
        <f>H221</f>
        <v>0</v>
      </c>
      <c r="I220" s="67">
        <f t="shared" si="724"/>
        <v>0</v>
      </c>
      <c r="J220" s="67">
        <f t="shared" si="724"/>
        <v>0</v>
      </c>
      <c r="K220" s="67">
        <f t="shared" si="724"/>
        <v>111111.11</v>
      </c>
      <c r="L220" s="67">
        <f t="shared" si="724"/>
        <v>0</v>
      </c>
      <c r="M220" s="67">
        <f t="shared" si="724"/>
        <v>0</v>
      </c>
      <c r="N220" s="67">
        <f t="shared" si="725"/>
        <v>111111.11</v>
      </c>
      <c r="O220" s="67">
        <f t="shared" si="726"/>
        <v>0</v>
      </c>
      <c r="P220" s="67">
        <f t="shared" si="727"/>
        <v>0</v>
      </c>
      <c r="Q220" s="67">
        <f t="shared" si="728"/>
        <v>31339.03</v>
      </c>
      <c r="R220" s="67">
        <f t="shared" si="728"/>
        <v>0</v>
      </c>
      <c r="S220" s="67">
        <f t="shared" si="728"/>
        <v>0</v>
      </c>
      <c r="T220" s="67">
        <f t="shared" si="551"/>
        <v>142450.14000000001</v>
      </c>
      <c r="U220" s="67">
        <f t="shared" si="552"/>
        <v>0</v>
      </c>
      <c r="V220" s="67">
        <f t="shared" si="553"/>
        <v>0</v>
      </c>
      <c r="W220" s="67">
        <f t="shared" si="729"/>
        <v>0</v>
      </c>
      <c r="X220" s="67">
        <f t="shared" si="729"/>
        <v>0</v>
      </c>
      <c r="Y220" s="67">
        <f t="shared" si="729"/>
        <v>0</v>
      </c>
      <c r="Z220" s="67">
        <f t="shared" si="554"/>
        <v>142450.14000000001</v>
      </c>
      <c r="AA220" s="67">
        <f t="shared" si="555"/>
        <v>0</v>
      </c>
      <c r="AB220" s="67">
        <f t="shared" si="556"/>
        <v>0</v>
      </c>
      <c r="AC220" s="67">
        <f t="shared" si="730"/>
        <v>0</v>
      </c>
      <c r="AD220" s="67">
        <f t="shared" si="730"/>
        <v>0</v>
      </c>
      <c r="AE220" s="67">
        <f t="shared" si="730"/>
        <v>0</v>
      </c>
      <c r="AF220" s="67">
        <f t="shared" si="557"/>
        <v>142450.14000000001</v>
      </c>
      <c r="AG220" s="67">
        <f t="shared" si="558"/>
        <v>0</v>
      </c>
      <c r="AH220" s="67">
        <f t="shared" si="559"/>
        <v>0</v>
      </c>
      <c r="AI220" s="67">
        <f t="shared" si="731"/>
        <v>0</v>
      </c>
      <c r="AJ220" s="67">
        <f t="shared" si="731"/>
        <v>0</v>
      </c>
      <c r="AK220" s="67">
        <f t="shared" si="731"/>
        <v>0</v>
      </c>
      <c r="AL220" s="67">
        <f t="shared" si="612"/>
        <v>142450.14000000001</v>
      </c>
      <c r="AM220" s="67">
        <f t="shared" si="613"/>
        <v>0</v>
      </c>
      <c r="AN220" s="67">
        <f t="shared" si="614"/>
        <v>0</v>
      </c>
      <c r="AO220" s="67">
        <f t="shared" si="732"/>
        <v>0</v>
      </c>
      <c r="AP220" s="67">
        <f t="shared" si="732"/>
        <v>0</v>
      </c>
      <c r="AQ220" s="67">
        <f t="shared" si="732"/>
        <v>0</v>
      </c>
      <c r="AR220" s="67">
        <f t="shared" si="560"/>
        <v>142450.14000000001</v>
      </c>
      <c r="AS220" s="67">
        <f t="shared" si="561"/>
        <v>0</v>
      </c>
      <c r="AT220" s="67">
        <f t="shared" si="562"/>
        <v>0</v>
      </c>
      <c r="AU220" s="67">
        <f t="shared" si="733"/>
        <v>0</v>
      </c>
      <c r="AV220" s="67">
        <f t="shared" si="733"/>
        <v>0</v>
      </c>
      <c r="AW220" s="67">
        <f t="shared" si="733"/>
        <v>0</v>
      </c>
      <c r="AX220" s="67">
        <f t="shared" si="563"/>
        <v>142450.14000000001</v>
      </c>
      <c r="AY220" s="67">
        <f t="shared" si="564"/>
        <v>0</v>
      </c>
      <c r="AZ220" s="67">
        <f t="shared" si="565"/>
        <v>0</v>
      </c>
      <c r="BA220" s="67">
        <f t="shared" si="734"/>
        <v>0</v>
      </c>
      <c r="BB220" s="67">
        <f t="shared" si="734"/>
        <v>0</v>
      </c>
      <c r="BC220" s="67">
        <f t="shared" si="734"/>
        <v>0</v>
      </c>
      <c r="BD220" s="67">
        <f t="shared" si="566"/>
        <v>142450.14000000001</v>
      </c>
      <c r="BE220" s="67">
        <f t="shared" si="567"/>
        <v>0</v>
      </c>
      <c r="BF220" s="67">
        <f t="shared" si="568"/>
        <v>0</v>
      </c>
    </row>
    <row r="221" spans="1:58">
      <c r="A221" s="201"/>
      <c r="B221" s="29" t="s">
        <v>42</v>
      </c>
      <c r="C221" s="44" t="s">
        <v>16</v>
      </c>
      <c r="D221" s="44" t="s">
        <v>3</v>
      </c>
      <c r="E221" s="79" t="s">
        <v>336</v>
      </c>
      <c r="F221" s="79" t="s">
        <v>337</v>
      </c>
      <c r="G221" s="107" t="s">
        <v>40</v>
      </c>
      <c r="H221" s="67"/>
      <c r="I221" s="67"/>
      <c r="J221" s="67"/>
      <c r="K221" s="67">
        <v>111111.11</v>
      </c>
      <c r="L221" s="67"/>
      <c r="M221" s="67"/>
      <c r="N221" s="67">
        <f t="shared" si="725"/>
        <v>111111.11</v>
      </c>
      <c r="O221" s="67">
        <f t="shared" si="726"/>
        <v>0</v>
      </c>
      <c r="P221" s="67">
        <f t="shared" si="727"/>
        <v>0</v>
      </c>
      <c r="Q221" s="67">
        <v>31339.03</v>
      </c>
      <c r="R221" s="67"/>
      <c r="S221" s="67"/>
      <c r="T221" s="67">
        <f t="shared" si="551"/>
        <v>142450.14000000001</v>
      </c>
      <c r="U221" s="67">
        <f t="shared" si="552"/>
        <v>0</v>
      </c>
      <c r="V221" s="67">
        <f t="shared" si="553"/>
        <v>0</v>
      </c>
      <c r="W221" s="67"/>
      <c r="X221" s="67"/>
      <c r="Y221" s="67"/>
      <c r="Z221" s="67">
        <f t="shared" si="554"/>
        <v>142450.14000000001</v>
      </c>
      <c r="AA221" s="67">
        <f t="shared" si="555"/>
        <v>0</v>
      </c>
      <c r="AB221" s="67">
        <f t="shared" si="556"/>
        <v>0</v>
      </c>
      <c r="AC221" s="67"/>
      <c r="AD221" s="67"/>
      <c r="AE221" s="67"/>
      <c r="AF221" s="67">
        <f t="shared" si="557"/>
        <v>142450.14000000001</v>
      </c>
      <c r="AG221" s="67">
        <f t="shared" si="558"/>
        <v>0</v>
      </c>
      <c r="AH221" s="67">
        <f t="shared" si="559"/>
        <v>0</v>
      </c>
      <c r="AI221" s="67"/>
      <c r="AJ221" s="67"/>
      <c r="AK221" s="67"/>
      <c r="AL221" s="67">
        <f t="shared" si="612"/>
        <v>142450.14000000001</v>
      </c>
      <c r="AM221" s="67">
        <f t="shared" si="613"/>
        <v>0</v>
      </c>
      <c r="AN221" s="67">
        <f t="shared" si="614"/>
        <v>0</v>
      </c>
      <c r="AO221" s="67"/>
      <c r="AP221" s="67"/>
      <c r="AQ221" s="67"/>
      <c r="AR221" s="67">
        <f t="shared" si="560"/>
        <v>142450.14000000001</v>
      </c>
      <c r="AS221" s="67">
        <f t="shared" si="561"/>
        <v>0</v>
      </c>
      <c r="AT221" s="67">
        <f t="shared" si="562"/>
        <v>0</v>
      </c>
      <c r="AU221" s="67"/>
      <c r="AV221" s="67"/>
      <c r="AW221" s="67"/>
      <c r="AX221" s="67">
        <f t="shared" si="563"/>
        <v>142450.14000000001</v>
      </c>
      <c r="AY221" s="67">
        <f t="shared" si="564"/>
        <v>0</v>
      </c>
      <c r="AZ221" s="67">
        <f t="shared" si="565"/>
        <v>0</v>
      </c>
      <c r="BA221" s="67"/>
      <c r="BB221" s="67"/>
      <c r="BC221" s="67"/>
      <c r="BD221" s="67">
        <f t="shared" si="566"/>
        <v>142450.14000000001</v>
      </c>
      <c r="BE221" s="67">
        <f t="shared" si="567"/>
        <v>0</v>
      </c>
      <c r="BF221" s="67">
        <f t="shared" si="568"/>
        <v>0</v>
      </c>
    </row>
    <row r="222" spans="1:58" ht="25.5">
      <c r="A222" s="36" t="s">
        <v>79</v>
      </c>
      <c r="B222" s="87" t="s">
        <v>77</v>
      </c>
      <c r="C222" s="6" t="s">
        <v>16</v>
      </c>
      <c r="D222" s="6" t="s">
        <v>10</v>
      </c>
      <c r="E222" s="6" t="s">
        <v>99</v>
      </c>
      <c r="F222" s="6" t="s">
        <v>100</v>
      </c>
      <c r="G222" s="18"/>
      <c r="H222" s="64">
        <f t="shared" ref="H222:M222" si="735">H229+H232+H235+H253+H247+H256+H226</f>
        <v>32993690.810000002</v>
      </c>
      <c r="I222" s="64">
        <f t="shared" si="735"/>
        <v>32313712.100000001</v>
      </c>
      <c r="J222" s="64">
        <f t="shared" si="735"/>
        <v>32029329.300000001</v>
      </c>
      <c r="K222" s="64">
        <f t="shared" si="735"/>
        <v>46761.040000000008</v>
      </c>
      <c r="L222" s="64">
        <f t="shared" si="735"/>
        <v>-32430.240000000002</v>
      </c>
      <c r="M222" s="64">
        <f t="shared" si="735"/>
        <v>262382.61</v>
      </c>
      <c r="N222" s="64">
        <f t="shared" si="319"/>
        <v>33040451.850000001</v>
      </c>
      <c r="O222" s="64">
        <f t="shared" si="320"/>
        <v>32281281.860000003</v>
      </c>
      <c r="P222" s="64">
        <f t="shared" si="321"/>
        <v>32291711.91</v>
      </c>
      <c r="Q222" s="64">
        <f>Q229+Q232+Q235+Q253+Q247+Q256+Q226+Q223+Q241</f>
        <v>-254008.87</v>
      </c>
      <c r="R222" s="64">
        <f>R229+R232+R235+R253+R247+R256+R226+R223+R241</f>
        <v>0</v>
      </c>
      <c r="S222" s="64">
        <f>S229+S232+S235+S253+S247+S256+S226+S223+S241</f>
        <v>0</v>
      </c>
      <c r="T222" s="64">
        <f t="shared" si="551"/>
        <v>32786442.98</v>
      </c>
      <c r="U222" s="64">
        <f t="shared" si="552"/>
        <v>32281281.860000003</v>
      </c>
      <c r="V222" s="64">
        <f t="shared" si="553"/>
        <v>32291711.91</v>
      </c>
      <c r="W222" s="64">
        <f>W229+W232+W235+W253+W247+W256+W226+W223+W241+W238+W244</f>
        <v>17233465.690000001</v>
      </c>
      <c r="X222" s="64">
        <f t="shared" ref="X222:Y222" si="736">X229+X232+X235+X253+X247+X256+X226+X223+X241+X238+X244</f>
        <v>0</v>
      </c>
      <c r="Y222" s="64">
        <f t="shared" si="736"/>
        <v>0</v>
      </c>
      <c r="Z222" s="64">
        <f t="shared" si="554"/>
        <v>50019908.670000002</v>
      </c>
      <c r="AA222" s="64">
        <f t="shared" si="555"/>
        <v>32281281.860000003</v>
      </c>
      <c r="AB222" s="64">
        <f t="shared" si="556"/>
        <v>32291711.91</v>
      </c>
      <c r="AC222" s="64">
        <f>AC229+AC232+AC235+AC253+AC247+AC256+AC226+AC223+AC241+AC238+AC244</f>
        <v>-580205.09</v>
      </c>
      <c r="AD222" s="64">
        <f t="shared" ref="AD222:AE222" si="737">AD229+AD232+AD235+AD253+AD247+AD256+AD226+AD223+AD241+AD238+AD244</f>
        <v>0</v>
      </c>
      <c r="AE222" s="64">
        <f t="shared" si="737"/>
        <v>0</v>
      </c>
      <c r="AF222" s="64">
        <f t="shared" si="557"/>
        <v>49439703.579999998</v>
      </c>
      <c r="AG222" s="64">
        <f t="shared" si="558"/>
        <v>32281281.860000003</v>
      </c>
      <c r="AH222" s="64">
        <f t="shared" si="559"/>
        <v>32291711.91</v>
      </c>
      <c r="AI222" s="64">
        <f>AI229+AI232+AI235+AI253+AI247+AI256+AI226+AI223+AI241+AI238+AI244</f>
        <v>0</v>
      </c>
      <c r="AJ222" s="64">
        <f t="shared" ref="AJ222:AK222" si="738">AJ229+AJ232+AJ235+AJ253+AJ247+AJ256+AJ226+AJ223+AJ241+AJ238+AJ244</f>
        <v>0</v>
      </c>
      <c r="AK222" s="64">
        <f t="shared" si="738"/>
        <v>0</v>
      </c>
      <c r="AL222" s="64">
        <f t="shared" si="612"/>
        <v>49439703.579999998</v>
      </c>
      <c r="AM222" s="64">
        <f t="shared" si="613"/>
        <v>32281281.860000003</v>
      </c>
      <c r="AN222" s="64">
        <f t="shared" si="614"/>
        <v>32291711.91</v>
      </c>
      <c r="AO222" s="64">
        <f>AO229+AO232+AO235+AO253+AO247+AO256+AO226+AO223+AO241+AO238+AO244+AO250</f>
        <v>963332.44000000006</v>
      </c>
      <c r="AP222" s="64">
        <f t="shared" ref="AP222:AQ222" si="739">AP229+AP232+AP235+AP253+AP247+AP256+AP226+AP223+AP241+AP238+AP244+AP250</f>
        <v>0</v>
      </c>
      <c r="AQ222" s="64">
        <f t="shared" si="739"/>
        <v>0</v>
      </c>
      <c r="AR222" s="64">
        <f t="shared" si="560"/>
        <v>50403036.019999996</v>
      </c>
      <c r="AS222" s="64">
        <f t="shared" si="561"/>
        <v>32281281.860000003</v>
      </c>
      <c r="AT222" s="64">
        <f t="shared" si="562"/>
        <v>32291711.91</v>
      </c>
      <c r="AU222" s="64">
        <f>AU229+AU232+AU235+AU253+AU247+AU256+AU226+AU223+AU241+AU238+AU244+AU250</f>
        <v>0</v>
      </c>
      <c r="AV222" s="64">
        <f t="shared" ref="AV222:AW222" si="740">AV229+AV232+AV235+AV253+AV247+AV256+AV226+AV223+AV241+AV238+AV244+AV250</f>
        <v>0</v>
      </c>
      <c r="AW222" s="64">
        <f t="shared" si="740"/>
        <v>0</v>
      </c>
      <c r="AX222" s="64">
        <f t="shared" si="563"/>
        <v>50403036.019999996</v>
      </c>
      <c r="AY222" s="64">
        <f t="shared" si="564"/>
        <v>32281281.860000003</v>
      </c>
      <c r="AZ222" s="64">
        <f t="shared" si="565"/>
        <v>32291711.91</v>
      </c>
      <c r="BA222" s="64">
        <f>BA229+BA232+BA235+BA253+BA247+BA256+BA226+BA223+BA241+BA238+BA244+BA250</f>
        <v>-447645.65999999992</v>
      </c>
      <c r="BB222" s="64">
        <f t="shared" ref="BB222:BC222" si="741">BB229+BB232+BB235+BB253+BB247+BB256+BB226+BB223+BB241+BB238+BB244+BB250</f>
        <v>0</v>
      </c>
      <c r="BC222" s="64">
        <f t="shared" si="741"/>
        <v>0</v>
      </c>
      <c r="BD222" s="64">
        <f t="shared" si="566"/>
        <v>49955390.359999999</v>
      </c>
      <c r="BE222" s="64">
        <f t="shared" si="567"/>
        <v>32281281.860000003</v>
      </c>
      <c r="BF222" s="64">
        <f t="shared" si="568"/>
        <v>32291711.91</v>
      </c>
    </row>
    <row r="223" spans="1:58">
      <c r="A223" s="206"/>
      <c r="B223" s="88" t="s">
        <v>287</v>
      </c>
      <c r="C223" s="79" t="s">
        <v>16</v>
      </c>
      <c r="D223" s="5" t="s">
        <v>10</v>
      </c>
      <c r="E223" s="79" t="s">
        <v>99</v>
      </c>
      <c r="F223" s="79" t="s">
        <v>128</v>
      </c>
      <c r="G223" s="107"/>
      <c r="H223" s="70"/>
      <c r="I223" s="70"/>
      <c r="J223" s="70"/>
      <c r="K223" s="70"/>
      <c r="L223" s="70"/>
      <c r="M223" s="70"/>
      <c r="N223" s="70"/>
      <c r="O223" s="70"/>
      <c r="P223" s="70"/>
      <c r="Q223" s="70">
        <f>Q224</f>
        <v>43200</v>
      </c>
      <c r="R223" s="70">
        <f t="shared" ref="R223:R224" si="742">R224</f>
        <v>0</v>
      </c>
      <c r="S223" s="70">
        <f t="shared" ref="S223:S224" si="743">S224</f>
        <v>0</v>
      </c>
      <c r="T223" s="70">
        <f t="shared" si="551"/>
        <v>43200</v>
      </c>
      <c r="U223" s="70">
        <f t="shared" si="552"/>
        <v>0</v>
      </c>
      <c r="V223" s="70">
        <f t="shared" si="553"/>
        <v>0</v>
      </c>
      <c r="W223" s="70">
        <f>W224</f>
        <v>0</v>
      </c>
      <c r="X223" s="70">
        <f t="shared" ref="X223:Y224" si="744">X224</f>
        <v>0</v>
      </c>
      <c r="Y223" s="70">
        <f t="shared" si="744"/>
        <v>0</v>
      </c>
      <c r="Z223" s="70">
        <f t="shared" si="554"/>
        <v>43200</v>
      </c>
      <c r="AA223" s="70">
        <f t="shared" si="555"/>
        <v>0</v>
      </c>
      <c r="AB223" s="70">
        <f t="shared" si="556"/>
        <v>0</v>
      </c>
      <c r="AC223" s="70">
        <f>AC224</f>
        <v>0</v>
      </c>
      <c r="AD223" s="70">
        <f t="shared" ref="AD223:AE224" si="745">AD224</f>
        <v>0</v>
      </c>
      <c r="AE223" s="70">
        <f t="shared" si="745"/>
        <v>0</v>
      </c>
      <c r="AF223" s="70">
        <f t="shared" si="557"/>
        <v>43200</v>
      </c>
      <c r="AG223" s="70">
        <f t="shared" si="558"/>
        <v>0</v>
      </c>
      <c r="AH223" s="70">
        <f t="shared" si="559"/>
        <v>0</v>
      </c>
      <c r="AI223" s="70">
        <f>AI224</f>
        <v>0</v>
      </c>
      <c r="AJ223" s="70">
        <f t="shared" ref="AJ223:AK224" si="746">AJ224</f>
        <v>0</v>
      </c>
      <c r="AK223" s="70">
        <f t="shared" si="746"/>
        <v>0</v>
      </c>
      <c r="AL223" s="70">
        <f t="shared" si="612"/>
        <v>43200</v>
      </c>
      <c r="AM223" s="70">
        <f t="shared" si="613"/>
        <v>0</v>
      </c>
      <c r="AN223" s="70">
        <f t="shared" si="614"/>
        <v>0</v>
      </c>
      <c r="AO223" s="70">
        <f>AO224</f>
        <v>0</v>
      </c>
      <c r="AP223" s="70">
        <f t="shared" ref="AP223:AQ224" si="747">AP224</f>
        <v>0</v>
      </c>
      <c r="AQ223" s="70">
        <f t="shared" si="747"/>
        <v>0</v>
      </c>
      <c r="AR223" s="70">
        <f t="shared" si="560"/>
        <v>43200</v>
      </c>
      <c r="AS223" s="70">
        <f t="shared" si="561"/>
        <v>0</v>
      </c>
      <c r="AT223" s="70">
        <f t="shared" si="562"/>
        <v>0</v>
      </c>
      <c r="AU223" s="70">
        <f>AU224</f>
        <v>0</v>
      </c>
      <c r="AV223" s="70">
        <f t="shared" ref="AV223:AW224" si="748">AV224</f>
        <v>0</v>
      </c>
      <c r="AW223" s="70">
        <f t="shared" si="748"/>
        <v>0</v>
      </c>
      <c r="AX223" s="70">
        <f t="shared" si="563"/>
        <v>43200</v>
      </c>
      <c r="AY223" s="70">
        <f t="shared" si="564"/>
        <v>0</v>
      </c>
      <c r="AZ223" s="70">
        <f t="shared" si="565"/>
        <v>0</v>
      </c>
      <c r="BA223" s="70">
        <f>BA224</f>
        <v>0</v>
      </c>
      <c r="BB223" s="70">
        <f t="shared" ref="BB223:BC224" si="749">BB224</f>
        <v>0</v>
      </c>
      <c r="BC223" s="70">
        <f t="shared" si="749"/>
        <v>0</v>
      </c>
      <c r="BD223" s="70">
        <f t="shared" si="566"/>
        <v>43200</v>
      </c>
      <c r="BE223" s="70">
        <f t="shared" si="567"/>
        <v>0</v>
      </c>
      <c r="BF223" s="70">
        <f t="shared" si="568"/>
        <v>0</v>
      </c>
    </row>
    <row r="224" spans="1:58" ht="25.5">
      <c r="A224" s="206"/>
      <c r="B224" s="80" t="s">
        <v>41</v>
      </c>
      <c r="C224" s="79" t="s">
        <v>16</v>
      </c>
      <c r="D224" s="5" t="s">
        <v>10</v>
      </c>
      <c r="E224" s="79" t="s">
        <v>99</v>
      </c>
      <c r="F224" s="79" t="s">
        <v>128</v>
      </c>
      <c r="G224" s="107" t="s">
        <v>39</v>
      </c>
      <c r="H224" s="70"/>
      <c r="I224" s="70"/>
      <c r="J224" s="70"/>
      <c r="K224" s="70"/>
      <c r="L224" s="70"/>
      <c r="M224" s="70"/>
      <c r="N224" s="70"/>
      <c r="O224" s="70"/>
      <c r="P224" s="70"/>
      <c r="Q224" s="70">
        <f>Q225</f>
        <v>43200</v>
      </c>
      <c r="R224" s="70">
        <f t="shared" si="742"/>
        <v>0</v>
      </c>
      <c r="S224" s="70">
        <f t="shared" si="743"/>
        <v>0</v>
      </c>
      <c r="T224" s="70">
        <f t="shared" si="551"/>
        <v>43200</v>
      </c>
      <c r="U224" s="70">
        <f t="shared" si="552"/>
        <v>0</v>
      </c>
      <c r="V224" s="70">
        <f t="shared" si="553"/>
        <v>0</v>
      </c>
      <c r="W224" s="70">
        <f>W225</f>
        <v>0</v>
      </c>
      <c r="X224" s="70">
        <f t="shared" si="744"/>
        <v>0</v>
      </c>
      <c r="Y224" s="70">
        <f t="shared" si="744"/>
        <v>0</v>
      </c>
      <c r="Z224" s="70">
        <f t="shared" si="554"/>
        <v>43200</v>
      </c>
      <c r="AA224" s="70">
        <f t="shared" si="555"/>
        <v>0</v>
      </c>
      <c r="AB224" s="70">
        <f t="shared" si="556"/>
        <v>0</v>
      </c>
      <c r="AC224" s="70">
        <f>AC225</f>
        <v>0</v>
      </c>
      <c r="AD224" s="70">
        <f t="shared" si="745"/>
        <v>0</v>
      </c>
      <c r="AE224" s="70">
        <f t="shared" si="745"/>
        <v>0</v>
      </c>
      <c r="AF224" s="70">
        <f t="shared" si="557"/>
        <v>43200</v>
      </c>
      <c r="AG224" s="70">
        <f t="shared" si="558"/>
        <v>0</v>
      </c>
      <c r="AH224" s="70">
        <f t="shared" si="559"/>
        <v>0</v>
      </c>
      <c r="AI224" s="70">
        <f>AI225</f>
        <v>0</v>
      </c>
      <c r="AJ224" s="70">
        <f t="shared" si="746"/>
        <v>0</v>
      </c>
      <c r="AK224" s="70">
        <f t="shared" si="746"/>
        <v>0</v>
      </c>
      <c r="AL224" s="70">
        <f t="shared" si="612"/>
        <v>43200</v>
      </c>
      <c r="AM224" s="70">
        <f t="shared" si="613"/>
        <v>0</v>
      </c>
      <c r="AN224" s="70">
        <f t="shared" si="614"/>
        <v>0</v>
      </c>
      <c r="AO224" s="70">
        <f>AO225</f>
        <v>0</v>
      </c>
      <c r="AP224" s="70">
        <f t="shared" si="747"/>
        <v>0</v>
      </c>
      <c r="AQ224" s="70">
        <f t="shared" si="747"/>
        <v>0</v>
      </c>
      <c r="AR224" s="70">
        <f t="shared" si="560"/>
        <v>43200</v>
      </c>
      <c r="AS224" s="70">
        <f t="shared" si="561"/>
        <v>0</v>
      </c>
      <c r="AT224" s="70">
        <f t="shared" si="562"/>
        <v>0</v>
      </c>
      <c r="AU224" s="70">
        <f>AU225</f>
        <v>0</v>
      </c>
      <c r="AV224" s="70">
        <f t="shared" si="748"/>
        <v>0</v>
      </c>
      <c r="AW224" s="70">
        <f t="shared" si="748"/>
        <v>0</v>
      </c>
      <c r="AX224" s="70">
        <f t="shared" si="563"/>
        <v>43200</v>
      </c>
      <c r="AY224" s="70">
        <f t="shared" si="564"/>
        <v>0</v>
      </c>
      <c r="AZ224" s="70">
        <f t="shared" si="565"/>
        <v>0</v>
      </c>
      <c r="BA224" s="70">
        <f>BA225</f>
        <v>0</v>
      </c>
      <c r="BB224" s="70">
        <f t="shared" si="749"/>
        <v>0</v>
      </c>
      <c r="BC224" s="70">
        <f t="shared" si="749"/>
        <v>0</v>
      </c>
      <c r="BD224" s="70">
        <f t="shared" si="566"/>
        <v>43200</v>
      </c>
      <c r="BE224" s="70">
        <f t="shared" si="567"/>
        <v>0</v>
      </c>
      <c r="BF224" s="70">
        <f t="shared" si="568"/>
        <v>0</v>
      </c>
    </row>
    <row r="225" spans="1:58">
      <c r="A225" s="206"/>
      <c r="B225" s="108" t="s">
        <v>42</v>
      </c>
      <c r="C225" s="79" t="s">
        <v>16</v>
      </c>
      <c r="D225" s="5" t="s">
        <v>10</v>
      </c>
      <c r="E225" s="79" t="s">
        <v>99</v>
      </c>
      <c r="F225" s="79" t="s">
        <v>128</v>
      </c>
      <c r="G225" s="107" t="s">
        <v>40</v>
      </c>
      <c r="H225" s="70"/>
      <c r="I225" s="70"/>
      <c r="J225" s="70"/>
      <c r="K225" s="70"/>
      <c r="L225" s="70"/>
      <c r="M225" s="70"/>
      <c r="N225" s="70"/>
      <c r="O225" s="70"/>
      <c r="P225" s="70"/>
      <c r="Q225" s="67">
        <v>43200</v>
      </c>
      <c r="R225" s="70"/>
      <c r="S225" s="70"/>
      <c r="T225" s="70">
        <f t="shared" si="551"/>
        <v>43200</v>
      </c>
      <c r="U225" s="70">
        <f t="shared" si="552"/>
        <v>0</v>
      </c>
      <c r="V225" s="70">
        <f t="shared" si="553"/>
        <v>0</v>
      </c>
      <c r="W225" s="67"/>
      <c r="X225" s="70"/>
      <c r="Y225" s="70"/>
      <c r="Z225" s="70">
        <f t="shared" si="554"/>
        <v>43200</v>
      </c>
      <c r="AA225" s="70">
        <f t="shared" si="555"/>
        <v>0</v>
      </c>
      <c r="AB225" s="70">
        <f t="shared" si="556"/>
        <v>0</v>
      </c>
      <c r="AC225" s="67"/>
      <c r="AD225" s="70"/>
      <c r="AE225" s="70"/>
      <c r="AF225" s="70">
        <f t="shared" si="557"/>
        <v>43200</v>
      </c>
      <c r="AG225" s="70">
        <f t="shared" si="558"/>
        <v>0</v>
      </c>
      <c r="AH225" s="70">
        <f t="shared" si="559"/>
        <v>0</v>
      </c>
      <c r="AI225" s="67"/>
      <c r="AJ225" s="70"/>
      <c r="AK225" s="70"/>
      <c r="AL225" s="70">
        <f t="shared" si="612"/>
        <v>43200</v>
      </c>
      <c r="AM225" s="70">
        <f t="shared" si="613"/>
        <v>0</v>
      </c>
      <c r="AN225" s="70">
        <f t="shared" si="614"/>
        <v>0</v>
      </c>
      <c r="AO225" s="67"/>
      <c r="AP225" s="70"/>
      <c r="AQ225" s="70"/>
      <c r="AR225" s="70">
        <f t="shared" si="560"/>
        <v>43200</v>
      </c>
      <c r="AS225" s="70">
        <f t="shared" si="561"/>
        <v>0</v>
      </c>
      <c r="AT225" s="70">
        <f t="shared" si="562"/>
        <v>0</v>
      </c>
      <c r="AU225" s="67"/>
      <c r="AV225" s="70"/>
      <c r="AW225" s="70"/>
      <c r="AX225" s="70">
        <f t="shared" si="563"/>
        <v>43200</v>
      </c>
      <c r="AY225" s="70">
        <f t="shared" si="564"/>
        <v>0</v>
      </c>
      <c r="AZ225" s="70">
        <f t="shared" si="565"/>
        <v>0</v>
      </c>
      <c r="BA225" s="67"/>
      <c r="BB225" s="70"/>
      <c r="BC225" s="70"/>
      <c r="BD225" s="70">
        <f t="shared" si="566"/>
        <v>43200</v>
      </c>
      <c r="BE225" s="70">
        <f t="shared" si="567"/>
        <v>0</v>
      </c>
      <c r="BF225" s="70">
        <f t="shared" si="568"/>
        <v>0</v>
      </c>
    </row>
    <row r="226" spans="1:58" ht="25.5">
      <c r="A226" s="149"/>
      <c r="B226" s="88" t="s">
        <v>240</v>
      </c>
      <c r="C226" s="5" t="s">
        <v>16</v>
      </c>
      <c r="D226" s="5" t="s">
        <v>10</v>
      </c>
      <c r="E226" s="5" t="s">
        <v>99</v>
      </c>
      <c r="F226" s="79" t="s">
        <v>175</v>
      </c>
      <c r="G226" s="17"/>
      <c r="H226" s="70">
        <f>H227</f>
        <v>1100000</v>
      </c>
      <c r="I226" s="70">
        <f t="shared" ref="I226:M226" si="750">I227</f>
        <v>0</v>
      </c>
      <c r="J226" s="70">
        <f t="shared" si="750"/>
        <v>0</v>
      </c>
      <c r="K226" s="70">
        <f t="shared" si="750"/>
        <v>0</v>
      </c>
      <c r="L226" s="70">
        <f t="shared" si="750"/>
        <v>0</v>
      </c>
      <c r="M226" s="70">
        <f t="shared" si="750"/>
        <v>0</v>
      </c>
      <c r="N226" s="70">
        <f t="shared" si="319"/>
        <v>1100000</v>
      </c>
      <c r="O226" s="70">
        <f t="shared" si="320"/>
        <v>0</v>
      </c>
      <c r="P226" s="70">
        <f t="shared" si="321"/>
        <v>0</v>
      </c>
      <c r="Q226" s="70">
        <f t="shared" ref="Q226:S227" si="751">Q227</f>
        <v>-1060000</v>
      </c>
      <c r="R226" s="70">
        <f t="shared" si="751"/>
        <v>0</v>
      </c>
      <c r="S226" s="70">
        <f t="shared" si="751"/>
        <v>0</v>
      </c>
      <c r="T226" s="70">
        <f t="shared" si="551"/>
        <v>40000</v>
      </c>
      <c r="U226" s="70">
        <f t="shared" si="552"/>
        <v>0</v>
      </c>
      <c r="V226" s="70">
        <f t="shared" si="553"/>
        <v>0</v>
      </c>
      <c r="W226" s="70">
        <f t="shared" ref="W226:Y227" si="752">W227</f>
        <v>1120555.0900000001</v>
      </c>
      <c r="X226" s="70">
        <f t="shared" si="752"/>
        <v>0</v>
      </c>
      <c r="Y226" s="70">
        <f t="shared" si="752"/>
        <v>0</v>
      </c>
      <c r="Z226" s="70">
        <f t="shared" si="554"/>
        <v>1160555.0900000001</v>
      </c>
      <c r="AA226" s="70">
        <f t="shared" si="555"/>
        <v>0</v>
      </c>
      <c r="AB226" s="70">
        <f t="shared" si="556"/>
        <v>0</v>
      </c>
      <c r="AC226" s="70">
        <f t="shared" ref="AC226:AE227" si="753">AC227</f>
        <v>-590205.09</v>
      </c>
      <c r="AD226" s="70">
        <f t="shared" si="753"/>
        <v>0</v>
      </c>
      <c r="AE226" s="70">
        <f t="shared" si="753"/>
        <v>0</v>
      </c>
      <c r="AF226" s="70">
        <f t="shared" si="557"/>
        <v>570350.00000000012</v>
      </c>
      <c r="AG226" s="70">
        <f t="shared" si="558"/>
        <v>0</v>
      </c>
      <c r="AH226" s="70">
        <f t="shared" si="559"/>
        <v>0</v>
      </c>
      <c r="AI226" s="70">
        <f t="shared" ref="AI226:AK227" si="754">AI227</f>
        <v>0</v>
      </c>
      <c r="AJ226" s="70">
        <f t="shared" si="754"/>
        <v>0</v>
      </c>
      <c r="AK226" s="70">
        <f t="shared" si="754"/>
        <v>0</v>
      </c>
      <c r="AL226" s="70">
        <f t="shared" si="612"/>
        <v>570350.00000000012</v>
      </c>
      <c r="AM226" s="70">
        <f t="shared" si="613"/>
        <v>0</v>
      </c>
      <c r="AN226" s="70">
        <f t="shared" si="614"/>
        <v>0</v>
      </c>
      <c r="AO226" s="70">
        <f t="shared" ref="AO226:AQ227" si="755">AO227</f>
        <v>0</v>
      </c>
      <c r="AP226" s="70">
        <f t="shared" si="755"/>
        <v>0</v>
      </c>
      <c r="AQ226" s="70">
        <f t="shared" si="755"/>
        <v>0</v>
      </c>
      <c r="AR226" s="70">
        <f t="shared" si="560"/>
        <v>570350.00000000012</v>
      </c>
      <c r="AS226" s="70">
        <f t="shared" si="561"/>
        <v>0</v>
      </c>
      <c r="AT226" s="70">
        <f t="shared" si="562"/>
        <v>0</v>
      </c>
      <c r="AU226" s="70">
        <f t="shared" ref="AU226:AW227" si="756">AU227</f>
        <v>0</v>
      </c>
      <c r="AV226" s="70">
        <f t="shared" si="756"/>
        <v>0</v>
      </c>
      <c r="AW226" s="70">
        <f t="shared" si="756"/>
        <v>0</v>
      </c>
      <c r="AX226" s="70">
        <f t="shared" si="563"/>
        <v>570350.00000000012</v>
      </c>
      <c r="AY226" s="70">
        <f t="shared" si="564"/>
        <v>0</v>
      </c>
      <c r="AZ226" s="70">
        <f t="shared" si="565"/>
        <v>0</v>
      </c>
      <c r="BA226" s="70">
        <f t="shared" ref="BA226:BC227" si="757">BA227</f>
        <v>0</v>
      </c>
      <c r="BB226" s="70">
        <f t="shared" si="757"/>
        <v>0</v>
      </c>
      <c r="BC226" s="70">
        <f t="shared" si="757"/>
        <v>0</v>
      </c>
      <c r="BD226" s="70">
        <f t="shared" si="566"/>
        <v>570350.00000000012</v>
      </c>
      <c r="BE226" s="70">
        <f t="shared" si="567"/>
        <v>0</v>
      </c>
      <c r="BF226" s="70">
        <f t="shared" si="568"/>
        <v>0</v>
      </c>
    </row>
    <row r="227" spans="1:58" ht="25.5">
      <c r="A227" s="149"/>
      <c r="B227" s="80" t="s">
        <v>41</v>
      </c>
      <c r="C227" s="5" t="s">
        <v>16</v>
      </c>
      <c r="D227" s="5" t="s">
        <v>10</v>
      </c>
      <c r="E227" s="5" t="s">
        <v>99</v>
      </c>
      <c r="F227" s="79" t="s">
        <v>175</v>
      </c>
      <c r="G227" s="17" t="s">
        <v>39</v>
      </c>
      <c r="H227" s="70">
        <f>H228</f>
        <v>1100000</v>
      </c>
      <c r="I227" s="70">
        <f t="shared" ref="I227:M227" si="758">I228</f>
        <v>0</v>
      </c>
      <c r="J227" s="70">
        <f t="shared" si="758"/>
        <v>0</v>
      </c>
      <c r="K227" s="70">
        <f t="shared" si="758"/>
        <v>0</v>
      </c>
      <c r="L227" s="70">
        <f t="shared" si="758"/>
        <v>0</v>
      </c>
      <c r="M227" s="70">
        <f t="shared" si="758"/>
        <v>0</v>
      </c>
      <c r="N227" s="70">
        <f t="shared" ref="N227:N308" si="759">H227+K227</f>
        <v>1100000</v>
      </c>
      <c r="O227" s="70">
        <f t="shared" ref="O227:O308" si="760">I227+L227</f>
        <v>0</v>
      </c>
      <c r="P227" s="70">
        <f t="shared" ref="P227:P308" si="761">J227+M227</f>
        <v>0</v>
      </c>
      <c r="Q227" s="70">
        <f t="shared" si="751"/>
        <v>-1060000</v>
      </c>
      <c r="R227" s="70">
        <f t="shared" si="751"/>
        <v>0</v>
      </c>
      <c r="S227" s="70">
        <f t="shared" si="751"/>
        <v>0</v>
      </c>
      <c r="T227" s="70">
        <f t="shared" si="551"/>
        <v>40000</v>
      </c>
      <c r="U227" s="70">
        <f t="shared" si="552"/>
        <v>0</v>
      </c>
      <c r="V227" s="70">
        <f t="shared" si="553"/>
        <v>0</v>
      </c>
      <c r="W227" s="70">
        <f t="shared" si="752"/>
        <v>1120555.0900000001</v>
      </c>
      <c r="X227" s="70">
        <f t="shared" si="752"/>
        <v>0</v>
      </c>
      <c r="Y227" s="70">
        <f t="shared" si="752"/>
        <v>0</v>
      </c>
      <c r="Z227" s="70">
        <f t="shared" si="554"/>
        <v>1160555.0900000001</v>
      </c>
      <c r="AA227" s="70">
        <f t="shared" si="555"/>
        <v>0</v>
      </c>
      <c r="AB227" s="70">
        <f t="shared" si="556"/>
        <v>0</v>
      </c>
      <c r="AC227" s="70">
        <f t="shared" si="753"/>
        <v>-590205.09</v>
      </c>
      <c r="AD227" s="70">
        <f t="shared" si="753"/>
        <v>0</v>
      </c>
      <c r="AE227" s="70">
        <f t="shared" si="753"/>
        <v>0</v>
      </c>
      <c r="AF227" s="70">
        <f t="shared" si="557"/>
        <v>570350.00000000012</v>
      </c>
      <c r="AG227" s="70">
        <f t="shared" si="558"/>
        <v>0</v>
      </c>
      <c r="AH227" s="70">
        <f t="shared" si="559"/>
        <v>0</v>
      </c>
      <c r="AI227" s="70">
        <f t="shared" si="754"/>
        <v>0</v>
      </c>
      <c r="AJ227" s="70">
        <f t="shared" si="754"/>
        <v>0</v>
      </c>
      <c r="AK227" s="70">
        <f t="shared" si="754"/>
        <v>0</v>
      </c>
      <c r="AL227" s="70">
        <f t="shared" si="612"/>
        <v>570350.00000000012</v>
      </c>
      <c r="AM227" s="70">
        <f t="shared" si="613"/>
        <v>0</v>
      </c>
      <c r="AN227" s="70">
        <f t="shared" si="614"/>
        <v>0</v>
      </c>
      <c r="AO227" s="70">
        <f t="shared" si="755"/>
        <v>0</v>
      </c>
      <c r="AP227" s="70">
        <f t="shared" si="755"/>
        <v>0</v>
      </c>
      <c r="AQ227" s="70">
        <f t="shared" si="755"/>
        <v>0</v>
      </c>
      <c r="AR227" s="70">
        <f t="shared" si="560"/>
        <v>570350.00000000012</v>
      </c>
      <c r="AS227" s="70">
        <f t="shared" si="561"/>
        <v>0</v>
      </c>
      <c r="AT227" s="70">
        <f t="shared" si="562"/>
        <v>0</v>
      </c>
      <c r="AU227" s="70">
        <f t="shared" si="756"/>
        <v>0</v>
      </c>
      <c r="AV227" s="70">
        <f t="shared" si="756"/>
        <v>0</v>
      </c>
      <c r="AW227" s="70">
        <f t="shared" si="756"/>
        <v>0</v>
      </c>
      <c r="AX227" s="70">
        <f t="shared" si="563"/>
        <v>570350.00000000012</v>
      </c>
      <c r="AY227" s="70">
        <f t="shared" si="564"/>
        <v>0</v>
      </c>
      <c r="AZ227" s="70">
        <f t="shared" si="565"/>
        <v>0</v>
      </c>
      <c r="BA227" s="70">
        <f t="shared" si="757"/>
        <v>0</v>
      </c>
      <c r="BB227" s="70">
        <f t="shared" si="757"/>
        <v>0</v>
      </c>
      <c r="BC227" s="70">
        <f t="shared" si="757"/>
        <v>0</v>
      </c>
      <c r="BD227" s="70">
        <f t="shared" si="566"/>
        <v>570350.00000000012</v>
      </c>
      <c r="BE227" s="70">
        <f t="shared" si="567"/>
        <v>0</v>
      </c>
      <c r="BF227" s="70">
        <f t="shared" si="568"/>
        <v>0</v>
      </c>
    </row>
    <row r="228" spans="1:58">
      <c r="A228" s="149"/>
      <c r="B228" s="108" t="s">
        <v>42</v>
      </c>
      <c r="C228" s="5" t="s">
        <v>16</v>
      </c>
      <c r="D228" s="5" t="s">
        <v>10</v>
      </c>
      <c r="E228" s="5" t="s">
        <v>99</v>
      </c>
      <c r="F228" s="79" t="s">
        <v>175</v>
      </c>
      <c r="G228" s="17" t="s">
        <v>40</v>
      </c>
      <c r="H228" s="67">
        <v>1100000</v>
      </c>
      <c r="I228" s="67"/>
      <c r="J228" s="67"/>
      <c r="K228" s="67"/>
      <c r="L228" s="67"/>
      <c r="M228" s="67"/>
      <c r="N228" s="67">
        <f t="shared" si="759"/>
        <v>1100000</v>
      </c>
      <c r="O228" s="67">
        <f t="shared" si="760"/>
        <v>0</v>
      </c>
      <c r="P228" s="67">
        <f t="shared" si="761"/>
        <v>0</v>
      </c>
      <c r="Q228" s="67">
        <v>-1060000</v>
      </c>
      <c r="R228" s="67"/>
      <c r="S228" s="67"/>
      <c r="T228" s="67">
        <f t="shared" si="551"/>
        <v>40000</v>
      </c>
      <c r="U228" s="67">
        <f t="shared" si="552"/>
        <v>0</v>
      </c>
      <c r="V228" s="67">
        <f t="shared" si="553"/>
        <v>0</v>
      </c>
      <c r="W228" s="67">
        <v>1120555.0900000001</v>
      </c>
      <c r="X228" s="67"/>
      <c r="Y228" s="67"/>
      <c r="Z228" s="67">
        <f t="shared" si="554"/>
        <v>1160555.0900000001</v>
      </c>
      <c r="AA228" s="67">
        <f t="shared" si="555"/>
        <v>0</v>
      </c>
      <c r="AB228" s="67">
        <f t="shared" si="556"/>
        <v>0</v>
      </c>
      <c r="AC228" s="67">
        <v>-590205.09</v>
      </c>
      <c r="AD228" s="67"/>
      <c r="AE228" s="67"/>
      <c r="AF228" s="67">
        <f t="shared" si="557"/>
        <v>570350.00000000012</v>
      </c>
      <c r="AG228" s="67">
        <f t="shared" si="558"/>
        <v>0</v>
      </c>
      <c r="AH228" s="67">
        <f t="shared" si="559"/>
        <v>0</v>
      </c>
      <c r="AI228" s="67"/>
      <c r="AJ228" s="67"/>
      <c r="AK228" s="67"/>
      <c r="AL228" s="67">
        <f t="shared" si="612"/>
        <v>570350.00000000012</v>
      </c>
      <c r="AM228" s="67">
        <f t="shared" si="613"/>
        <v>0</v>
      </c>
      <c r="AN228" s="67">
        <f t="shared" si="614"/>
        <v>0</v>
      </c>
      <c r="AO228" s="67"/>
      <c r="AP228" s="67"/>
      <c r="AQ228" s="67"/>
      <c r="AR228" s="67">
        <f t="shared" si="560"/>
        <v>570350.00000000012</v>
      </c>
      <c r="AS228" s="67">
        <f t="shared" si="561"/>
        <v>0</v>
      </c>
      <c r="AT228" s="67">
        <f t="shared" si="562"/>
        <v>0</v>
      </c>
      <c r="AU228" s="67"/>
      <c r="AV228" s="67"/>
      <c r="AW228" s="67"/>
      <c r="AX228" s="67">
        <f t="shared" si="563"/>
        <v>570350.00000000012</v>
      </c>
      <c r="AY228" s="67">
        <f t="shared" si="564"/>
        <v>0</v>
      </c>
      <c r="AZ228" s="67">
        <f t="shared" si="565"/>
        <v>0</v>
      </c>
      <c r="BA228" s="67"/>
      <c r="BB228" s="67"/>
      <c r="BC228" s="67"/>
      <c r="BD228" s="67">
        <f t="shared" si="566"/>
        <v>570350.00000000012</v>
      </c>
      <c r="BE228" s="67">
        <f t="shared" si="567"/>
        <v>0</v>
      </c>
      <c r="BF228" s="67">
        <f t="shared" si="568"/>
        <v>0</v>
      </c>
    </row>
    <row r="229" spans="1:58">
      <c r="A229" s="143"/>
      <c r="B229" s="88" t="s">
        <v>245</v>
      </c>
      <c r="C229" s="5" t="s">
        <v>16</v>
      </c>
      <c r="D229" s="5" t="s">
        <v>10</v>
      </c>
      <c r="E229" s="5" t="s">
        <v>99</v>
      </c>
      <c r="F229" s="60" t="s">
        <v>110</v>
      </c>
      <c r="G229" s="17"/>
      <c r="H229" s="63">
        <f>H230</f>
        <v>20000</v>
      </c>
      <c r="I229" s="63">
        <f t="shared" ref="I229:M230" si="762">I230</f>
        <v>20000</v>
      </c>
      <c r="J229" s="63">
        <f t="shared" si="762"/>
        <v>20000</v>
      </c>
      <c r="K229" s="63">
        <f t="shared" si="762"/>
        <v>0</v>
      </c>
      <c r="L229" s="63">
        <f t="shared" si="762"/>
        <v>0</v>
      </c>
      <c r="M229" s="63">
        <f t="shared" si="762"/>
        <v>0</v>
      </c>
      <c r="N229" s="63">
        <f t="shared" si="759"/>
        <v>20000</v>
      </c>
      <c r="O229" s="63">
        <f t="shared" si="760"/>
        <v>20000</v>
      </c>
      <c r="P229" s="63">
        <f t="shared" si="761"/>
        <v>20000</v>
      </c>
      <c r="Q229" s="63">
        <f t="shared" ref="Q229:S230" si="763">Q230</f>
        <v>0</v>
      </c>
      <c r="R229" s="63">
        <f t="shared" si="763"/>
        <v>0</v>
      </c>
      <c r="S229" s="63">
        <f t="shared" si="763"/>
        <v>0</v>
      </c>
      <c r="T229" s="63">
        <f t="shared" si="551"/>
        <v>20000</v>
      </c>
      <c r="U229" s="63">
        <f t="shared" si="552"/>
        <v>20000</v>
      </c>
      <c r="V229" s="63">
        <f t="shared" si="553"/>
        <v>20000</v>
      </c>
      <c r="W229" s="63">
        <f t="shared" ref="W229:Y230" si="764">W230</f>
        <v>0</v>
      </c>
      <c r="X229" s="63">
        <f t="shared" si="764"/>
        <v>0</v>
      </c>
      <c r="Y229" s="63">
        <f t="shared" si="764"/>
        <v>0</v>
      </c>
      <c r="Z229" s="63">
        <f t="shared" si="554"/>
        <v>20000</v>
      </c>
      <c r="AA229" s="63">
        <f t="shared" si="555"/>
        <v>20000</v>
      </c>
      <c r="AB229" s="63">
        <f t="shared" si="556"/>
        <v>20000</v>
      </c>
      <c r="AC229" s="63">
        <f t="shared" ref="AC229:AE230" si="765">AC230</f>
        <v>10000</v>
      </c>
      <c r="AD229" s="63">
        <f t="shared" si="765"/>
        <v>0</v>
      </c>
      <c r="AE229" s="63">
        <f t="shared" si="765"/>
        <v>0</v>
      </c>
      <c r="AF229" s="63">
        <f t="shared" si="557"/>
        <v>30000</v>
      </c>
      <c r="AG229" s="63">
        <f t="shared" si="558"/>
        <v>20000</v>
      </c>
      <c r="AH229" s="63">
        <f t="shared" si="559"/>
        <v>20000</v>
      </c>
      <c r="AI229" s="63">
        <f t="shared" ref="AI229:AK230" si="766">AI230</f>
        <v>0</v>
      </c>
      <c r="AJ229" s="63">
        <f t="shared" si="766"/>
        <v>0</v>
      </c>
      <c r="AK229" s="63">
        <f t="shared" si="766"/>
        <v>0</v>
      </c>
      <c r="AL229" s="63">
        <f t="shared" si="612"/>
        <v>30000</v>
      </c>
      <c r="AM229" s="63">
        <f t="shared" si="613"/>
        <v>20000</v>
      </c>
      <c r="AN229" s="63">
        <f t="shared" si="614"/>
        <v>20000</v>
      </c>
      <c r="AO229" s="63">
        <f t="shared" ref="AO229:AQ230" si="767">AO230</f>
        <v>0</v>
      </c>
      <c r="AP229" s="63">
        <f t="shared" si="767"/>
        <v>0</v>
      </c>
      <c r="AQ229" s="63">
        <f t="shared" si="767"/>
        <v>0</v>
      </c>
      <c r="AR229" s="63">
        <f t="shared" si="560"/>
        <v>30000</v>
      </c>
      <c r="AS229" s="63">
        <f t="shared" si="561"/>
        <v>20000</v>
      </c>
      <c r="AT229" s="63">
        <f t="shared" si="562"/>
        <v>20000</v>
      </c>
      <c r="AU229" s="63">
        <f t="shared" ref="AU229:AW230" si="768">AU230</f>
        <v>0</v>
      </c>
      <c r="AV229" s="63">
        <f t="shared" si="768"/>
        <v>0</v>
      </c>
      <c r="AW229" s="63">
        <f t="shared" si="768"/>
        <v>0</v>
      </c>
      <c r="AX229" s="63">
        <f t="shared" si="563"/>
        <v>30000</v>
      </c>
      <c r="AY229" s="63">
        <f t="shared" si="564"/>
        <v>20000</v>
      </c>
      <c r="AZ229" s="63">
        <f t="shared" si="565"/>
        <v>20000</v>
      </c>
      <c r="BA229" s="63">
        <f t="shared" ref="BA229:BC230" si="769">BA230</f>
        <v>3000</v>
      </c>
      <c r="BB229" s="63">
        <f t="shared" si="769"/>
        <v>0</v>
      </c>
      <c r="BC229" s="63">
        <f t="shared" si="769"/>
        <v>0</v>
      </c>
      <c r="BD229" s="63">
        <f t="shared" si="566"/>
        <v>33000</v>
      </c>
      <c r="BE229" s="63">
        <f t="shared" si="567"/>
        <v>20000</v>
      </c>
      <c r="BF229" s="63">
        <f t="shared" si="568"/>
        <v>20000</v>
      </c>
    </row>
    <row r="230" spans="1:58" ht="25.5">
      <c r="A230" s="149"/>
      <c r="B230" s="80" t="s">
        <v>41</v>
      </c>
      <c r="C230" s="5" t="s">
        <v>16</v>
      </c>
      <c r="D230" s="5" t="s">
        <v>10</v>
      </c>
      <c r="E230" s="5" t="s">
        <v>99</v>
      </c>
      <c r="F230" s="60" t="s">
        <v>110</v>
      </c>
      <c r="G230" s="17" t="s">
        <v>39</v>
      </c>
      <c r="H230" s="63">
        <f>H231</f>
        <v>20000</v>
      </c>
      <c r="I230" s="63">
        <f t="shared" si="762"/>
        <v>20000</v>
      </c>
      <c r="J230" s="63">
        <f t="shared" si="762"/>
        <v>20000</v>
      </c>
      <c r="K230" s="63">
        <f t="shared" si="762"/>
        <v>0</v>
      </c>
      <c r="L230" s="63">
        <f t="shared" si="762"/>
        <v>0</v>
      </c>
      <c r="M230" s="63">
        <f t="shared" si="762"/>
        <v>0</v>
      </c>
      <c r="N230" s="63">
        <f t="shared" si="759"/>
        <v>20000</v>
      </c>
      <c r="O230" s="63">
        <f t="shared" si="760"/>
        <v>20000</v>
      </c>
      <c r="P230" s="63">
        <f t="shared" si="761"/>
        <v>20000</v>
      </c>
      <c r="Q230" s="63">
        <f t="shared" si="763"/>
        <v>0</v>
      </c>
      <c r="R230" s="63">
        <f t="shared" si="763"/>
        <v>0</v>
      </c>
      <c r="S230" s="63">
        <f t="shared" si="763"/>
        <v>0</v>
      </c>
      <c r="T230" s="63">
        <f t="shared" si="551"/>
        <v>20000</v>
      </c>
      <c r="U230" s="63">
        <f t="shared" si="552"/>
        <v>20000</v>
      </c>
      <c r="V230" s="63">
        <f t="shared" si="553"/>
        <v>20000</v>
      </c>
      <c r="W230" s="63">
        <f t="shared" si="764"/>
        <v>0</v>
      </c>
      <c r="X230" s="63">
        <f t="shared" si="764"/>
        <v>0</v>
      </c>
      <c r="Y230" s="63">
        <f t="shared" si="764"/>
        <v>0</v>
      </c>
      <c r="Z230" s="63">
        <f t="shared" si="554"/>
        <v>20000</v>
      </c>
      <c r="AA230" s="63">
        <f t="shared" si="555"/>
        <v>20000</v>
      </c>
      <c r="AB230" s="63">
        <f t="shared" si="556"/>
        <v>20000</v>
      </c>
      <c r="AC230" s="63">
        <f t="shared" si="765"/>
        <v>10000</v>
      </c>
      <c r="AD230" s="63">
        <f t="shared" si="765"/>
        <v>0</v>
      </c>
      <c r="AE230" s="63">
        <f t="shared" si="765"/>
        <v>0</v>
      </c>
      <c r="AF230" s="63">
        <f t="shared" si="557"/>
        <v>30000</v>
      </c>
      <c r="AG230" s="63">
        <f t="shared" si="558"/>
        <v>20000</v>
      </c>
      <c r="AH230" s="63">
        <f t="shared" si="559"/>
        <v>20000</v>
      </c>
      <c r="AI230" s="63">
        <f t="shared" si="766"/>
        <v>0</v>
      </c>
      <c r="AJ230" s="63">
        <f t="shared" si="766"/>
        <v>0</v>
      </c>
      <c r="AK230" s="63">
        <f t="shared" si="766"/>
        <v>0</v>
      </c>
      <c r="AL230" s="63">
        <f t="shared" si="612"/>
        <v>30000</v>
      </c>
      <c r="AM230" s="63">
        <f t="shared" si="613"/>
        <v>20000</v>
      </c>
      <c r="AN230" s="63">
        <f t="shared" si="614"/>
        <v>20000</v>
      </c>
      <c r="AO230" s="63">
        <f t="shared" si="767"/>
        <v>0</v>
      </c>
      <c r="AP230" s="63">
        <f t="shared" si="767"/>
        <v>0</v>
      </c>
      <c r="AQ230" s="63">
        <f t="shared" si="767"/>
        <v>0</v>
      </c>
      <c r="AR230" s="63">
        <f t="shared" si="560"/>
        <v>30000</v>
      </c>
      <c r="AS230" s="63">
        <f t="shared" si="561"/>
        <v>20000</v>
      </c>
      <c r="AT230" s="63">
        <f t="shared" si="562"/>
        <v>20000</v>
      </c>
      <c r="AU230" s="63">
        <f t="shared" si="768"/>
        <v>0</v>
      </c>
      <c r="AV230" s="63">
        <f t="shared" si="768"/>
        <v>0</v>
      </c>
      <c r="AW230" s="63">
        <f t="shared" si="768"/>
        <v>0</v>
      </c>
      <c r="AX230" s="63">
        <f t="shared" si="563"/>
        <v>30000</v>
      </c>
      <c r="AY230" s="63">
        <f t="shared" si="564"/>
        <v>20000</v>
      </c>
      <c r="AZ230" s="63">
        <f t="shared" si="565"/>
        <v>20000</v>
      </c>
      <c r="BA230" s="63">
        <f t="shared" si="769"/>
        <v>3000</v>
      </c>
      <c r="BB230" s="63">
        <f t="shared" si="769"/>
        <v>0</v>
      </c>
      <c r="BC230" s="63">
        <f t="shared" si="769"/>
        <v>0</v>
      </c>
      <c r="BD230" s="63">
        <f t="shared" si="566"/>
        <v>33000</v>
      </c>
      <c r="BE230" s="63">
        <f t="shared" si="567"/>
        <v>20000</v>
      </c>
      <c r="BF230" s="63">
        <f t="shared" si="568"/>
        <v>20000</v>
      </c>
    </row>
    <row r="231" spans="1:58">
      <c r="A231" s="149"/>
      <c r="B231" s="91" t="s">
        <v>42</v>
      </c>
      <c r="C231" s="5" t="s">
        <v>16</v>
      </c>
      <c r="D231" s="5" t="s">
        <v>10</v>
      </c>
      <c r="E231" s="5" t="s">
        <v>99</v>
      </c>
      <c r="F231" s="60" t="s">
        <v>110</v>
      </c>
      <c r="G231" s="17" t="s">
        <v>40</v>
      </c>
      <c r="H231" s="67">
        <v>20000</v>
      </c>
      <c r="I231" s="67">
        <v>20000</v>
      </c>
      <c r="J231" s="67">
        <v>20000</v>
      </c>
      <c r="K231" s="67"/>
      <c r="L231" s="67"/>
      <c r="M231" s="67"/>
      <c r="N231" s="67">
        <f t="shared" si="759"/>
        <v>20000</v>
      </c>
      <c r="O231" s="67">
        <f t="shared" si="760"/>
        <v>20000</v>
      </c>
      <c r="P231" s="67">
        <f t="shared" si="761"/>
        <v>20000</v>
      </c>
      <c r="Q231" s="67"/>
      <c r="R231" s="67"/>
      <c r="S231" s="67"/>
      <c r="T231" s="67">
        <f t="shared" si="551"/>
        <v>20000</v>
      </c>
      <c r="U231" s="67">
        <f t="shared" si="552"/>
        <v>20000</v>
      </c>
      <c r="V231" s="67">
        <f t="shared" si="553"/>
        <v>20000</v>
      </c>
      <c r="W231" s="67"/>
      <c r="X231" s="67"/>
      <c r="Y231" s="67"/>
      <c r="Z231" s="67">
        <f t="shared" si="554"/>
        <v>20000</v>
      </c>
      <c r="AA231" s="67">
        <f t="shared" si="555"/>
        <v>20000</v>
      </c>
      <c r="AB231" s="67">
        <f t="shared" si="556"/>
        <v>20000</v>
      </c>
      <c r="AC231" s="67">
        <v>10000</v>
      </c>
      <c r="AD231" s="67"/>
      <c r="AE231" s="67"/>
      <c r="AF231" s="67">
        <f t="shared" si="557"/>
        <v>30000</v>
      </c>
      <c r="AG231" s="67">
        <f t="shared" si="558"/>
        <v>20000</v>
      </c>
      <c r="AH231" s="67">
        <f t="shared" si="559"/>
        <v>20000</v>
      </c>
      <c r="AI231" s="67"/>
      <c r="AJ231" s="67"/>
      <c r="AK231" s="67"/>
      <c r="AL231" s="67">
        <f t="shared" si="612"/>
        <v>30000</v>
      </c>
      <c r="AM231" s="67">
        <f t="shared" si="613"/>
        <v>20000</v>
      </c>
      <c r="AN231" s="67">
        <f t="shared" si="614"/>
        <v>20000</v>
      </c>
      <c r="AO231" s="67"/>
      <c r="AP231" s="67"/>
      <c r="AQ231" s="67"/>
      <c r="AR231" s="67">
        <f t="shared" si="560"/>
        <v>30000</v>
      </c>
      <c r="AS231" s="67">
        <f t="shared" si="561"/>
        <v>20000</v>
      </c>
      <c r="AT231" s="67">
        <f t="shared" si="562"/>
        <v>20000</v>
      </c>
      <c r="AU231" s="67"/>
      <c r="AV231" s="67"/>
      <c r="AW231" s="67"/>
      <c r="AX231" s="67">
        <f t="shared" si="563"/>
        <v>30000</v>
      </c>
      <c r="AY231" s="67">
        <f t="shared" si="564"/>
        <v>20000</v>
      </c>
      <c r="AZ231" s="67">
        <f t="shared" si="565"/>
        <v>20000</v>
      </c>
      <c r="BA231" s="67">
        <v>3000</v>
      </c>
      <c r="BB231" s="67"/>
      <c r="BC231" s="67"/>
      <c r="BD231" s="67">
        <f t="shared" si="566"/>
        <v>33000</v>
      </c>
      <c r="BE231" s="67">
        <f t="shared" si="567"/>
        <v>20000</v>
      </c>
      <c r="BF231" s="67">
        <f t="shared" si="568"/>
        <v>20000</v>
      </c>
    </row>
    <row r="232" spans="1:58">
      <c r="A232" s="149"/>
      <c r="B232" s="88" t="s">
        <v>53</v>
      </c>
      <c r="C232" s="5" t="s">
        <v>16</v>
      </c>
      <c r="D232" s="5" t="s">
        <v>10</v>
      </c>
      <c r="E232" s="5" t="s">
        <v>99</v>
      </c>
      <c r="F232" s="5" t="s">
        <v>113</v>
      </c>
      <c r="G232" s="17"/>
      <c r="H232" s="63">
        <f>H233</f>
        <v>30893146</v>
      </c>
      <c r="I232" s="63">
        <f t="shared" ref="I232:M233" si="770">I233</f>
        <v>31343649.16</v>
      </c>
      <c r="J232" s="63">
        <f t="shared" si="770"/>
        <v>31404445.41</v>
      </c>
      <c r="K232" s="63">
        <f t="shared" si="770"/>
        <v>0</v>
      </c>
      <c r="L232" s="63">
        <f t="shared" si="770"/>
        <v>0</v>
      </c>
      <c r="M232" s="63">
        <f t="shared" si="770"/>
        <v>0</v>
      </c>
      <c r="N232" s="63">
        <f t="shared" si="759"/>
        <v>30893146</v>
      </c>
      <c r="O232" s="63">
        <f t="shared" si="760"/>
        <v>31343649.16</v>
      </c>
      <c r="P232" s="63">
        <f t="shared" si="761"/>
        <v>31404445.41</v>
      </c>
      <c r="Q232" s="63">
        <f t="shared" ref="Q232:S233" si="771">Q233</f>
        <v>0</v>
      </c>
      <c r="R232" s="63">
        <f t="shared" si="771"/>
        <v>0</v>
      </c>
      <c r="S232" s="63">
        <f t="shared" si="771"/>
        <v>0</v>
      </c>
      <c r="T232" s="63">
        <f t="shared" si="551"/>
        <v>30893146</v>
      </c>
      <c r="U232" s="63">
        <f t="shared" si="552"/>
        <v>31343649.16</v>
      </c>
      <c r="V232" s="63">
        <f t="shared" si="553"/>
        <v>31404445.41</v>
      </c>
      <c r="W232" s="63">
        <f t="shared" ref="W232:Y233" si="772">W233</f>
        <v>0</v>
      </c>
      <c r="X232" s="63">
        <f t="shared" si="772"/>
        <v>0</v>
      </c>
      <c r="Y232" s="63">
        <f t="shared" si="772"/>
        <v>0</v>
      </c>
      <c r="Z232" s="63">
        <f t="shared" si="554"/>
        <v>30893146</v>
      </c>
      <c r="AA232" s="63">
        <f t="shared" si="555"/>
        <v>31343649.16</v>
      </c>
      <c r="AB232" s="63">
        <f t="shared" si="556"/>
        <v>31404445.41</v>
      </c>
      <c r="AC232" s="63">
        <f t="shared" ref="AC232:AE233" si="773">AC233</f>
        <v>0</v>
      </c>
      <c r="AD232" s="63">
        <f t="shared" si="773"/>
        <v>0</v>
      </c>
      <c r="AE232" s="63">
        <f t="shared" si="773"/>
        <v>0</v>
      </c>
      <c r="AF232" s="63">
        <f t="shared" si="557"/>
        <v>30893146</v>
      </c>
      <c r="AG232" s="63">
        <f t="shared" si="558"/>
        <v>31343649.16</v>
      </c>
      <c r="AH232" s="63">
        <f t="shared" si="559"/>
        <v>31404445.41</v>
      </c>
      <c r="AI232" s="63">
        <f t="shared" ref="AI232:AK233" si="774">AI233</f>
        <v>0</v>
      </c>
      <c r="AJ232" s="63">
        <f t="shared" si="774"/>
        <v>0</v>
      </c>
      <c r="AK232" s="63">
        <f t="shared" si="774"/>
        <v>0</v>
      </c>
      <c r="AL232" s="63">
        <f t="shared" si="612"/>
        <v>30893146</v>
      </c>
      <c r="AM232" s="63">
        <f t="shared" si="613"/>
        <v>31343649.16</v>
      </c>
      <c r="AN232" s="63">
        <f t="shared" si="614"/>
        <v>31404445.41</v>
      </c>
      <c r="AO232" s="63">
        <f t="shared" ref="AO232:AQ233" si="775">AO233</f>
        <v>23162.649999999994</v>
      </c>
      <c r="AP232" s="63">
        <f t="shared" si="775"/>
        <v>0</v>
      </c>
      <c r="AQ232" s="63">
        <f t="shared" si="775"/>
        <v>0</v>
      </c>
      <c r="AR232" s="63">
        <f t="shared" si="560"/>
        <v>30916308.649999999</v>
      </c>
      <c r="AS232" s="63">
        <f t="shared" si="561"/>
        <v>31343649.16</v>
      </c>
      <c r="AT232" s="63">
        <f t="shared" si="562"/>
        <v>31404445.41</v>
      </c>
      <c r="AU232" s="63">
        <f t="shared" ref="AU232:AW233" si="776">AU233</f>
        <v>0</v>
      </c>
      <c r="AV232" s="63">
        <f t="shared" si="776"/>
        <v>0</v>
      </c>
      <c r="AW232" s="63">
        <f t="shared" si="776"/>
        <v>0</v>
      </c>
      <c r="AX232" s="63">
        <f t="shared" si="563"/>
        <v>30916308.649999999</v>
      </c>
      <c r="AY232" s="63">
        <f t="shared" si="564"/>
        <v>31343649.16</v>
      </c>
      <c r="AZ232" s="63">
        <f t="shared" si="565"/>
        <v>31404445.41</v>
      </c>
      <c r="BA232" s="63">
        <f t="shared" ref="BA232:BC233" si="777">BA233</f>
        <v>-450645.65999999992</v>
      </c>
      <c r="BB232" s="63">
        <f t="shared" si="777"/>
        <v>0</v>
      </c>
      <c r="BC232" s="63">
        <f t="shared" si="777"/>
        <v>0</v>
      </c>
      <c r="BD232" s="63">
        <f t="shared" si="566"/>
        <v>30465662.989999998</v>
      </c>
      <c r="BE232" s="63">
        <f t="shared" si="567"/>
        <v>31343649.16</v>
      </c>
      <c r="BF232" s="63">
        <f t="shared" si="568"/>
        <v>31404445.41</v>
      </c>
    </row>
    <row r="233" spans="1:58" ht="25.5">
      <c r="A233" s="149"/>
      <c r="B233" s="80" t="s">
        <v>41</v>
      </c>
      <c r="C233" s="5" t="s">
        <v>16</v>
      </c>
      <c r="D233" s="5" t="s">
        <v>10</v>
      </c>
      <c r="E233" s="5" t="s">
        <v>99</v>
      </c>
      <c r="F233" s="5" t="s">
        <v>113</v>
      </c>
      <c r="G233" s="17" t="s">
        <v>39</v>
      </c>
      <c r="H233" s="63">
        <f>H234</f>
        <v>30893146</v>
      </c>
      <c r="I233" s="63">
        <f t="shared" si="770"/>
        <v>31343649.16</v>
      </c>
      <c r="J233" s="63">
        <f t="shared" si="770"/>
        <v>31404445.41</v>
      </c>
      <c r="K233" s="63">
        <f t="shared" si="770"/>
        <v>0</v>
      </c>
      <c r="L233" s="63">
        <f t="shared" si="770"/>
        <v>0</v>
      </c>
      <c r="M233" s="63">
        <f t="shared" si="770"/>
        <v>0</v>
      </c>
      <c r="N233" s="63">
        <f t="shared" si="759"/>
        <v>30893146</v>
      </c>
      <c r="O233" s="63">
        <f t="shared" si="760"/>
        <v>31343649.16</v>
      </c>
      <c r="P233" s="63">
        <f t="shared" si="761"/>
        <v>31404445.41</v>
      </c>
      <c r="Q233" s="63">
        <f t="shared" si="771"/>
        <v>0</v>
      </c>
      <c r="R233" s="63">
        <f t="shared" si="771"/>
        <v>0</v>
      </c>
      <c r="S233" s="63">
        <f t="shared" si="771"/>
        <v>0</v>
      </c>
      <c r="T233" s="63">
        <f t="shared" si="551"/>
        <v>30893146</v>
      </c>
      <c r="U233" s="63">
        <f t="shared" si="552"/>
        <v>31343649.16</v>
      </c>
      <c r="V233" s="63">
        <f t="shared" si="553"/>
        <v>31404445.41</v>
      </c>
      <c r="W233" s="63">
        <f t="shared" si="772"/>
        <v>0</v>
      </c>
      <c r="X233" s="63">
        <f t="shared" si="772"/>
        <v>0</v>
      </c>
      <c r="Y233" s="63">
        <f t="shared" si="772"/>
        <v>0</v>
      </c>
      <c r="Z233" s="63">
        <f t="shared" si="554"/>
        <v>30893146</v>
      </c>
      <c r="AA233" s="63">
        <f t="shared" si="555"/>
        <v>31343649.16</v>
      </c>
      <c r="AB233" s="63">
        <f t="shared" si="556"/>
        <v>31404445.41</v>
      </c>
      <c r="AC233" s="63">
        <f t="shared" si="773"/>
        <v>0</v>
      </c>
      <c r="AD233" s="63">
        <f t="shared" si="773"/>
        <v>0</v>
      </c>
      <c r="AE233" s="63">
        <f t="shared" si="773"/>
        <v>0</v>
      </c>
      <c r="AF233" s="63">
        <f t="shared" si="557"/>
        <v>30893146</v>
      </c>
      <c r="AG233" s="63">
        <f t="shared" si="558"/>
        <v>31343649.16</v>
      </c>
      <c r="AH233" s="63">
        <f t="shared" si="559"/>
        <v>31404445.41</v>
      </c>
      <c r="AI233" s="63">
        <f t="shared" si="774"/>
        <v>0</v>
      </c>
      <c r="AJ233" s="63">
        <f t="shared" si="774"/>
        <v>0</v>
      </c>
      <c r="AK233" s="63">
        <f t="shared" si="774"/>
        <v>0</v>
      </c>
      <c r="AL233" s="63">
        <f t="shared" si="612"/>
        <v>30893146</v>
      </c>
      <c r="AM233" s="63">
        <f t="shared" si="613"/>
        <v>31343649.16</v>
      </c>
      <c r="AN233" s="63">
        <f t="shared" si="614"/>
        <v>31404445.41</v>
      </c>
      <c r="AO233" s="63">
        <f t="shared" si="775"/>
        <v>23162.649999999994</v>
      </c>
      <c r="AP233" s="63">
        <f t="shared" si="775"/>
        <v>0</v>
      </c>
      <c r="AQ233" s="63">
        <f t="shared" si="775"/>
        <v>0</v>
      </c>
      <c r="AR233" s="63">
        <f t="shared" si="560"/>
        <v>30916308.649999999</v>
      </c>
      <c r="AS233" s="63">
        <f t="shared" si="561"/>
        <v>31343649.16</v>
      </c>
      <c r="AT233" s="63">
        <f t="shared" si="562"/>
        <v>31404445.41</v>
      </c>
      <c r="AU233" s="63">
        <f t="shared" si="776"/>
        <v>0</v>
      </c>
      <c r="AV233" s="63">
        <f t="shared" si="776"/>
        <v>0</v>
      </c>
      <c r="AW233" s="63">
        <f t="shared" si="776"/>
        <v>0</v>
      </c>
      <c r="AX233" s="63">
        <f t="shared" si="563"/>
        <v>30916308.649999999</v>
      </c>
      <c r="AY233" s="63">
        <f t="shared" si="564"/>
        <v>31343649.16</v>
      </c>
      <c r="AZ233" s="63">
        <f t="shared" si="565"/>
        <v>31404445.41</v>
      </c>
      <c r="BA233" s="63">
        <f t="shared" si="777"/>
        <v>-450645.65999999992</v>
      </c>
      <c r="BB233" s="63">
        <f t="shared" si="777"/>
        <v>0</v>
      </c>
      <c r="BC233" s="63">
        <f t="shared" si="777"/>
        <v>0</v>
      </c>
      <c r="BD233" s="63">
        <f t="shared" si="566"/>
        <v>30465662.989999998</v>
      </c>
      <c r="BE233" s="63">
        <f t="shared" si="567"/>
        <v>31343649.16</v>
      </c>
      <c r="BF233" s="63">
        <f t="shared" si="568"/>
        <v>31404445.41</v>
      </c>
    </row>
    <row r="234" spans="1:58">
      <c r="A234" s="149"/>
      <c r="B234" s="91" t="s">
        <v>42</v>
      </c>
      <c r="C234" s="5" t="s">
        <v>16</v>
      </c>
      <c r="D234" s="5" t="s">
        <v>10</v>
      </c>
      <c r="E234" s="5" t="s">
        <v>99</v>
      </c>
      <c r="F234" s="5" t="s">
        <v>113</v>
      </c>
      <c r="G234" s="17" t="s">
        <v>40</v>
      </c>
      <c r="H234" s="67">
        <f>30493146+400000</f>
        <v>30893146</v>
      </c>
      <c r="I234" s="67">
        <f>30943649.16+400000</f>
        <v>31343649.16</v>
      </c>
      <c r="J234" s="67">
        <f>31204445.41+200000</f>
        <v>31404445.41</v>
      </c>
      <c r="K234" s="67"/>
      <c r="L234" s="67"/>
      <c r="M234" s="67"/>
      <c r="N234" s="67">
        <f t="shared" si="759"/>
        <v>30893146</v>
      </c>
      <c r="O234" s="67">
        <f t="shared" si="760"/>
        <v>31343649.16</v>
      </c>
      <c r="P234" s="67">
        <f t="shared" si="761"/>
        <v>31404445.41</v>
      </c>
      <c r="Q234" s="67"/>
      <c r="R234" s="67"/>
      <c r="S234" s="67"/>
      <c r="T234" s="67">
        <f t="shared" si="551"/>
        <v>30893146</v>
      </c>
      <c r="U234" s="67">
        <f t="shared" si="552"/>
        <v>31343649.16</v>
      </c>
      <c r="V234" s="67">
        <f t="shared" si="553"/>
        <v>31404445.41</v>
      </c>
      <c r="W234" s="67"/>
      <c r="X234" s="67"/>
      <c r="Y234" s="67"/>
      <c r="Z234" s="67">
        <f t="shared" si="554"/>
        <v>30893146</v>
      </c>
      <c r="AA234" s="67">
        <f t="shared" si="555"/>
        <v>31343649.16</v>
      </c>
      <c r="AB234" s="67">
        <f t="shared" si="556"/>
        <v>31404445.41</v>
      </c>
      <c r="AC234" s="67"/>
      <c r="AD234" s="67"/>
      <c r="AE234" s="67"/>
      <c r="AF234" s="67">
        <f t="shared" si="557"/>
        <v>30893146</v>
      </c>
      <c r="AG234" s="67">
        <f t="shared" si="558"/>
        <v>31343649.16</v>
      </c>
      <c r="AH234" s="67">
        <f t="shared" si="559"/>
        <v>31404445.41</v>
      </c>
      <c r="AI234" s="67"/>
      <c r="AJ234" s="67"/>
      <c r="AK234" s="67"/>
      <c r="AL234" s="67">
        <f t="shared" si="612"/>
        <v>30893146</v>
      </c>
      <c r="AM234" s="67">
        <f t="shared" si="613"/>
        <v>31343649.16</v>
      </c>
      <c r="AN234" s="67">
        <f t="shared" si="614"/>
        <v>31404445.41</v>
      </c>
      <c r="AO234" s="67">
        <v>23162.649999999994</v>
      </c>
      <c r="AP234" s="67"/>
      <c r="AQ234" s="67"/>
      <c r="AR234" s="67">
        <f t="shared" si="560"/>
        <v>30916308.649999999</v>
      </c>
      <c r="AS234" s="67">
        <f t="shared" si="561"/>
        <v>31343649.16</v>
      </c>
      <c r="AT234" s="67">
        <f t="shared" si="562"/>
        <v>31404445.41</v>
      </c>
      <c r="AU234" s="67"/>
      <c r="AV234" s="67"/>
      <c r="AW234" s="67"/>
      <c r="AX234" s="67">
        <f t="shared" si="563"/>
        <v>30916308.649999999</v>
      </c>
      <c r="AY234" s="67">
        <f t="shared" si="564"/>
        <v>31343649.16</v>
      </c>
      <c r="AZ234" s="67">
        <f t="shared" si="565"/>
        <v>31404445.41</v>
      </c>
      <c r="BA234" s="67">
        <f>-1532645.66-3000+1085000</f>
        <v>-450645.65999999992</v>
      </c>
      <c r="BB234" s="67"/>
      <c r="BC234" s="67"/>
      <c r="BD234" s="67">
        <f t="shared" si="566"/>
        <v>30465662.989999998</v>
      </c>
      <c r="BE234" s="67">
        <f t="shared" si="567"/>
        <v>31343649.16</v>
      </c>
      <c r="BF234" s="67">
        <f t="shared" si="568"/>
        <v>31404445.41</v>
      </c>
    </row>
    <row r="235" spans="1:58" ht="38.25">
      <c r="A235" s="149"/>
      <c r="B235" s="88" t="s">
        <v>242</v>
      </c>
      <c r="C235" s="5" t="s">
        <v>16</v>
      </c>
      <c r="D235" s="5" t="s">
        <v>10</v>
      </c>
      <c r="E235" s="5" t="s">
        <v>99</v>
      </c>
      <c r="F235" s="5" t="s">
        <v>105</v>
      </c>
      <c r="G235" s="17"/>
      <c r="H235" s="63">
        <f>H236</f>
        <v>527218</v>
      </c>
      <c r="I235" s="63">
        <f t="shared" ref="I235:M236" si="778">I236</f>
        <v>512783</v>
      </c>
      <c r="J235" s="63">
        <f t="shared" si="778"/>
        <v>533293</v>
      </c>
      <c r="K235" s="63">
        <f t="shared" si="778"/>
        <v>0</v>
      </c>
      <c r="L235" s="63">
        <f t="shared" si="778"/>
        <v>0</v>
      </c>
      <c r="M235" s="63">
        <f t="shared" si="778"/>
        <v>0</v>
      </c>
      <c r="N235" s="63">
        <f t="shared" ref="N235:P249" si="779">H235+K235</f>
        <v>527218</v>
      </c>
      <c r="O235" s="63">
        <f t="shared" si="779"/>
        <v>512783</v>
      </c>
      <c r="P235" s="63">
        <f t="shared" si="779"/>
        <v>533293</v>
      </c>
      <c r="Q235" s="63">
        <f t="shared" ref="Q235:S236" si="780">Q236</f>
        <v>0</v>
      </c>
      <c r="R235" s="63">
        <f t="shared" si="780"/>
        <v>0</v>
      </c>
      <c r="S235" s="63">
        <f t="shared" si="780"/>
        <v>0</v>
      </c>
      <c r="T235" s="63">
        <f t="shared" si="551"/>
        <v>527218</v>
      </c>
      <c r="U235" s="63">
        <f t="shared" si="552"/>
        <v>512783</v>
      </c>
      <c r="V235" s="63">
        <f t="shared" si="553"/>
        <v>533293</v>
      </c>
      <c r="W235" s="63">
        <f t="shared" ref="W235:Y236" si="781">W236</f>
        <v>0</v>
      </c>
      <c r="X235" s="63">
        <f t="shared" si="781"/>
        <v>0</v>
      </c>
      <c r="Y235" s="63">
        <f t="shared" si="781"/>
        <v>0</v>
      </c>
      <c r="Z235" s="63">
        <f t="shared" si="554"/>
        <v>527218</v>
      </c>
      <c r="AA235" s="63">
        <f t="shared" si="555"/>
        <v>512783</v>
      </c>
      <c r="AB235" s="63">
        <f t="shared" si="556"/>
        <v>533293</v>
      </c>
      <c r="AC235" s="63">
        <f t="shared" ref="AC235:AE236" si="782">AC236</f>
        <v>0</v>
      </c>
      <c r="AD235" s="63">
        <f t="shared" si="782"/>
        <v>0</v>
      </c>
      <c r="AE235" s="63">
        <f t="shared" si="782"/>
        <v>0</v>
      </c>
      <c r="AF235" s="63">
        <f t="shared" si="557"/>
        <v>527218</v>
      </c>
      <c r="AG235" s="63">
        <f t="shared" si="558"/>
        <v>512783</v>
      </c>
      <c r="AH235" s="63">
        <f t="shared" si="559"/>
        <v>533293</v>
      </c>
      <c r="AI235" s="63">
        <f t="shared" ref="AI235:AK236" si="783">AI236</f>
        <v>0</v>
      </c>
      <c r="AJ235" s="63">
        <f t="shared" si="783"/>
        <v>0</v>
      </c>
      <c r="AK235" s="63">
        <f t="shared" si="783"/>
        <v>0</v>
      </c>
      <c r="AL235" s="63">
        <f t="shared" si="612"/>
        <v>527218</v>
      </c>
      <c r="AM235" s="63">
        <f t="shared" si="613"/>
        <v>512783</v>
      </c>
      <c r="AN235" s="63">
        <f t="shared" si="614"/>
        <v>533293</v>
      </c>
      <c r="AO235" s="63">
        <f t="shared" ref="AO235:AQ236" si="784">AO236</f>
        <v>0</v>
      </c>
      <c r="AP235" s="63">
        <f t="shared" si="784"/>
        <v>0</v>
      </c>
      <c r="AQ235" s="63">
        <f t="shared" si="784"/>
        <v>0</v>
      </c>
      <c r="AR235" s="63">
        <f t="shared" si="560"/>
        <v>527218</v>
      </c>
      <c r="AS235" s="63">
        <f t="shared" si="561"/>
        <v>512783</v>
      </c>
      <c r="AT235" s="63">
        <f t="shared" si="562"/>
        <v>533293</v>
      </c>
      <c r="AU235" s="63">
        <f t="shared" ref="AU235:AW236" si="785">AU236</f>
        <v>0</v>
      </c>
      <c r="AV235" s="63">
        <f t="shared" si="785"/>
        <v>0</v>
      </c>
      <c r="AW235" s="63">
        <f t="shared" si="785"/>
        <v>0</v>
      </c>
      <c r="AX235" s="63">
        <f t="shared" si="563"/>
        <v>527218</v>
      </c>
      <c r="AY235" s="63">
        <f t="shared" si="564"/>
        <v>512783</v>
      </c>
      <c r="AZ235" s="63">
        <f t="shared" si="565"/>
        <v>533293</v>
      </c>
      <c r="BA235" s="63">
        <f t="shared" ref="BA235:BC236" si="786">BA236</f>
        <v>0</v>
      </c>
      <c r="BB235" s="63">
        <f t="shared" si="786"/>
        <v>0</v>
      </c>
      <c r="BC235" s="63">
        <f t="shared" si="786"/>
        <v>0</v>
      </c>
      <c r="BD235" s="63">
        <f t="shared" si="566"/>
        <v>527218</v>
      </c>
      <c r="BE235" s="63">
        <f t="shared" si="567"/>
        <v>512783</v>
      </c>
      <c r="BF235" s="63">
        <f t="shared" si="568"/>
        <v>533293</v>
      </c>
    </row>
    <row r="236" spans="1:58" ht="25.5">
      <c r="A236" s="149"/>
      <c r="B236" s="80" t="s">
        <v>41</v>
      </c>
      <c r="C236" s="5" t="s">
        <v>16</v>
      </c>
      <c r="D236" s="5" t="s">
        <v>10</v>
      </c>
      <c r="E236" s="5" t="s">
        <v>99</v>
      </c>
      <c r="F236" s="5" t="s">
        <v>105</v>
      </c>
      <c r="G236" s="17" t="s">
        <v>39</v>
      </c>
      <c r="H236" s="63">
        <f>H237</f>
        <v>527218</v>
      </c>
      <c r="I236" s="63">
        <f t="shared" si="778"/>
        <v>512783</v>
      </c>
      <c r="J236" s="63">
        <f t="shared" si="778"/>
        <v>533293</v>
      </c>
      <c r="K236" s="63">
        <f t="shared" si="778"/>
        <v>0</v>
      </c>
      <c r="L236" s="63">
        <f t="shared" si="778"/>
        <v>0</v>
      </c>
      <c r="M236" s="63">
        <f t="shared" si="778"/>
        <v>0</v>
      </c>
      <c r="N236" s="63">
        <f t="shared" si="779"/>
        <v>527218</v>
      </c>
      <c r="O236" s="63">
        <f t="shared" si="779"/>
        <v>512783</v>
      </c>
      <c r="P236" s="63">
        <f t="shared" si="779"/>
        <v>533293</v>
      </c>
      <c r="Q236" s="63">
        <f t="shared" si="780"/>
        <v>0</v>
      </c>
      <c r="R236" s="63">
        <f t="shared" si="780"/>
        <v>0</v>
      </c>
      <c r="S236" s="63">
        <f t="shared" si="780"/>
        <v>0</v>
      </c>
      <c r="T236" s="63">
        <f t="shared" si="551"/>
        <v>527218</v>
      </c>
      <c r="U236" s="63">
        <f t="shared" si="552"/>
        <v>512783</v>
      </c>
      <c r="V236" s="63">
        <f t="shared" si="553"/>
        <v>533293</v>
      </c>
      <c r="W236" s="63">
        <f t="shared" si="781"/>
        <v>0</v>
      </c>
      <c r="X236" s="63">
        <f t="shared" si="781"/>
        <v>0</v>
      </c>
      <c r="Y236" s="63">
        <f t="shared" si="781"/>
        <v>0</v>
      </c>
      <c r="Z236" s="63">
        <f t="shared" si="554"/>
        <v>527218</v>
      </c>
      <c r="AA236" s="63">
        <f t="shared" si="555"/>
        <v>512783</v>
      </c>
      <c r="AB236" s="63">
        <f t="shared" si="556"/>
        <v>533293</v>
      </c>
      <c r="AC236" s="63">
        <f t="shared" si="782"/>
        <v>0</v>
      </c>
      <c r="AD236" s="63">
        <f t="shared" si="782"/>
        <v>0</v>
      </c>
      <c r="AE236" s="63">
        <f t="shared" si="782"/>
        <v>0</v>
      </c>
      <c r="AF236" s="63">
        <f t="shared" si="557"/>
        <v>527218</v>
      </c>
      <c r="AG236" s="63">
        <f t="shared" si="558"/>
        <v>512783</v>
      </c>
      <c r="AH236" s="63">
        <f t="shared" si="559"/>
        <v>533293</v>
      </c>
      <c r="AI236" s="63">
        <f t="shared" si="783"/>
        <v>0</v>
      </c>
      <c r="AJ236" s="63">
        <f t="shared" si="783"/>
        <v>0</v>
      </c>
      <c r="AK236" s="63">
        <f t="shared" si="783"/>
        <v>0</v>
      </c>
      <c r="AL236" s="63">
        <f t="shared" si="612"/>
        <v>527218</v>
      </c>
      <c r="AM236" s="63">
        <f t="shared" si="613"/>
        <v>512783</v>
      </c>
      <c r="AN236" s="63">
        <f t="shared" si="614"/>
        <v>533293</v>
      </c>
      <c r="AO236" s="63">
        <f t="shared" si="784"/>
        <v>0</v>
      </c>
      <c r="AP236" s="63">
        <f t="shared" si="784"/>
        <v>0</v>
      </c>
      <c r="AQ236" s="63">
        <f t="shared" si="784"/>
        <v>0</v>
      </c>
      <c r="AR236" s="63">
        <f t="shared" si="560"/>
        <v>527218</v>
      </c>
      <c r="AS236" s="63">
        <f t="shared" si="561"/>
        <v>512783</v>
      </c>
      <c r="AT236" s="63">
        <f t="shared" si="562"/>
        <v>533293</v>
      </c>
      <c r="AU236" s="63">
        <f t="shared" si="785"/>
        <v>0</v>
      </c>
      <c r="AV236" s="63">
        <f t="shared" si="785"/>
        <v>0</v>
      </c>
      <c r="AW236" s="63">
        <f t="shared" si="785"/>
        <v>0</v>
      </c>
      <c r="AX236" s="63">
        <f t="shared" si="563"/>
        <v>527218</v>
      </c>
      <c r="AY236" s="63">
        <f t="shared" si="564"/>
        <v>512783</v>
      </c>
      <c r="AZ236" s="63">
        <f t="shared" si="565"/>
        <v>533293</v>
      </c>
      <c r="BA236" s="63">
        <f t="shared" si="786"/>
        <v>0</v>
      </c>
      <c r="BB236" s="63">
        <f t="shared" si="786"/>
        <v>0</v>
      </c>
      <c r="BC236" s="63">
        <f t="shared" si="786"/>
        <v>0</v>
      </c>
      <c r="BD236" s="63">
        <f t="shared" si="566"/>
        <v>527218</v>
      </c>
      <c r="BE236" s="63">
        <f t="shared" si="567"/>
        <v>512783</v>
      </c>
      <c r="BF236" s="63">
        <f t="shared" si="568"/>
        <v>533293</v>
      </c>
    </row>
    <row r="237" spans="1:58">
      <c r="A237" s="149"/>
      <c r="B237" s="91" t="s">
        <v>42</v>
      </c>
      <c r="C237" s="5" t="s">
        <v>16</v>
      </c>
      <c r="D237" s="5" t="s">
        <v>10</v>
      </c>
      <c r="E237" s="5" t="s">
        <v>99</v>
      </c>
      <c r="F237" s="5" t="s">
        <v>105</v>
      </c>
      <c r="G237" s="17" t="s">
        <v>40</v>
      </c>
      <c r="H237" s="67">
        <v>527218</v>
      </c>
      <c r="I237" s="67">
        <v>512783</v>
      </c>
      <c r="J237" s="67">
        <v>533293</v>
      </c>
      <c r="K237" s="67"/>
      <c r="L237" s="67"/>
      <c r="M237" s="67"/>
      <c r="N237" s="67">
        <f t="shared" si="779"/>
        <v>527218</v>
      </c>
      <c r="O237" s="67">
        <f t="shared" si="779"/>
        <v>512783</v>
      </c>
      <c r="P237" s="67">
        <f t="shared" si="779"/>
        <v>533293</v>
      </c>
      <c r="Q237" s="67"/>
      <c r="R237" s="67"/>
      <c r="S237" s="67"/>
      <c r="T237" s="67">
        <f t="shared" si="551"/>
        <v>527218</v>
      </c>
      <c r="U237" s="67">
        <f t="shared" si="552"/>
        <v>512783</v>
      </c>
      <c r="V237" s="67">
        <f t="shared" si="553"/>
        <v>533293</v>
      </c>
      <c r="W237" s="67"/>
      <c r="X237" s="67"/>
      <c r="Y237" s="67"/>
      <c r="Z237" s="67">
        <f t="shared" si="554"/>
        <v>527218</v>
      </c>
      <c r="AA237" s="67">
        <f t="shared" si="555"/>
        <v>512783</v>
      </c>
      <c r="AB237" s="67">
        <f t="shared" si="556"/>
        <v>533293</v>
      </c>
      <c r="AC237" s="67"/>
      <c r="AD237" s="67"/>
      <c r="AE237" s="67"/>
      <c r="AF237" s="67">
        <f t="shared" si="557"/>
        <v>527218</v>
      </c>
      <c r="AG237" s="67">
        <f t="shared" si="558"/>
        <v>512783</v>
      </c>
      <c r="AH237" s="67">
        <f t="shared" si="559"/>
        <v>533293</v>
      </c>
      <c r="AI237" s="67"/>
      <c r="AJ237" s="67"/>
      <c r="AK237" s="67"/>
      <c r="AL237" s="67">
        <f t="shared" si="612"/>
        <v>527218</v>
      </c>
      <c r="AM237" s="67">
        <f t="shared" si="613"/>
        <v>512783</v>
      </c>
      <c r="AN237" s="67">
        <f t="shared" si="614"/>
        <v>533293</v>
      </c>
      <c r="AO237" s="67"/>
      <c r="AP237" s="67"/>
      <c r="AQ237" s="67"/>
      <c r="AR237" s="67">
        <f t="shared" si="560"/>
        <v>527218</v>
      </c>
      <c r="AS237" s="67">
        <f t="shared" si="561"/>
        <v>512783</v>
      </c>
      <c r="AT237" s="67">
        <f t="shared" si="562"/>
        <v>533293</v>
      </c>
      <c r="AU237" s="67"/>
      <c r="AV237" s="67"/>
      <c r="AW237" s="67"/>
      <c r="AX237" s="67">
        <f t="shared" si="563"/>
        <v>527218</v>
      </c>
      <c r="AY237" s="67">
        <f t="shared" si="564"/>
        <v>512783</v>
      </c>
      <c r="AZ237" s="67">
        <f t="shared" si="565"/>
        <v>533293</v>
      </c>
      <c r="BA237" s="67"/>
      <c r="BB237" s="67"/>
      <c r="BC237" s="67"/>
      <c r="BD237" s="67">
        <f t="shared" si="566"/>
        <v>527218</v>
      </c>
      <c r="BE237" s="67">
        <f t="shared" si="567"/>
        <v>512783</v>
      </c>
      <c r="BF237" s="67">
        <f t="shared" si="568"/>
        <v>533293</v>
      </c>
    </row>
    <row r="238" spans="1:58">
      <c r="A238" s="149"/>
      <c r="B238" s="91" t="s">
        <v>187</v>
      </c>
      <c r="C238" s="44" t="s">
        <v>16</v>
      </c>
      <c r="D238" s="44" t="s">
        <v>10</v>
      </c>
      <c r="E238" s="44" t="s">
        <v>99</v>
      </c>
      <c r="F238" s="79" t="s">
        <v>186</v>
      </c>
      <c r="G238" s="43"/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67"/>
      <c r="S238" s="67"/>
      <c r="T238" s="67"/>
      <c r="U238" s="67"/>
      <c r="V238" s="67"/>
      <c r="W238" s="67">
        <f>W239</f>
        <v>75000</v>
      </c>
      <c r="X238" s="67">
        <f t="shared" ref="X238:Y239" si="787">X239</f>
        <v>0</v>
      </c>
      <c r="Y238" s="67">
        <f t="shared" si="787"/>
        <v>0</v>
      </c>
      <c r="Z238" s="67">
        <f t="shared" ref="Z238:Z240" si="788">T238+W238</f>
        <v>75000</v>
      </c>
      <c r="AA238" s="67">
        <f t="shared" ref="AA238:AA240" si="789">U238+X238</f>
        <v>0</v>
      </c>
      <c r="AB238" s="67">
        <f t="shared" ref="AB238:AB240" si="790">V238+Y238</f>
        <v>0</v>
      </c>
      <c r="AC238" s="67">
        <f>AC239</f>
        <v>0</v>
      </c>
      <c r="AD238" s="67">
        <f t="shared" ref="AD238:AE239" si="791">AD239</f>
        <v>0</v>
      </c>
      <c r="AE238" s="67">
        <f t="shared" si="791"/>
        <v>0</v>
      </c>
      <c r="AF238" s="67">
        <f t="shared" si="557"/>
        <v>75000</v>
      </c>
      <c r="AG238" s="67">
        <f t="shared" si="558"/>
        <v>0</v>
      </c>
      <c r="AH238" s="67">
        <f t="shared" si="559"/>
        <v>0</v>
      </c>
      <c r="AI238" s="67">
        <f>AI239</f>
        <v>0</v>
      </c>
      <c r="AJ238" s="67">
        <f t="shared" ref="AJ238:AK239" si="792">AJ239</f>
        <v>0</v>
      </c>
      <c r="AK238" s="67">
        <f t="shared" si="792"/>
        <v>0</v>
      </c>
      <c r="AL238" s="67">
        <f t="shared" si="612"/>
        <v>75000</v>
      </c>
      <c r="AM238" s="67">
        <f t="shared" si="613"/>
        <v>0</v>
      </c>
      <c r="AN238" s="67">
        <f t="shared" si="614"/>
        <v>0</v>
      </c>
      <c r="AO238" s="67">
        <f>AO239</f>
        <v>0</v>
      </c>
      <c r="AP238" s="67">
        <f t="shared" ref="AP238:AQ239" si="793">AP239</f>
        <v>0</v>
      </c>
      <c r="AQ238" s="67">
        <f t="shared" si="793"/>
        <v>0</v>
      </c>
      <c r="AR238" s="67">
        <f t="shared" si="560"/>
        <v>75000</v>
      </c>
      <c r="AS238" s="67">
        <f t="shared" si="561"/>
        <v>0</v>
      </c>
      <c r="AT238" s="67">
        <f t="shared" si="562"/>
        <v>0</v>
      </c>
      <c r="AU238" s="67">
        <f>AU239</f>
        <v>0</v>
      </c>
      <c r="AV238" s="67">
        <f t="shared" ref="AV238:AW239" si="794">AV239</f>
        <v>0</v>
      </c>
      <c r="AW238" s="67">
        <f t="shared" si="794"/>
        <v>0</v>
      </c>
      <c r="AX238" s="67">
        <f t="shared" si="563"/>
        <v>75000</v>
      </c>
      <c r="AY238" s="67">
        <f t="shared" si="564"/>
        <v>0</v>
      </c>
      <c r="AZ238" s="67">
        <f t="shared" si="565"/>
        <v>0</v>
      </c>
      <c r="BA238" s="67">
        <f>BA239</f>
        <v>0</v>
      </c>
      <c r="BB238" s="67">
        <f t="shared" ref="BB238:BC239" si="795">BB239</f>
        <v>0</v>
      </c>
      <c r="BC238" s="67">
        <f t="shared" si="795"/>
        <v>0</v>
      </c>
      <c r="BD238" s="67">
        <f t="shared" si="566"/>
        <v>75000</v>
      </c>
      <c r="BE238" s="67">
        <f t="shared" si="567"/>
        <v>0</v>
      </c>
      <c r="BF238" s="67">
        <f t="shared" si="568"/>
        <v>0</v>
      </c>
    </row>
    <row r="239" spans="1:58" ht="25.5">
      <c r="A239" s="149"/>
      <c r="B239" s="91" t="s">
        <v>41</v>
      </c>
      <c r="C239" s="44" t="s">
        <v>16</v>
      </c>
      <c r="D239" s="44" t="s">
        <v>10</v>
      </c>
      <c r="E239" s="44" t="s">
        <v>99</v>
      </c>
      <c r="F239" s="79" t="s">
        <v>186</v>
      </c>
      <c r="G239" s="107" t="s">
        <v>39</v>
      </c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67"/>
      <c r="U239" s="67"/>
      <c r="V239" s="67"/>
      <c r="W239" s="67">
        <f>W240</f>
        <v>75000</v>
      </c>
      <c r="X239" s="67">
        <f t="shared" si="787"/>
        <v>0</v>
      </c>
      <c r="Y239" s="67">
        <f t="shared" si="787"/>
        <v>0</v>
      </c>
      <c r="Z239" s="67">
        <f t="shared" si="788"/>
        <v>75000</v>
      </c>
      <c r="AA239" s="67">
        <f t="shared" si="789"/>
        <v>0</v>
      </c>
      <c r="AB239" s="67">
        <f t="shared" si="790"/>
        <v>0</v>
      </c>
      <c r="AC239" s="67">
        <f>AC240</f>
        <v>0</v>
      </c>
      <c r="AD239" s="67">
        <f t="shared" si="791"/>
        <v>0</v>
      </c>
      <c r="AE239" s="67">
        <f t="shared" si="791"/>
        <v>0</v>
      </c>
      <c r="AF239" s="67">
        <f t="shared" si="557"/>
        <v>75000</v>
      </c>
      <c r="AG239" s="67">
        <f t="shared" si="558"/>
        <v>0</v>
      </c>
      <c r="AH239" s="67">
        <f t="shared" si="559"/>
        <v>0</v>
      </c>
      <c r="AI239" s="67">
        <f>AI240</f>
        <v>0</v>
      </c>
      <c r="AJ239" s="67">
        <f t="shared" si="792"/>
        <v>0</v>
      </c>
      <c r="AK239" s="67">
        <f t="shared" si="792"/>
        <v>0</v>
      </c>
      <c r="AL239" s="67">
        <f t="shared" si="612"/>
        <v>75000</v>
      </c>
      <c r="AM239" s="67">
        <f t="shared" si="613"/>
        <v>0</v>
      </c>
      <c r="AN239" s="67">
        <f t="shared" si="614"/>
        <v>0</v>
      </c>
      <c r="AO239" s="67">
        <f>AO240</f>
        <v>0</v>
      </c>
      <c r="AP239" s="67">
        <f t="shared" si="793"/>
        <v>0</v>
      </c>
      <c r="AQ239" s="67">
        <f t="shared" si="793"/>
        <v>0</v>
      </c>
      <c r="AR239" s="67">
        <f t="shared" si="560"/>
        <v>75000</v>
      </c>
      <c r="AS239" s="67">
        <f t="shared" si="561"/>
        <v>0</v>
      </c>
      <c r="AT239" s="67">
        <f t="shared" si="562"/>
        <v>0</v>
      </c>
      <c r="AU239" s="67">
        <f>AU240</f>
        <v>0</v>
      </c>
      <c r="AV239" s="67">
        <f t="shared" si="794"/>
        <v>0</v>
      </c>
      <c r="AW239" s="67">
        <f t="shared" si="794"/>
        <v>0</v>
      </c>
      <c r="AX239" s="67">
        <f t="shared" si="563"/>
        <v>75000</v>
      </c>
      <c r="AY239" s="67">
        <f t="shared" si="564"/>
        <v>0</v>
      </c>
      <c r="AZ239" s="67">
        <f t="shared" si="565"/>
        <v>0</v>
      </c>
      <c r="BA239" s="67">
        <f>BA240</f>
        <v>0</v>
      </c>
      <c r="BB239" s="67">
        <f t="shared" si="795"/>
        <v>0</v>
      </c>
      <c r="BC239" s="67">
        <f t="shared" si="795"/>
        <v>0</v>
      </c>
      <c r="BD239" s="67">
        <f t="shared" si="566"/>
        <v>75000</v>
      </c>
      <c r="BE239" s="67">
        <f t="shared" si="567"/>
        <v>0</v>
      </c>
      <c r="BF239" s="67">
        <f t="shared" si="568"/>
        <v>0</v>
      </c>
    </row>
    <row r="240" spans="1:58">
      <c r="A240" s="149"/>
      <c r="B240" s="91" t="s">
        <v>42</v>
      </c>
      <c r="C240" s="44" t="s">
        <v>16</v>
      </c>
      <c r="D240" s="44" t="s">
        <v>10</v>
      </c>
      <c r="E240" s="44" t="s">
        <v>99</v>
      </c>
      <c r="F240" s="79" t="s">
        <v>186</v>
      </c>
      <c r="G240" s="107" t="s">
        <v>40</v>
      </c>
      <c r="H240" s="67"/>
      <c r="I240" s="67"/>
      <c r="J240" s="67"/>
      <c r="K240" s="67"/>
      <c r="L240" s="67"/>
      <c r="M240" s="67"/>
      <c r="N240" s="67"/>
      <c r="O240" s="67"/>
      <c r="P240" s="67"/>
      <c r="Q240" s="67"/>
      <c r="R240" s="67"/>
      <c r="S240" s="67"/>
      <c r="T240" s="67"/>
      <c r="U240" s="67"/>
      <c r="V240" s="67"/>
      <c r="W240" s="67">
        <v>75000</v>
      </c>
      <c r="X240" s="67"/>
      <c r="Y240" s="67"/>
      <c r="Z240" s="67">
        <f t="shared" si="788"/>
        <v>75000</v>
      </c>
      <c r="AA240" s="67">
        <f t="shared" si="789"/>
        <v>0</v>
      </c>
      <c r="AB240" s="67">
        <f t="shared" si="790"/>
        <v>0</v>
      </c>
      <c r="AC240" s="67"/>
      <c r="AD240" s="67"/>
      <c r="AE240" s="67"/>
      <c r="AF240" s="67">
        <f t="shared" si="557"/>
        <v>75000</v>
      </c>
      <c r="AG240" s="67">
        <f t="shared" si="558"/>
        <v>0</v>
      </c>
      <c r="AH240" s="67">
        <f t="shared" si="559"/>
        <v>0</v>
      </c>
      <c r="AI240" s="67"/>
      <c r="AJ240" s="67"/>
      <c r="AK240" s="67"/>
      <c r="AL240" s="67">
        <f t="shared" si="612"/>
        <v>75000</v>
      </c>
      <c r="AM240" s="67">
        <f t="shared" si="613"/>
        <v>0</v>
      </c>
      <c r="AN240" s="67">
        <f t="shared" si="614"/>
        <v>0</v>
      </c>
      <c r="AO240" s="67"/>
      <c r="AP240" s="67"/>
      <c r="AQ240" s="67"/>
      <c r="AR240" s="67">
        <f t="shared" si="560"/>
        <v>75000</v>
      </c>
      <c r="AS240" s="67">
        <f t="shared" si="561"/>
        <v>0</v>
      </c>
      <c r="AT240" s="67">
        <f t="shared" si="562"/>
        <v>0</v>
      </c>
      <c r="AU240" s="67"/>
      <c r="AV240" s="67"/>
      <c r="AW240" s="67"/>
      <c r="AX240" s="67">
        <f t="shared" si="563"/>
        <v>75000</v>
      </c>
      <c r="AY240" s="67">
        <f t="shared" si="564"/>
        <v>0</v>
      </c>
      <c r="AZ240" s="67">
        <f t="shared" si="565"/>
        <v>0</v>
      </c>
      <c r="BA240" s="67"/>
      <c r="BB240" s="67"/>
      <c r="BC240" s="67"/>
      <c r="BD240" s="67">
        <f t="shared" si="566"/>
        <v>75000</v>
      </c>
      <c r="BE240" s="67">
        <f t="shared" si="567"/>
        <v>0</v>
      </c>
      <c r="BF240" s="67">
        <f t="shared" si="568"/>
        <v>0</v>
      </c>
    </row>
    <row r="241" spans="1:58">
      <c r="A241" s="149"/>
      <c r="B241" s="88" t="s">
        <v>362</v>
      </c>
      <c r="C241" s="5" t="s">
        <v>16</v>
      </c>
      <c r="D241" s="5" t="s">
        <v>10</v>
      </c>
      <c r="E241" s="5" t="s">
        <v>99</v>
      </c>
      <c r="F241" s="60" t="s">
        <v>361</v>
      </c>
      <c r="G241" s="204"/>
      <c r="H241" s="67"/>
      <c r="I241" s="67"/>
      <c r="J241" s="67"/>
      <c r="K241" s="67"/>
      <c r="L241" s="67"/>
      <c r="M241" s="67"/>
      <c r="N241" s="67"/>
      <c r="O241" s="67"/>
      <c r="P241" s="67"/>
      <c r="Q241" s="67">
        <f>Q242</f>
        <v>713000</v>
      </c>
      <c r="R241" s="67">
        <f t="shared" ref="R241:S242" si="796">R242</f>
        <v>0</v>
      </c>
      <c r="S241" s="67">
        <f t="shared" si="796"/>
        <v>0</v>
      </c>
      <c r="T241" s="67">
        <f t="shared" ref="T241:T243" si="797">N241+Q241</f>
        <v>713000</v>
      </c>
      <c r="U241" s="67">
        <f t="shared" ref="U241:U243" si="798">O241+R241</f>
        <v>0</v>
      </c>
      <c r="V241" s="67">
        <f t="shared" ref="V241:V243" si="799">P241+S241</f>
        <v>0</v>
      </c>
      <c r="W241" s="67">
        <f>W242</f>
        <v>0</v>
      </c>
      <c r="X241" s="67">
        <f t="shared" ref="X241:Y242" si="800">X242</f>
        <v>0</v>
      </c>
      <c r="Y241" s="67">
        <f t="shared" si="800"/>
        <v>0</v>
      </c>
      <c r="Z241" s="67">
        <f t="shared" si="554"/>
        <v>713000</v>
      </c>
      <c r="AA241" s="67">
        <f t="shared" si="555"/>
        <v>0</v>
      </c>
      <c r="AB241" s="67">
        <f t="shared" si="556"/>
        <v>0</v>
      </c>
      <c r="AC241" s="67">
        <f>AC242</f>
        <v>0</v>
      </c>
      <c r="AD241" s="67">
        <f t="shared" ref="AD241:AE242" si="801">AD242</f>
        <v>0</v>
      </c>
      <c r="AE241" s="67">
        <f t="shared" si="801"/>
        <v>0</v>
      </c>
      <c r="AF241" s="67">
        <f t="shared" si="557"/>
        <v>713000</v>
      </c>
      <c r="AG241" s="67">
        <f t="shared" si="558"/>
        <v>0</v>
      </c>
      <c r="AH241" s="67">
        <f t="shared" si="559"/>
        <v>0</v>
      </c>
      <c r="AI241" s="67">
        <f>AI242</f>
        <v>0</v>
      </c>
      <c r="AJ241" s="67">
        <f t="shared" ref="AJ241:AK242" si="802">AJ242</f>
        <v>0</v>
      </c>
      <c r="AK241" s="67">
        <f t="shared" si="802"/>
        <v>0</v>
      </c>
      <c r="AL241" s="67">
        <f t="shared" si="612"/>
        <v>713000</v>
      </c>
      <c r="AM241" s="67">
        <f t="shared" si="613"/>
        <v>0</v>
      </c>
      <c r="AN241" s="67">
        <f t="shared" si="614"/>
        <v>0</v>
      </c>
      <c r="AO241" s="67">
        <f>AO242</f>
        <v>0</v>
      </c>
      <c r="AP241" s="67">
        <f t="shared" ref="AP241:AQ242" si="803">AP242</f>
        <v>0</v>
      </c>
      <c r="AQ241" s="67">
        <f t="shared" si="803"/>
        <v>0</v>
      </c>
      <c r="AR241" s="67">
        <f t="shared" si="560"/>
        <v>713000</v>
      </c>
      <c r="AS241" s="67">
        <f t="shared" si="561"/>
        <v>0</v>
      </c>
      <c r="AT241" s="67">
        <f t="shared" si="562"/>
        <v>0</v>
      </c>
      <c r="AU241" s="67">
        <f>AU242</f>
        <v>0</v>
      </c>
      <c r="AV241" s="67">
        <f t="shared" ref="AV241:AW242" si="804">AV242</f>
        <v>0</v>
      </c>
      <c r="AW241" s="67">
        <f t="shared" si="804"/>
        <v>0</v>
      </c>
      <c r="AX241" s="67">
        <f t="shared" si="563"/>
        <v>713000</v>
      </c>
      <c r="AY241" s="67">
        <f t="shared" si="564"/>
        <v>0</v>
      </c>
      <c r="AZ241" s="67">
        <f t="shared" si="565"/>
        <v>0</v>
      </c>
      <c r="BA241" s="67">
        <f>BA242</f>
        <v>0</v>
      </c>
      <c r="BB241" s="67">
        <f t="shared" ref="BB241:BC242" si="805">BB242</f>
        <v>0</v>
      </c>
      <c r="BC241" s="67">
        <f t="shared" si="805"/>
        <v>0</v>
      </c>
      <c r="BD241" s="67">
        <f t="shared" si="566"/>
        <v>713000</v>
      </c>
      <c r="BE241" s="67">
        <f t="shared" si="567"/>
        <v>0</v>
      </c>
      <c r="BF241" s="67">
        <f t="shared" si="568"/>
        <v>0</v>
      </c>
    </row>
    <row r="242" spans="1:58" ht="25.5">
      <c r="A242" s="149"/>
      <c r="B242" s="80" t="s">
        <v>41</v>
      </c>
      <c r="C242" s="5" t="s">
        <v>16</v>
      </c>
      <c r="D242" s="5" t="s">
        <v>10</v>
      </c>
      <c r="E242" s="5" t="s">
        <v>99</v>
      </c>
      <c r="F242" s="60" t="s">
        <v>361</v>
      </c>
      <c r="G242" s="205" t="s">
        <v>39</v>
      </c>
      <c r="H242" s="67"/>
      <c r="I242" s="67"/>
      <c r="J242" s="67"/>
      <c r="K242" s="67"/>
      <c r="L242" s="67"/>
      <c r="M242" s="67"/>
      <c r="N242" s="67"/>
      <c r="O242" s="67"/>
      <c r="P242" s="67"/>
      <c r="Q242" s="67">
        <f>Q243</f>
        <v>713000</v>
      </c>
      <c r="R242" s="67">
        <f t="shared" si="796"/>
        <v>0</v>
      </c>
      <c r="S242" s="67">
        <f t="shared" si="796"/>
        <v>0</v>
      </c>
      <c r="T242" s="67">
        <f t="shared" si="797"/>
        <v>713000</v>
      </c>
      <c r="U242" s="67">
        <f t="shared" si="798"/>
        <v>0</v>
      </c>
      <c r="V242" s="67">
        <f t="shared" si="799"/>
        <v>0</v>
      </c>
      <c r="W242" s="67">
        <f>W243</f>
        <v>0</v>
      </c>
      <c r="X242" s="67">
        <f t="shared" si="800"/>
        <v>0</v>
      </c>
      <c r="Y242" s="67">
        <f t="shared" si="800"/>
        <v>0</v>
      </c>
      <c r="Z242" s="67">
        <f t="shared" si="554"/>
        <v>713000</v>
      </c>
      <c r="AA242" s="67">
        <f t="shared" si="555"/>
        <v>0</v>
      </c>
      <c r="AB242" s="67">
        <f t="shared" si="556"/>
        <v>0</v>
      </c>
      <c r="AC242" s="67">
        <f>AC243</f>
        <v>0</v>
      </c>
      <c r="AD242" s="67">
        <f t="shared" si="801"/>
        <v>0</v>
      </c>
      <c r="AE242" s="67">
        <f t="shared" si="801"/>
        <v>0</v>
      </c>
      <c r="AF242" s="67">
        <f t="shared" si="557"/>
        <v>713000</v>
      </c>
      <c r="AG242" s="67">
        <f t="shared" si="558"/>
        <v>0</v>
      </c>
      <c r="AH242" s="67">
        <f t="shared" si="559"/>
        <v>0</v>
      </c>
      <c r="AI242" s="67">
        <f>AI243</f>
        <v>0</v>
      </c>
      <c r="AJ242" s="67">
        <f t="shared" si="802"/>
        <v>0</v>
      </c>
      <c r="AK242" s="67">
        <f t="shared" si="802"/>
        <v>0</v>
      </c>
      <c r="AL242" s="67">
        <f t="shared" si="612"/>
        <v>713000</v>
      </c>
      <c r="AM242" s="67">
        <f t="shared" si="613"/>
        <v>0</v>
      </c>
      <c r="AN242" s="67">
        <f t="shared" si="614"/>
        <v>0</v>
      </c>
      <c r="AO242" s="67">
        <f>AO243</f>
        <v>0</v>
      </c>
      <c r="AP242" s="67">
        <f t="shared" si="803"/>
        <v>0</v>
      </c>
      <c r="AQ242" s="67">
        <f t="shared" si="803"/>
        <v>0</v>
      </c>
      <c r="AR242" s="67">
        <f t="shared" ref="AR242:AR284" si="806">AL242+AO242</f>
        <v>713000</v>
      </c>
      <c r="AS242" s="67">
        <f t="shared" ref="AS242:AS284" si="807">AM242+AP242</f>
        <v>0</v>
      </c>
      <c r="AT242" s="67">
        <f t="shared" ref="AT242:AT284" si="808">AN242+AQ242</f>
        <v>0</v>
      </c>
      <c r="AU242" s="67">
        <f>AU243</f>
        <v>0</v>
      </c>
      <c r="AV242" s="67">
        <f t="shared" si="804"/>
        <v>0</v>
      </c>
      <c r="AW242" s="67">
        <f t="shared" si="804"/>
        <v>0</v>
      </c>
      <c r="AX242" s="67">
        <f t="shared" ref="AX242:AX287" si="809">AR242+AU242</f>
        <v>713000</v>
      </c>
      <c r="AY242" s="67">
        <f t="shared" ref="AY242:AY287" si="810">AS242+AV242</f>
        <v>0</v>
      </c>
      <c r="AZ242" s="67">
        <f t="shared" ref="AZ242:AZ287" si="811">AT242+AW242</f>
        <v>0</v>
      </c>
      <c r="BA242" s="67">
        <f>BA243</f>
        <v>0</v>
      </c>
      <c r="BB242" s="67">
        <f t="shared" si="805"/>
        <v>0</v>
      </c>
      <c r="BC242" s="67">
        <f t="shared" si="805"/>
        <v>0</v>
      </c>
      <c r="BD242" s="67">
        <f t="shared" ref="BD242:BD287" si="812">AX242+BA242</f>
        <v>713000</v>
      </c>
      <c r="BE242" s="67">
        <f t="shared" ref="BE242:BE287" si="813">AY242+BB242</f>
        <v>0</v>
      </c>
      <c r="BF242" s="67">
        <f t="shared" ref="BF242:BF287" si="814">AZ242+BC242</f>
        <v>0</v>
      </c>
    </row>
    <row r="243" spans="1:58">
      <c r="A243" s="149"/>
      <c r="B243" s="91" t="s">
        <v>42</v>
      </c>
      <c r="C243" s="5" t="s">
        <v>16</v>
      </c>
      <c r="D243" s="5" t="s">
        <v>10</v>
      </c>
      <c r="E243" s="5" t="s">
        <v>99</v>
      </c>
      <c r="F243" s="60" t="s">
        <v>361</v>
      </c>
      <c r="G243" s="205" t="s">
        <v>40</v>
      </c>
      <c r="H243" s="67"/>
      <c r="I243" s="67"/>
      <c r="J243" s="67"/>
      <c r="K243" s="67"/>
      <c r="L243" s="67"/>
      <c r="M243" s="67"/>
      <c r="N243" s="67"/>
      <c r="O243" s="67"/>
      <c r="P243" s="67"/>
      <c r="Q243" s="67">
        <v>713000</v>
      </c>
      <c r="R243" s="67"/>
      <c r="S243" s="67"/>
      <c r="T243" s="67">
        <f t="shared" si="797"/>
        <v>713000</v>
      </c>
      <c r="U243" s="67">
        <f t="shared" si="798"/>
        <v>0</v>
      </c>
      <c r="V243" s="67">
        <f t="shared" si="799"/>
        <v>0</v>
      </c>
      <c r="W243" s="67"/>
      <c r="X243" s="67"/>
      <c r="Y243" s="67"/>
      <c r="Z243" s="67">
        <f t="shared" si="554"/>
        <v>713000</v>
      </c>
      <c r="AA243" s="67">
        <f t="shared" si="555"/>
        <v>0</v>
      </c>
      <c r="AB243" s="67">
        <f t="shared" si="556"/>
        <v>0</v>
      </c>
      <c r="AC243" s="67"/>
      <c r="AD243" s="67"/>
      <c r="AE243" s="67"/>
      <c r="AF243" s="67">
        <f t="shared" si="557"/>
        <v>713000</v>
      </c>
      <c r="AG243" s="67">
        <f t="shared" si="558"/>
        <v>0</v>
      </c>
      <c r="AH243" s="67">
        <f t="shared" si="559"/>
        <v>0</v>
      </c>
      <c r="AI243" s="67"/>
      <c r="AJ243" s="67"/>
      <c r="AK243" s="67"/>
      <c r="AL243" s="67">
        <f t="shared" si="612"/>
        <v>713000</v>
      </c>
      <c r="AM243" s="67">
        <f t="shared" si="613"/>
        <v>0</v>
      </c>
      <c r="AN243" s="67">
        <f t="shared" si="614"/>
        <v>0</v>
      </c>
      <c r="AO243" s="67"/>
      <c r="AP243" s="67"/>
      <c r="AQ243" s="67"/>
      <c r="AR243" s="67">
        <f t="shared" si="806"/>
        <v>713000</v>
      </c>
      <c r="AS243" s="67">
        <f t="shared" si="807"/>
        <v>0</v>
      </c>
      <c r="AT243" s="67">
        <f t="shared" si="808"/>
        <v>0</v>
      </c>
      <c r="AU243" s="67"/>
      <c r="AV243" s="67"/>
      <c r="AW243" s="67"/>
      <c r="AX243" s="67">
        <f t="shared" si="809"/>
        <v>713000</v>
      </c>
      <c r="AY243" s="67">
        <f t="shared" si="810"/>
        <v>0</v>
      </c>
      <c r="AZ243" s="67">
        <f t="shared" si="811"/>
        <v>0</v>
      </c>
      <c r="BA243" s="67"/>
      <c r="BB243" s="67"/>
      <c r="BC243" s="67"/>
      <c r="BD243" s="67">
        <f t="shared" si="812"/>
        <v>713000</v>
      </c>
      <c r="BE243" s="67">
        <f t="shared" si="813"/>
        <v>0</v>
      </c>
      <c r="BF243" s="67">
        <f t="shared" si="814"/>
        <v>0</v>
      </c>
    </row>
    <row r="244" spans="1:58">
      <c r="A244" s="149"/>
      <c r="B244" s="91" t="s">
        <v>356</v>
      </c>
      <c r="C244" s="44" t="s">
        <v>16</v>
      </c>
      <c r="D244" s="44" t="s">
        <v>10</v>
      </c>
      <c r="E244" s="44" t="s">
        <v>99</v>
      </c>
      <c r="F244" s="79" t="s">
        <v>355</v>
      </c>
      <c r="G244" s="43"/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67"/>
      <c r="U244" s="67"/>
      <c r="V244" s="67"/>
      <c r="W244" s="67">
        <f>W245</f>
        <v>16037910.6</v>
      </c>
      <c r="X244" s="67">
        <f t="shared" ref="X244:Y245" si="815">X245</f>
        <v>0</v>
      </c>
      <c r="Y244" s="67">
        <f t="shared" si="815"/>
        <v>0</v>
      </c>
      <c r="Z244" s="67">
        <f t="shared" ref="Z244:Z246" si="816">T244+W244</f>
        <v>16037910.6</v>
      </c>
      <c r="AA244" s="67">
        <f t="shared" ref="AA244:AA246" si="817">U244+X244</f>
        <v>0</v>
      </c>
      <c r="AB244" s="67">
        <f t="shared" ref="AB244:AB246" si="818">V244+Y244</f>
        <v>0</v>
      </c>
      <c r="AC244" s="67">
        <f>AC245</f>
        <v>0</v>
      </c>
      <c r="AD244" s="67">
        <f t="shared" ref="AD244:AE245" si="819">AD245</f>
        <v>0</v>
      </c>
      <c r="AE244" s="67">
        <f t="shared" si="819"/>
        <v>0</v>
      </c>
      <c r="AF244" s="67">
        <f t="shared" si="557"/>
        <v>16037910.6</v>
      </c>
      <c r="AG244" s="67">
        <f t="shared" si="558"/>
        <v>0</v>
      </c>
      <c r="AH244" s="67">
        <f t="shared" si="559"/>
        <v>0</v>
      </c>
      <c r="AI244" s="67">
        <f>AI245</f>
        <v>0</v>
      </c>
      <c r="AJ244" s="67">
        <f t="shared" ref="AJ244:AK245" si="820">AJ245</f>
        <v>0</v>
      </c>
      <c r="AK244" s="67">
        <f t="shared" si="820"/>
        <v>0</v>
      </c>
      <c r="AL244" s="67">
        <f t="shared" si="612"/>
        <v>16037910.6</v>
      </c>
      <c r="AM244" s="67">
        <f t="shared" si="613"/>
        <v>0</v>
      </c>
      <c r="AN244" s="67">
        <f t="shared" si="614"/>
        <v>0</v>
      </c>
      <c r="AO244" s="67">
        <f>AO245</f>
        <v>0</v>
      </c>
      <c r="AP244" s="67">
        <f t="shared" ref="AP244:AQ245" si="821">AP245</f>
        <v>0</v>
      </c>
      <c r="AQ244" s="67">
        <f t="shared" si="821"/>
        <v>0</v>
      </c>
      <c r="AR244" s="67">
        <f t="shared" si="806"/>
        <v>16037910.6</v>
      </c>
      <c r="AS244" s="67">
        <f t="shared" si="807"/>
        <v>0</v>
      </c>
      <c r="AT244" s="67">
        <f t="shared" si="808"/>
        <v>0</v>
      </c>
      <c r="AU244" s="67">
        <f>AU245</f>
        <v>0</v>
      </c>
      <c r="AV244" s="67">
        <f t="shared" ref="AV244:AW245" si="822">AV245</f>
        <v>0</v>
      </c>
      <c r="AW244" s="67">
        <f t="shared" si="822"/>
        <v>0</v>
      </c>
      <c r="AX244" s="67">
        <f t="shared" si="809"/>
        <v>16037910.6</v>
      </c>
      <c r="AY244" s="67">
        <f t="shared" si="810"/>
        <v>0</v>
      </c>
      <c r="AZ244" s="67">
        <f t="shared" si="811"/>
        <v>0</v>
      </c>
      <c r="BA244" s="67">
        <f>BA245</f>
        <v>0</v>
      </c>
      <c r="BB244" s="67">
        <f t="shared" ref="BB244:BC245" si="823">BB245</f>
        <v>0</v>
      </c>
      <c r="BC244" s="67">
        <f t="shared" si="823"/>
        <v>0</v>
      </c>
      <c r="BD244" s="67">
        <f t="shared" si="812"/>
        <v>16037910.6</v>
      </c>
      <c r="BE244" s="67">
        <f t="shared" si="813"/>
        <v>0</v>
      </c>
      <c r="BF244" s="67">
        <f t="shared" si="814"/>
        <v>0</v>
      </c>
    </row>
    <row r="245" spans="1:58" ht="25.5">
      <c r="A245" s="149"/>
      <c r="B245" s="91" t="s">
        <v>41</v>
      </c>
      <c r="C245" s="44" t="s">
        <v>16</v>
      </c>
      <c r="D245" s="44" t="s">
        <v>10</v>
      </c>
      <c r="E245" s="44" t="s">
        <v>99</v>
      </c>
      <c r="F245" s="79" t="s">
        <v>355</v>
      </c>
      <c r="G245" s="107" t="s">
        <v>39</v>
      </c>
      <c r="H245" s="67"/>
      <c r="I245" s="67"/>
      <c r="J245" s="67"/>
      <c r="K245" s="67"/>
      <c r="L245" s="67"/>
      <c r="M245" s="67"/>
      <c r="N245" s="67"/>
      <c r="O245" s="67"/>
      <c r="P245" s="67"/>
      <c r="Q245" s="67"/>
      <c r="R245" s="67"/>
      <c r="S245" s="67"/>
      <c r="T245" s="67"/>
      <c r="U245" s="67"/>
      <c r="V245" s="67"/>
      <c r="W245" s="67">
        <f>W246</f>
        <v>16037910.6</v>
      </c>
      <c r="X245" s="67">
        <f t="shared" si="815"/>
        <v>0</v>
      </c>
      <c r="Y245" s="67">
        <f t="shared" si="815"/>
        <v>0</v>
      </c>
      <c r="Z245" s="67">
        <f t="shared" si="816"/>
        <v>16037910.6</v>
      </c>
      <c r="AA245" s="67">
        <f t="shared" si="817"/>
        <v>0</v>
      </c>
      <c r="AB245" s="67">
        <f t="shared" si="818"/>
        <v>0</v>
      </c>
      <c r="AC245" s="67">
        <f>AC246</f>
        <v>0</v>
      </c>
      <c r="AD245" s="67">
        <f t="shared" si="819"/>
        <v>0</v>
      </c>
      <c r="AE245" s="67">
        <f t="shared" si="819"/>
        <v>0</v>
      </c>
      <c r="AF245" s="67">
        <f t="shared" si="557"/>
        <v>16037910.6</v>
      </c>
      <c r="AG245" s="67">
        <f t="shared" si="558"/>
        <v>0</v>
      </c>
      <c r="AH245" s="67">
        <f t="shared" si="559"/>
        <v>0</v>
      </c>
      <c r="AI245" s="67">
        <f>AI246</f>
        <v>0</v>
      </c>
      <c r="AJ245" s="67">
        <f t="shared" si="820"/>
        <v>0</v>
      </c>
      <c r="AK245" s="67">
        <f t="shared" si="820"/>
        <v>0</v>
      </c>
      <c r="AL245" s="67">
        <f t="shared" si="612"/>
        <v>16037910.6</v>
      </c>
      <c r="AM245" s="67">
        <f t="shared" si="613"/>
        <v>0</v>
      </c>
      <c r="AN245" s="67">
        <f t="shared" si="614"/>
        <v>0</v>
      </c>
      <c r="AO245" s="67">
        <f>AO246</f>
        <v>0</v>
      </c>
      <c r="AP245" s="67">
        <f t="shared" si="821"/>
        <v>0</v>
      </c>
      <c r="AQ245" s="67">
        <f t="shared" si="821"/>
        <v>0</v>
      </c>
      <c r="AR245" s="67">
        <f t="shared" si="806"/>
        <v>16037910.6</v>
      </c>
      <c r="AS245" s="67">
        <f t="shared" si="807"/>
        <v>0</v>
      </c>
      <c r="AT245" s="67">
        <f t="shared" si="808"/>
        <v>0</v>
      </c>
      <c r="AU245" s="67">
        <f>AU246</f>
        <v>0</v>
      </c>
      <c r="AV245" s="67">
        <f t="shared" si="822"/>
        <v>0</v>
      </c>
      <c r="AW245" s="67">
        <f t="shared" si="822"/>
        <v>0</v>
      </c>
      <c r="AX245" s="67">
        <f t="shared" si="809"/>
        <v>16037910.6</v>
      </c>
      <c r="AY245" s="67">
        <f t="shared" si="810"/>
        <v>0</v>
      </c>
      <c r="AZ245" s="67">
        <f t="shared" si="811"/>
        <v>0</v>
      </c>
      <c r="BA245" s="67">
        <f>BA246</f>
        <v>0</v>
      </c>
      <c r="BB245" s="67">
        <f t="shared" si="823"/>
        <v>0</v>
      </c>
      <c r="BC245" s="67">
        <f t="shared" si="823"/>
        <v>0</v>
      </c>
      <c r="BD245" s="67">
        <f t="shared" si="812"/>
        <v>16037910.6</v>
      </c>
      <c r="BE245" s="67">
        <f t="shared" si="813"/>
        <v>0</v>
      </c>
      <c r="BF245" s="67">
        <f t="shared" si="814"/>
        <v>0</v>
      </c>
    </row>
    <row r="246" spans="1:58">
      <c r="A246" s="149"/>
      <c r="B246" s="91" t="s">
        <v>42</v>
      </c>
      <c r="C246" s="44" t="s">
        <v>16</v>
      </c>
      <c r="D246" s="44" t="s">
        <v>10</v>
      </c>
      <c r="E246" s="44" t="s">
        <v>99</v>
      </c>
      <c r="F246" s="79" t="s">
        <v>355</v>
      </c>
      <c r="G246" s="107" t="s">
        <v>40</v>
      </c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7"/>
      <c r="U246" s="67"/>
      <c r="V246" s="67"/>
      <c r="W246" s="67">
        <v>16037910.6</v>
      </c>
      <c r="X246" s="67"/>
      <c r="Y246" s="67"/>
      <c r="Z246" s="67">
        <f t="shared" si="816"/>
        <v>16037910.6</v>
      </c>
      <c r="AA246" s="67">
        <f t="shared" si="817"/>
        <v>0</v>
      </c>
      <c r="AB246" s="67">
        <f t="shared" si="818"/>
        <v>0</v>
      </c>
      <c r="AC246" s="67"/>
      <c r="AD246" s="67"/>
      <c r="AE246" s="67"/>
      <c r="AF246" s="67">
        <f t="shared" si="557"/>
        <v>16037910.6</v>
      </c>
      <c r="AG246" s="67">
        <f t="shared" si="558"/>
        <v>0</v>
      </c>
      <c r="AH246" s="67">
        <f t="shared" si="559"/>
        <v>0</v>
      </c>
      <c r="AI246" s="67"/>
      <c r="AJ246" s="67"/>
      <c r="AK246" s="67"/>
      <c r="AL246" s="67">
        <f t="shared" si="612"/>
        <v>16037910.6</v>
      </c>
      <c r="AM246" s="67">
        <f t="shared" si="613"/>
        <v>0</v>
      </c>
      <c r="AN246" s="67">
        <f t="shared" si="614"/>
        <v>0</v>
      </c>
      <c r="AO246" s="67"/>
      <c r="AP246" s="67"/>
      <c r="AQ246" s="67"/>
      <c r="AR246" s="67">
        <f t="shared" si="806"/>
        <v>16037910.6</v>
      </c>
      <c r="AS246" s="67">
        <f t="shared" si="807"/>
        <v>0</v>
      </c>
      <c r="AT246" s="67">
        <f t="shared" si="808"/>
        <v>0</v>
      </c>
      <c r="AU246" s="67"/>
      <c r="AV246" s="67"/>
      <c r="AW246" s="67"/>
      <c r="AX246" s="67">
        <f t="shared" si="809"/>
        <v>16037910.6</v>
      </c>
      <c r="AY246" s="67">
        <f t="shared" si="810"/>
        <v>0</v>
      </c>
      <c r="AZ246" s="67">
        <f t="shared" si="811"/>
        <v>0</v>
      </c>
      <c r="BA246" s="67"/>
      <c r="BB246" s="67"/>
      <c r="BC246" s="67"/>
      <c r="BD246" s="67">
        <f t="shared" si="812"/>
        <v>16037910.6</v>
      </c>
      <c r="BE246" s="67">
        <f t="shared" si="813"/>
        <v>0</v>
      </c>
      <c r="BF246" s="67">
        <f t="shared" si="814"/>
        <v>0</v>
      </c>
    </row>
    <row r="247" spans="1:58" ht="51">
      <c r="A247" s="144"/>
      <c r="B247" s="88" t="s">
        <v>210</v>
      </c>
      <c r="C247" s="44" t="s">
        <v>16</v>
      </c>
      <c r="D247" s="44" t="s">
        <v>10</v>
      </c>
      <c r="E247" s="44" t="s">
        <v>99</v>
      </c>
      <c r="F247" s="79" t="s">
        <v>208</v>
      </c>
      <c r="G247" s="43"/>
      <c r="H247" s="73">
        <f>H248</f>
        <v>16046.87</v>
      </c>
      <c r="I247" s="73">
        <f t="shared" ref="I247:M248" si="824">I248</f>
        <v>0</v>
      </c>
      <c r="J247" s="73">
        <f t="shared" si="824"/>
        <v>0</v>
      </c>
      <c r="K247" s="73">
        <f t="shared" si="824"/>
        <v>-16046.87</v>
      </c>
      <c r="L247" s="73">
        <f t="shared" si="824"/>
        <v>0</v>
      </c>
      <c r="M247" s="73">
        <f t="shared" si="824"/>
        <v>0</v>
      </c>
      <c r="N247" s="73">
        <f t="shared" si="779"/>
        <v>0</v>
      </c>
      <c r="O247" s="73">
        <f t="shared" si="779"/>
        <v>0</v>
      </c>
      <c r="P247" s="73">
        <f t="shared" si="779"/>
        <v>0</v>
      </c>
      <c r="Q247" s="73">
        <f t="shared" ref="Q247:S248" si="825">Q248</f>
        <v>0</v>
      </c>
      <c r="R247" s="73">
        <f t="shared" si="825"/>
        <v>0</v>
      </c>
      <c r="S247" s="73">
        <f t="shared" si="825"/>
        <v>0</v>
      </c>
      <c r="T247" s="73">
        <f t="shared" si="551"/>
        <v>0</v>
      </c>
      <c r="U247" s="73">
        <f t="shared" si="552"/>
        <v>0</v>
      </c>
      <c r="V247" s="73">
        <f t="shared" si="553"/>
        <v>0</v>
      </c>
      <c r="W247" s="73">
        <f t="shared" ref="W247:Y248" si="826">W248</f>
        <v>0</v>
      </c>
      <c r="X247" s="73">
        <f t="shared" si="826"/>
        <v>0</v>
      </c>
      <c r="Y247" s="73">
        <f t="shared" si="826"/>
        <v>0</v>
      </c>
      <c r="Z247" s="73">
        <f t="shared" si="554"/>
        <v>0</v>
      </c>
      <c r="AA247" s="73">
        <f t="shared" si="555"/>
        <v>0</v>
      </c>
      <c r="AB247" s="73">
        <f t="shared" si="556"/>
        <v>0</v>
      </c>
      <c r="AC247" s="73">
        <f t="shared" ref="AC247:AE248" si="827">AC248</f>
        <v>0</v>
      </c>
      <c r="AD247" s="73">
        <f t="shared" si="827"/>
        <v>0</v>
      </c>
      <c r="AE247" s="73">
        <f t="shared" si="827"/>
        <v>0</v>
      </c>
      <c r="AF247" s="73">
        <f t="shared" si="557"/>
        <v>0</v>
      </c>
      <c r="AG247" s="73">
        <f t="shared" si="558"/>
        <v>0</v>
      </c>
      <c r="AH247" s="73">
        <f t="shared" si="559"/>
        <v>0</v>
      </c>
      <c r="AI247" s="73">
        <f t="shared" ref="AI247:AK248" si="828">AI248</f>
        <v>0</v>
      </c>
      <c r="AJ247" s="73">
        <f t="shared" si="828"/>
        <v>0</v>
      </c>
      <c r="AK247" s="73">
        <f t="shared" si="828"/>
        <v>0</v>
      </c>
      <c r="AL247" s="73">
        <f t="shared" si="612"/>
        <v>0</v>
      </c>
      <c r="AM247" s="73">
        <f t="shared" si="613"/>
        <v>0</v>
      </c>
      <c r="AN247" s="73">
        <f t="shared" si="614"/>
        <v>0</v>
      </c>
      <c r="AO247" s="73">
        <f t="shared" ref="AO247:AQ248" si="829">AO248</f>
        <v>0</v>
      </c>
      <c r="AP247" s="73">
        <f t="shared" si="829"/>
        <v>0</v>
      </c>
      <c r="AQ247" s="73">
        <f t="shared" si="829"/>
        <v>0</v>
      </c>
      <c r="AR247" s="73">
        <f t="shared" si="806"/>
        <v>0</v>
      </c>
      <c r="AS247" s="73">
        <f t="shared" si="807"/>
        <v>0</v>
      </c>
      <c r="AT247" s="73">
        <f t="shared" si="808"/>
        <v>0</v>
      </c>
      <c r="AU247" s="73">
        <f t="shared" ref="AU247:AW248" si="830">AU248</f>
        <v>0</v>
      </c>
      <c r="AV247" s="73">
        <f t="shared" si="830"/>
        <v>0</v>
      </c>
      <c r="AW247" s="73">
        <f t="shared" si="830"/>
        <v>0</v>
      </c>
      <c r="AX247" s="73">
        <f t="shared" si="809"/>
        <v>0</v>
      </c>
      <c r="AY247" s="73">
        <f t="shared" si="810"/>
        <v>0</v>
      </c>
      <c r="AZ247" s="73">
        <f t="shared" si="811"/>
        <v>0</v>
      </c>
      <c r="BA247" s="73">
        <f t="shared" ref="BA247:BC248" si="831">BA248</f>
        <v>0</v>
      </c>
      <c r="BB247" s="73">
        <f t="shared" si="831"/>
        <v>0</v>
      </c>
      <c r="BC247" s="73">
        <f t="shared" si="831"/>
        <v>0</v>
      </c>
      <c r="BD247" s="73">
        <f t="shared" si="812"/>
        <v>0</v>
      </c>
      <c r="BE247" s="73">
        <f t="shared" si="813"/>
        <v>0</v>
      </c>
      <c r="BF247" s="73">
        <f t="shared" si="814"/>
        <v>0</v>
      </c>
    </row>
    <row r="248" spans="1:58" ht="25.5">
      <c r="A248" s="144"/>
      <c r="B248" s="80" t="s">
        <v>41</v>
      </c>
      <c r="C248" s="44" t="s">
        <v>16</v>
      </c>
      <c r="D248" s="44" t="s">
        <v>10</v>
      </c>
      <c r="E248" s="44" t="s">
        <v>99</v>
      </c>
      <c r="F248" s="79" t="s">
        <v>208</v>
      </c>
      <c r="G248" s="43" t="s">
        <v>39</v>
      </c>
      <c r="H248" s="73">
        <f>H249</f>
        <v>16046.87</v>
      </c>
      <c r="I248" s="73">
        <f t="shared" si="824"/>
        <v>0</v>
      </c>
      <c r="J248" s="73">
        <f t="shared" si="824"/>
        <v>0</v>
      </c>
      <c r="K248" s="73">
        <f t="shared" si="824"/>
        <v>-16046.87</v>
      </c>
      <c r="L248" s="73">
        <f t="shared" si="824"/>
        <v>0</v>
      </c>
      <c r="M248" s="73">
        <f t="shared" si="824"/>
        <v>0</v>
      </c>
      <c r="N248" s="73">
        <f t="shared" si="779"/>
        <v>0</v>
      </c>
      <c r="O248" s="73">
        <f t="shared" si="779"/>
        <v>0</v>
      </c>
      <c r="P248" s="73">
        <f t="shared" si="779"/>
        <v>0</v>
      </c>
      <c r="Q248" s="73">
        <f t="shared" si="825"/>
        <v>0</v>
      </c>
      <c r="R248" s="73">
        <f t="shared" si="825"/>
        <v>0</v>
      </c>
      <c r="S248" s="73">
        <f t="shared" si="825"/>
        <v>0</v>
      </c>
      <c r="T248" s="73">
        <f t="shared" si="551"/>
        <v>0</v>
      </c>
      <c r="U248" s="73">
        <f t="shared" si="552"/>
        <v>0</v>
      </c>
      <c r="V248" s="73">
        <f t="shared" si="553"/>
        <v>0</v>
      </c>
      <c r="W248" s="73">
        <f t="shared" si="826"/>
        <v>0</v>
      </c>
      <c r="X248" s="73">
        <f t="shared" si="826"/>
        <v>0</v>
      </c>
      <c r="Y248" s="73">
        <f t="shared" si="826"/>
        <v>0</v>
      </c>
      <c r="Z248" s="73">
        <f t="shared" si="554"/>
        <v>0</v>
      </c>
      <c r="AA248" s="73">
        <f t="shared" si="555"/>
        <v>0</v>
      </c>
      <c r="AB248" s="73">
        <f t="shared" si="556"/>
        <v>0</v>
      </c>
      <c r="AC248" s="73">
        <f t="shared" si="827"/>
        <v>0</v>
      </c>
      <c r="AD248" s="73">
        <f t="shared" si="827"/>
        <v>0</v>
      </c>
      <c r="AE248" s="73">
        <f t="shared" si="827"/>
        <v>0</v>
      </c>
      <c r="AF248" s="73">
        <f t="shared" si="557"/>
        <v>0</v>
      </c>
      <c r="AG248" s="73">
        <f t="shared" si="558"/>
        <v>0</v>
      </c>
      <c r="AH248" s="73">
        <f t="shared" si="559"/>
        <v>0</v>
      </c>
      <c r="AI248" s="73">
        <f t="shared" si="828"/>
        <v>0</v>
      </c>
      <c r="AJ248" s="73">
        <f t="shared" si="828"/>
        <v>0</v>
      </c>
      <c r="AK248" s="73">
        <f t="shared" si="828"/>
        <v>0</v>
      </c>
      <c r="AL248" s="73">
        <f t="shared" si="612"/>
        <v>0</v>
      </c>
      <c r="AM248" s="73">
        <f t="shared" si="613"/>
        <v>0</v>
      </c>
      <c r="AN248" s="73">
        <f t="shared" si="614"/>
        <v>0</v>
      </c>
      <c r="AO248" s="73">
        <f t="shared" si="829"/>
        <v>0</v>
      </c>
      <c r="AP248" s="73">
        <f t="shared" si="829"/>
        <v>0</v>
      </c>
      <c r="AQ248" s="73">
        <f t="shared" si="829"/>
        <v>0</v>
      </c>
      <c r="AR248" s="73">
        <f t="shared" si="806"/>
        <v>0</v>
      </c>
      <c r="AS248" s="73">
        <f t="shared" si="807"/>
        <v>0</v>
      </c>
      <c r="AT248" s="73">
        <f t="shared" si="808"/>
        <v>0</v>
      </c>
      <c r="AU248" s="73">
        <f t="shared" si="830"/>
        <v>0</v>
      </c>
      <c r="AV248" s="73">
        <f t="shared" si="830"/>
        <v>0</v>
      </c>
      <c r="AW248" s="73">
        <f t="shared" si="830"/>
        <v>0</v>
      </c>
      <c r="AX248" s="73">
        <f t="shared" si="809"/>
        <v>0</v>
      </c>
      <c r="AY248" s="73">
        <f t="shared" si="810"/>
        <v>0</v>
      </c>
      <c r="AZ248" s="73">
        <f t="shared" si="811"/>
        <v>0</v>
      </c>
      <c r="BA248" s="73">
        <f t="shared" si="831"/>
        <v>0</v>
      </c>
      <c r="BB248" s="73">
        <f t="shared" si="831"/>
        <v>0</v>
      </c>
      <c r="BC248" s="73">
        <f t="shared" si="831"/>
        <v>0</v>
      </c>
      <c r="BD248" s="73">
        <f t="shared" si="812"/>
        <v>0</v>
      </c>
      <c r="BE248" s="73">
        <f t="shared" si="813"/>
        <v>0</v>
      </c>
      <c r="BF248" s="73">
        <f t="shared" si="814"/>
        <v>0</v>
      </c>
    </row>
    <row r="249" spans="1:58">
      <c r="A249" s="144"/>
      <c r="B249" s="91" t="s">
        <v>42</v>
      </c>
      <c r="C249" s="44" t="s">
        <v>16</v>
      </c>
      <c r="D249" s="44" t="s">
        <v>10</v>
      </c>
      <c r="E249" s="44" t="s">
        <v>99</v>
      </c>
      <c r="F249" s="79" t="s">
        <v>208</v>
      </c>
      <c r="G249" s="43" t="s">
        <v>40</v>
      </c>
      <c r="H249" s="67">
        <v>16046.87</v>
      </c>
      <c r="I249" s="67"/>
      <c r="J249" s="67"/>
      <c r="K249" s="67">
        <v>-16046.87</v>
      </c>
      <c r="L249" s="67"/>
      <c r="M249" s="67"/>
      <c r="N249" s="67">
        <f t="shared" si="779"/>
        <v>0</v>
      </c>
      <c r="O249" s="67">
        <f t="shared" si="779"/>
        <v>0</v>
      </c>
      <c r="P249" s="67">
        <f t="shared" si="779"/>
        <v>0</v>
      </c>
      <c r="Q249" s="67"/>
      <c r="R249" s="67"/>
      <c r="S249" s="67"/>
      <c r="T249" s="67">
        <f t="shared" si="551"/>
        <v>0</v>
      </c>
      <c r="U249" s="67">
        <f t="shared" si="552"/>
        <v>0</v>
      </c>
      <c r="V249" s="67">
        <f t="shared" si="553"/>
        <v>0</v>
      </c>
      <c r="W249" s="67"/>
      <c r="X249" s="67"/>
      <c r="Y249" s="67"/>
      <c r="Z249" s="67">
        <f t="shared" si="554"/>
        <v>0</v>
      </c>
      <c r="AA249" s="67">
        <f t="shared" si="555"/>
        <v>0</v>
      </c>
      <c r="AB249" s="67">
        <f t="shared" si="556"/>
        <v>0</v>
      </c>
      <c r="AC249" s="67"/>
      <c r="AD249" s="67"/>
      <c r="AE249" s="67"/>
      <c r="AF249" s="67">
        <f t="shared" si="557"/>
        <v>0</v>
      </c>
      <c r="AG249" s="67">
        <f t="shared" si="558"/>
        <v>0</v>
      </c>
      <c r="AH249" s="67">
        <f t="shared" si="559"/>
        <v>0</v>
      </c>
      <c r="AI249" s="67"/>
      <c r="AJ249" s="67"/>
      <c r="AK249" s="67"/>
      <c r="AL249" s="67">
        <f t="shared" si="612"/>
        <v>0</v>
      </c>
      <c r="AM249" s="67">
        <f t="shared" si="613"/>
        <v>0</v>
      </c>
      <c r="AN249" s="67">
        <f t="shared" si="614"/>
        <v>0</v>
      </c>
      <c r="AO249" s="67"/>
      <c r="AP249" s="67"/>
      <c r="AQ249" s="67"/>
      <c r="AR249" s="67">
        <f t="shared" si="806"/>
        <v>0</v>
      </c>
      <c r="AS249" s="67">
        <f t="shared" si="807"/>
        <v>0</v>
      </c>
      <c r="AT249" s="67">
        <f t="shared" si="808"/>
        <v>0</v>
      </c>
      <c r="AU249" s="67"/>
      <c r="AV249" s="67"/>
      <c r="AW249" s="67"/>
      <c r="AX249" s="67">
        <f t="shared" si="809"/>
        <v>0</v>
      </c>
      <c r="AY249" s="67">
        <f t="shared" si="810"/>
        <v>0</v>
      </c>
      <c r="AZ249" s="67">
        <f t="shared" si="811"/>
        <v>0</v>
      </c>
      <c r="BA249" s="67"/>
      <c r="BB249" s="67"/>
      <c r="BC249" s="67"/>
      <c r="BD249" s="67">
        <f t="shared" si="812"/>
        <v>0</v>
      </c>
      <c r="BE249" s="67">
        <f t="shared" si="813"/>
        <v>0</v>
      </c>
      <c r="BF249" s="67">
        <f t="shared" si="814"/>
        <v>0</v>
      </c>
    </row>
    <row r="250" spans="1:58" ht="39.75" customHeight="1">
      <c r="A250" s="247"/>
      <c r="B250" s="88" t="s">
        <v>451</v>
      </c>
      <c r="C250" s="44" t="s">
        <v>16</v>
      </c>
      <c r="D250" s="44" t="s">
        <v>10</v>
      </c>
      <c r="E250" s="44" t="s">
        <v>99</v>
      </c>
      <c r="F250" s="79" t="s">
        <v>450</v>
      </c>
      <c r="G250" s="107"/>
      <c r="H250" s="67"/>
      <c r="I250" s="67"/>
      <c r="J250" s="67"/>
      <c r="K250" s="67"/>
      <c r="L250" s="67"/>
      <c r="M250" s="67"/>
      <c r="N250" s="67"/>
      <c r="O250" s="67"/>
      <c r="P250" s="67"/>
      <c r="Q250" s="67"/>
      <c r="R250" s="67"/>
      <c r="S250" s="67"/>
      <c r="T250" s="67"/>
      <c r="U250" s="67"/>
      <c r="V250" s="67"/>
      <c r="W250" s="67"/>
      <c r="X250" s="67"/>
      <c r="Y250" s="67"/>
      <c r="Z250" s="67"/>
      <c r="AA250" s="67"/>
      <c r="AB250" s="67"/>
      <c r="AC250" s="67"/>
      <c r="AD250" s="67"/>
      <c r="AE250" s="67"/>
      <c r="AF250" s="67"/>
      <c r="AG250" s="67"/>
      <c r="AH250" s="67"/>
      <c r="AI250" s="67"/>
      <c r="AJ250" s="67"/>
      <c r="AK250" s="67"/>
      <c r="AL250" s="67"/>
      <c r="AM250" s="67"/>
      <c r="AN250" s="67"/>
      <c r="AO250" s="67">
        <f>AO251</f>
        <v>940169.79</v>
      </c>
      <c r="AP250" s="67">
        <f t="shared" ref="AP250:AP251" si="832">AP251</f>
        <v>0</v>
      </c>
      <c r="AQ250" s="67">
        <f t="shared" ref="AQ250:AQ251" si="833">AQ251</f>
        <v>0</v>
      </c>
      <c r="AR250" s="67">
        <f t="shared" si="806"/>
        <v>940169.79</v>
      </c>
      <c r="AS250" s="67">
        <f t="shared" si="807"/>
        <v>0</v>
      </c>
      <c r="AT250" s="67">
        <f t="shared" si="808"/>
        <v>0</v>
      </c>
      <c r="AU250" s="67">
        <f>AU251</f>
        <v>0</v>
      </c>
      <c r="AV250" s="67">
        <f t="shared" ref="AV250:AW251" si="834">AV251</f>
        <v>0</v>
      </c>
      <c r="AW250" s="67">
        <f t="shared" si="834"/>
        <v>0</v>
      </c>
      <c r="AX250" s="67">
        <f t="shared" si="809"/>
        <v>940169.79</v>
      </c>
      <c r="AY250" s="67">
        <f t="shared" si="810"/>
        <v>0</v>
      </c>
      <c r="AZ250" s="67">
        <f t="shared" si="811"/>
        <v>0</v>
      </c>
      <c r="BA250" s="67">
        <f>BA251</f>
        <v>0</v>
      </c>
      <c r="BB250" s="67">
        <f t="shared" ref="BB250:BC251" si="835">BB251</f>
        <v>0</v>
      </c>
      <c r="BC250" s="67">
        <f t="shared" si="835"/>
        <v>0</v>
      </c>
      <c r="BD250" s="67">
        <f t="shared" si="812"/>
        <v>940169.79</v>
      </c>
      <c r="BE250" s="67">
        <f t="shared" si="813"/>
        <v>0</v>
      </c>
      <c r="BF250" s="67">
        <f t="shared" si="814"/>
        <v>0</v>
      </c>
    </row>
    <row r="251" spans="1:58" ht="25.5">
      <c r="A251" s="247"/>
      <c r="B251" s="91" t="s">
        <v>41</v>
      </c>
      <c r="C251" s="44" t="s">
        <v>16</v>
      </c>
      <c r="D251" s="44" t="s">
        <v>10</v>
      </c>
      <c r="E251" s="44" t="s">
        <v>99</v>
      </c>
      <c r="F251" s="79" t="s">
        <v>450</v>
      </c>
      <c r="G251" s="107" t="s">
        <v>39</v>
      </c>
      <c r="H251" s="67"/>
      <c r="I251" s="67"/>
      <c r="J251" s="67"/>
      <c r="K251" s="67"/>
      <c r="L251" s="67"/>
      <c r="M251" s="67"/>
      <c r="N251" s="67"/>
      <c r="O251" s="67"/>
      <c r="P251" s="67"/>
      <c r="Q251" s="67"/>
      <c r="R251" s="67"/>
      <c r="S251" s="67"/>
      <c r="T251" s="67"/>
      <c r="U251" s="67"/>
      <c r="V251" s="67"/>
      <c r="W251" s="67"/>
      <c r="X251" s="67"/>
      <c r="Y251" s="67"/>
      <c r="Z251" s="67"/>
      <c r="AA251" s="67"/>
      <c r="AB251" s="67"/>
      <c r="AC251" s="67"/>
      <c r="AD251" s="67"/>
      <c r="AE251" s="67"/>
      <c r="AF251" s="67"/>
      <c r="AG251" s="67"/>
      <c r="AH251" s="67"/>
      <c r="AI251" s="67"/>
      <c r="AJ251" s="67"/>
      <c r="AK251" s="67"/>
      <c r="AL251" s="67"/>
      <c r="AM251" s="67"/>
      <c r="AN251" s="67"/>
      <c r="AO251" s="67">
        <f>AO252</f>
        <v>940169.79</v>
      </c>
      <c r="AP251" s="67">
        <f t="shared" si="832"/>
        <v>0</v>
      </c>
      <c r="AQ251" s="67">
        <f t="shared" si="833"/>
        <v>0</v>
      </c>
      <c r="AR251" s="67">
        <f t="shared" si="806"/>
        <v>940169.79</v>
      </c>
      <c r="AS251" s="67">
        <f t="shared" si="807"/>
        <v>0</v>
      </c>
      <c r="AT251" s="67">
        <f t="shared" si="808"/>
        <v>0</v>
      </c>
      <c r="AU251" s="67">
        <f>AU252</f>
        <v>0</v>
      </c>
      <c r="AV251" s="67">
        <f t="shared" si="834"/>
        <v>0</v>
      </c>
      <c r="AW251" s="67">
        <f t="shared" si="834"/>
        <v>0</v>
      </c>
      <c r="AX251" s="67">
        <f t="shared" si="809"/>
        <v>940169.79</v>
      </c>
      <c r="AY251" s="67">
        <f t="shared" si="810"/>
        <v>0</v>
      </c>
      <c r="AZ251" s="67">
        <f t="shared" si="811"/>
        <v>0</v>
      </c>
      <c r="BA251" s="67">
        <f>BA252</f>
        <v>0</v>
      </c>
      <c r="BB251" s="67">
        <f t="shared" si="835"/>
        <v>0</v>
      </c>
      <c r="BC251" s="67">
        <f t="shared" si="835"/>
        <v>0</v>
      </c>
      <c r="BD251" s="67">
        <f t="shared" si="812"/>
        <v>940169.79</v>
      </c>
      <c r="BE251" s="67">
        <f t="shared" si="813"/>
        <v>0</v>
      </c>
      <c r="BF251" s="67">
        <f t="shared" si="814"/>
        <v>0</v>
      </c>
    </row>
    <row r="252" spans="1:58">
      <c r="A252" s="247"/>
      <c r="B252" s="91" t="s">
        <v>42</v>
      </c>
      <c r="C252" s="44" t="s">
        <v>16</v>
      </c>
      <c r="D252" s="44" t="s">
        <v>10</v>
      </c>
      <c r="E252" s="44" t="s">
        <v>99</v>
      </c>
      <c r="F252" s="79" t="s">
        <v>450</v>
      </c>
      <c r="G252" s="107" t="s">
        <v>40</v>
      </c>
      <c r="H252" s="67"/>
      <c r="I252" s="67"/>
      <c r="J252" s="67"/>
      <c r="K252" s="67"/>
      <c r="L252" s="67"/>
      <c r="M252" s="67"/>
      <c r="N252" s="67"/>
      <c r="O252" s="67"/>
      <c r="P252" s="67"/>
      <c r="Q252" s="67"/>
      <c r="R252" s="67"/>
      <c r="S252" s="67"/>
      <c r="T252" s="67"/>
      <c r="U252" s="67"/>
      <c r="V252" s="67"/>
      <c r="W252" s="67"/>
      <c r="X252" s="67"/>
      <c r="Y252" s="67"/>
      <c r="Z252" s="67"/>
      <c r="AA252" s="67"/>
      <c r="AB252" s="67"/>
      <c r="AC252" s="67"/>
      <c r="AD252" s="67"/>
      <c r="AE252" s="67"/>
      <c r="AF252" s="67"/>
      <c r="AG252" s="67"/>
      <c r="AH252" s="67"/>
      <c r="AI252" s="67"/>
      <c r="AJ252" s="67"/>
      <c r="AK252" s="67"/>
      <c r="AL252" s="67"/>
      <c r="AM252" s="67"/>
      <c r="AN252" s="67"/>
      <c r="AO252" s="67">
        <v>940169.79</v>
      </c>
      <c r="AP252" s="67"/>
      <c r="AQ252" s="67"/>
      <c r="AR252" s="67">
        <f t="shared" si="806"/>
        <v>940169.79</v>
      </c>
      <c r="AS252" s="67">
        <f t="shared" si="807"/>
        <v>0</v>
      </c>
      <c r="AT252" s="67">
        <f t="shared" si="808"/>
        <v>0</v>
      </c>
      <c r="AU252" s="67"/>
      <c r="AV252" s="67"/>
      <c r="AW252" s="67"/>
      <c r="AX252" s="67">
        <f t="shared" si="809"/>
        <v>940169.79</v>
      </c>
      <c r="AY252" s="67">
        <f t="shared" si="810"/>
        <v>0</v>
      </c>
      <c r="AZ252" s="67">
        <f t="shared" si="811"/>
        <v>0</v>
      </c>
      <c r="BA252" s="67"/>
      <c r="BB252" s="67"/>
      <c r="BC252" s="67"/>
      <c r="BD252" s="67">
        <f t="shared" si="812"/>
        <v>940169.79</v>
      </c>
      <c r="BE252" s="67">
        <f t="shared" si="813"/>
        <v>0</v>
      </c>
      <c r="BF252" s="67">
        <f t="shared" si="814"/>
        <v>0</v>
      </c>
    </row>
    <row r="253" spans="1:58" ht="25.5">
      <c r="A253" s="149"/>
      <c r="B253" s="182" t="s">
        <v>250</v>
      </c>
      <c r="C253" s="5" t="s">
        <v>16</v>
      </c>
      <c r="D253" s="5" t="s">
        <v>10</v>
      </c>
      <c r="E253" s="5" t="s">
        <v>99</v>
      </c>
      <c r="F253" s="79" t="s">
        <v>251</v>
      </c>
      <c r="G253" s="17"/>
      <c r="H253" s="73">
        <f>H254</f>
        <v>71590.89</v>
      </c>
      <c r="I253" s="73">
        <f t="shared" ref="I253:M254" si="836">I254</f>
        <v>71590.89</v>
      </c>
      <c r="J253" s="73">
        <f t="shared" si="836"/>
        <v>71590.89</v>
      </c>
      <c r="K253" s="73">
        <f t="shared" si="836"/>
        <v>95075.82</v>
      </c>
      <c r="L253" s="73">
        <f t="shared" si="836"/>
        <v>-162.33000000000001</v>
      </c>
      <c r="M253" s="73">
        <f t="shared" si="836"/>
        <v>-162.33000000000001</v>
      </c>
      <c r="N253" s="73">
        <f t="shared" si="759"/>
        <v>166666.71000000002</v>
      </c>
      <c r="O253" s="73">
        <f t="shared" si="760"/>
        <v>71428.56</v>
      </c>
      <c r="P253" s="73">
        <f t="shared" si="761"/>
        <v>71428.56</v>
      </c>
      <c r="Q253" s="73">
        <f t="shared" ref="Q253:S254" si="837">Q254</f>
        <v>47008.56</v>
      </c>
      <c r="R253" s="73">
        <f t="shared" si="837"/>
        <v>0</v>
      </c>
      <c r="S253" s="73">
        <f t="shared" si="837"/>
        <v>0</v>
      </c>
      <c r="T253" s="73">
        <f t="shared" si="551"/>
        <v>213675.27000000002</v>
      </c>
      <c r="U253" s="73">
        <f t="shared" si="552"/>
        <v>71428.56</v>
      </c>
      <c r="V253" s="73">
        <f t="shared" si="553"/>
        <v>71428.56</v>
      </c>
      <c r="W253" s="73">
        <f t="shared" ref="W253:Y254" si="838">W254</f>
        <v>0</v>
      </c>
      <c r="X253" s="73">
        <f t="shared" si="838"/>
        <v>0</v>
      </c>
      <c r="Y253" s="73">
        <f t="shared" si="838"/>
        <v>0</v>
      </c>
      <c r="Z253" s="73">
        <f t="shared" si="554"/>
        <v>213675.27000000002</v>
      </c>
      <c r="AA253" s="73">
        <f t="shared" si="555"/>
        <v>71428.56</v>
      </c>
      <c r="AB253" s="73">
        <f t="shared" si="556"/>
        <v>71428.56</v>
      </c>
      <c r="AC253" s="73">
        <f t="shared" ref="AC253:AE254" si="839">AC254</f>
        <v>0</v>
      </c>
      <c r="AD253" s="73">
        <f t="shared" si="839"/>
        <v>0</v>
      </c>
      <c r="AE253" s="73">
        <f t="shared" si="839"/>
        <v>0</v>
      </c>
      <c r="AF253" s="73">
        <f t="shared" si="557"/>
        <v>213675.27000000002</v>
      </c>
      <c r="AG253" s="73">
        <f t="shared" si="558"/>
        <v>71428.56</v>
      </c>
      <c r="AH253" s="73">
        <f t="shared" si="559"/>
        <v>71428.56</v>
      </c>
      <c r="AI253" s="73">
        <f t="shared" ref="AI253:AK254" si="840">AI254</f>
        <v>0</v>
      </c>
      <c r="AJ253" s="73">
        <f t="shared" si="840"/>
        <v>0</v>
      </c>
      <c r="AK253" s="73">
        <f t="shared" si="840"/>
        <v>0</v>
      </c>
      <c r="AL253" s="73">
        <f t="shared" si="612"/>
        <v>213675.27000000002</v>
      </c>
      <c r="AM253" s="73">
        <f t="shared" si="613"/>
        <v>71428.56</v>
      </c>
      <c r="AN253" s="73">
        <f t="shared" si="614"/>
        <v>71428.56</v>
      </c>
      <c r="AO253" s="73">
        <f t="shared" ref="AO253:AQ254" si="841">AO254</f>
        <v>0</v>
      </c>
      <c r="AP253" s="73">
        <f t="shared" si="841"/>
        <v>0</v>
      </c>
      <c r="AQ253" s="73">
        <f t="shared" si="841"/>
        <v>0</v>
      </c>
      <c r="AR253" s="73">
        <f t="shared" si="806"/>
        <v>213675.27000000002</v>
      </c>
      <c r="AS253" s="73">
        <f t="shared" si="807"/>
        <v>71428.56</v>
      </c>
      <c r="AT253" s="73">
        <f t="shared" si="808"/>
        <v>71428.56</v>
      </c>
      <c r="AU253" s="73">
        <f t="shared" ref="AU253:AW254" si="842">AU254</f>
        <v>0</v>
      </c>
      <c r="AV253" s="73">
        <f t="shared" si="842"/>
        <v>0</v>
      </c>
      <c r="AW253" s="73">
        <f t="shared" si="842"/>
        <v>0</v>
      </c>
      <c r="AX253" s="73">
        <f t="shared" si="809"/>
        <v>213675.27000000002</v>
      </c>
      <c r="AY253" s="73">
        <f t="shared" si="810"/>
        <v>71428.56</v>
      </c>
      <c r="AZ253" s="73">
        <f t="shared" si="811"/>
        <v>71428.56</v>
      </c>
      <c r="BA253" s="73">
        <f t="shared" ref="BA253:BC254" si="843">BA254</f>
        <v>0</v>
      </c>
      <c r="BB253" s="73">
        <f t="shared" si="843"/>
        <v>0</v>
      </c>
      <c r="BC253" s="73">
        <f t="shared" si="843"/>
        <v>0</v>
      </c>
      <c r="BD253" s="73">
        <f t="shared" si="812"/>
        <v>213675.27000000002</v>
      </c>
      <c r="BE253" s="73">
        <f t="shared" si="813"/>
        <v>71428.56</v>
      </c>
      <c r="BF253" s="73">
        <f t="shared" si="814"/>
        <v>71428.56</v>
      </c>
    </row>
    <row r="254" spans="1:58" ht="25.5">
      <c r="A254" s="149"/>
      <c r="B254" s="80" t="s">
        <v>41</v>
      </c>
      <c r="C254" s="5" t="s">
        <v>16</v>
      </c>
      <c r="D254" s="5" t="s">
        <v>10</v>
      </c>
      <c r="E254" s="5" t="s">
        <v>99</v>
      </c>
      <c r="F254" s="79" t="s">
        <v>251</v>
      </c>
      <c r="G254" s="61" t="s">
        <v>39</v>
      </c>
      <c r="H254" s="73">
        <f>H255</f>
        <v>71590.89</v>
      </c>
      <c r="I254" s="73">
        <f t="shared" si="836"/>
        <v>71590.89</v>
      </c>
      <c r="J254" s="73">
        <f t="shared" si="836"/>
        <v>71590.89</v>
      </c>
      <c r="K254" s="73">
        <f t="shared" si="836"/>
        <v>95075.82</v>
      </c>
      <c r="L254" s="73">
        <f t="shared" si="836"/>
        <v>-162.33000000000001</v>
      </c>
      <c r="M254" s="73">
        <f t="shared" si="836"/>
        <v>-162.33000000000001</v>
      </c>
      <c r="N254" s="73">
        <f t="shared" si="759"/>
        <v>166666.71000000002</v>
      </c>
      <c r="O254" s="73">
        <f t="shared" si="760"/>
        <v>71428.56</v>
      </c>
      <c r="P254" s="73">
        <f t="shared" si="761"/>
        <v>71428.56</v>
      </c>
      <c r="Q254" s="73">
        <f t="shared" si="837"/>
        <v>47008.56</v>
      </c>
      <c r="R254" s="73">
        <f t="shared" si="837"/>
        <v>0</v>
      </c>
      <c r="S254" s="73">
        <f t="shared" si="837"/>
        <v>0</v>
      </c>
      <c r="T254" s="73">
        <f t="shared" si="551"/>
        <v>213675.27000000002</v>
      </c>
      <c r="U254" s="73">
        <f t="shared" si="552"/>
        <v>71428.56</v>
      </c>
      <c r="V254" s="73">
        <f t="shared" si="553"/>
        <v>71428.56</v>
      </c>
      <c r="W254" s="73">
        <f t="shared" si="838"/>
        <v>0</v>
      </c>
      <c r="X254" s="73">
        <f t="shared" si="838"/>
        <v>0</v>
      </c>
      <c r="Y254" s="73">
        <f t="shared" si="838"/>
        <v>0</v>
      </c>
      <c r="Z254" s="73">
        <f t="shared" si="554"/>
        <v>213675.27000000002</v>
      </c>
      <c r="AA254" s="73">
        <f t="shared" si="555"/>
        <v>71428.56</v>
      </c>
      <c r="AB254" s="73">
        <f t="shared" si="556"/>
        <v>71428.56</v>
      </c>
      <c r="AC254" s="73">
        <f t="shared" si="839"/>
        <v>0</v>
      </c>
      <c r="AD254" s="73">
        <f t="shared" si="839"/>
        <v>0</v>
      </c>
      <c r="AE254" s="73">
        <f t="shared" si="839"/>
        <v>0</v>
      </c>
      <c r="AF254" s="73">
        <f t="shared" si="557"/>
        <v>213675.27000000002</v>
      </c>
      <c r="AG254" s="73">
        <f t="shared" si="558"/>
        <v>71428.56</v>
      </c>
      <c r="AH254" s="73">
        <f t="shared" si="559"/>
        <v>71428.56</v>
      </c>
      <c r="AI254" s="73">
        <f t="shared" si="840"/>
        <v>0</v>
      </c>
      <c r="AJ254" s="73">
        <f t="shared" si="840"/>
        <v>0</v>
      </c>
      <c r="AK254" s="73">
        <f t="shared" si="840"/>
        <v>0</v>
      </c>
      <c r="AL254" s="73">
        <f t="shared" si="612"/>
        <v>213675.27000000002</v>
      </c>
      <c r="AM254" s="73">
        <f t="shared" si="613"/>
        <v>71428.56</v>
      </c>
      <c r="AN254" s="73">
        <f t="shared" si="614"/>
        <v>71428.56</v>
      </c>
      <c r="AO254" s="73">
        <f t="shared" si="841"/>
        <v>0</v>
      </c>
      <c r="AP254" s="73">
        <f t="shared" si="841"/>
        <v>0</v>
      </c>
      <c r="AQ254" s="73">
        <f t="shared" si="841"/>
        <v>0</v>
      </c>
      <c r="AR254" s="73">
        <f t="shared" si="806"/>
        <v>213675.27000000002</v>
      </c>
      <c r="AS254" s="73">
        <f t="shared" si="807"/>
        <v>71428.56</v>
      </c>
      <c r="AT254" s="73">
        <f t="shared" si="808"/>
        <v>71428.56</v>
      </c>
      <c r="AU254" s="73">
        <f t="shared" si="842"/>
        <v>0</v>
      </c>
      <c r="AV254" s="73">
        <f t="shared" si="842"/>
        <v>0</v>
      </c>
      <c r="AW254" s="73">
        <f t="shared" si="842"/>
        <v>0</v>
      </c>
      <c r="AX254" s="73">
        <f t="shared" si="809"/>
        <v>213675.27000000002</v>
      </c>
      <c r="AY254" s="73">
        <f t="shared" si="810"/>
        <v>71428.56</v>
      </c>
      <c r="AZ254" s="73">
        <f t="shared" si="811"/>
        <v>71428.56</v>
      </c>
      <c r="BA254" s="73">
        <f t="shared" si="843"/>
        <v>0</v>
      </c>
      <c r="BB254" s="73">
        <f t="shared" si="843"/>
        <v>0</v>
      </c>
      <c r="BC254" s="73">
        <f t="shared" si="843"/>
        <v>0</v>
      </c>
      <c r="BD254" s="73">
        <f t="shared" si="812"/>
        <v>213675.27000000002</v>
      </c>
      <c r="BE254" s="73">
        <f t="shared" si="813"/>
        <v>71428.56</v>
      </c>
      <c r="BF254" s="73">
        <f t="shared" si="814"/>
        <v>71428.56</v>
      </c>
    </row>
    <row r="255" spans="1:58">
      <c r="A255" s="149"/>
      <c r="B255" s="91" t="s">
        <v>42</v>
      </c>
      <c r="C255" s="5" t="s">
        <v>16</v>
      </c>
      <c r="D255" s="5" t="s">
        <v>10</v>
      </c>
      <c r="E255" s="5" t="s">
        <v>99</v>
      </c>
      <c r="F255" s="79" t="s">
        <v>251</v>
      </c>
      <c r="G255" s="61" t="s">
        <v>40</v>
      </c>
      <c r="H255" s="67">
        <v>71590.89</v>
      </c>
      <c r="I255" s="67">
        <v>71590.89</v>
      </c>
      <c r="J255" s="67">
        <v>71590.89</v>
      </c>
      <c r="K255" s="67">
        <v>95075.82</v>
      </c>
      <c r="L255" s="67">
        <v>-162.33000000000001</v>
      </c>
      <c r="M255" s="67">
        <v>-162.33000000000001</v>
      </c>
      <c r="N255" s="67">
        <f t="shared" si="759"/>
        <v>166666.71000000002</v>
      </c>
      <c r="O255" s="67">
        <f t="shared" si="760"/>
        <v>71428.56</v>
      </c>
      <c r="P255" s="67">
        <f t="shared" si="761"/>
        <v>71428.56</v>
      </c>
      <c r="Q255" s="67">
        <v>47008.56</v>
      </c>
      <c r="R255" s="67"/>
      <c r="S255" s="67"/>
      <c r="T255" s="67">
        <f t="shared" si="551"/>
        <v>213675.27000000002</v>
      </c>
      <c r="U255" s="67">
        <f t="shared" si="552"/>
        <v>71428.56</v>
      </c>
      <c r="V255" s="67">
        <f t="shared" si="553"/>
        <v>71428.56</v>
      </c>
      <c r="W255" s="67"/>
      <c r="X255" s="67"/>
      <c r="Y255" s="67"/>
      <c r="Z255" s="67">
        <f t="shared" si="554"/>
        <v>213675.27000000002</v>
      </c>
      <c r="AA255" s="67">
        <f t="shared" si="555"/>
        <v>71428.56</v>
      </c>
      <c r="AB255" s="67">
        <f t="shared" si="556"/>
        <v>71428.56</v>
      </c>
      <c r="AC255" s="67"/>
      <c r="AD255" s="67"/>
      <c r="AE255" s="67"/>
      <c r="AF255" s="67">
        <f t="shared" si="557"/>
        <v>213675.27000000002</v>
      </c>
      <c r="AG255" s="67">
        <f t="shared" si="558"/>
        <v>71428.56</v>
      </c>
      <c r="AH255" s="67">
        <f t="shared" si="559"/>
        <v>71428.56</v>
      </c>
      <c r="AI255" s="67"/>
      <c r="AJ255" s="67"/>
      <c r="AK255" s="67"/>
      <c r="AL255" s="67">
        <f t="shared" si="612"/>
        <v>213675.27000000002</v>
      </c>
      <c r="AM255" s="67">
        <f t="shared" si="613"/>
        <v>71428.56</v>
      </c>
      <c r="AN255" s="67">
        <f t="shared" si="614"/>
        <v>71428.56</v>
      </c>
      <c r="AO255" s="67"/>
      <c r="AP255" s="67"/>
      <c r="AQ255" s="67"/>
      <c r="AR255" s="67">
        <f t="shared" si="806"/>
        <v>213675.27000000002</v>
      </c>
      <c r="AS255" s="67">
        <f t="shared" si="807"/>
        <v>71428.56</v>
      </c>
      <c r="AT255" s="67">
        <f t="shared" si="808"/>
        <v>71428.56</v>
      </c>
      <c r="AU255" s="67"/>
      <c r="AV255" s="67"/>
      <c r="AW255" s="67"/>
      <c r="AX255" s="67">
        <f t="shared" si="809"/>
        <v>213675.27000000002</v>
      </c>
      <c r="AY255" s="67">
        <f t="shared" si="810"/>
        <v>71428.56</v>
      </c>
      <c r="AZ255" s="67">
        <f t="shared" si="811"/>
        <v>71428.56</v>
      </c>
      <c r="BA255" s="67"/>
      <c r="BB255" s="67"/>
      <c r="BC255" s="67"/>
      <c r="BD255" s="67">
        <f t="shared" si="812"/>
        <v>213675.27000000002</v>
      </c>
      <c r="BE255" s="67">
        <f t="shared" si="813"/>
        <v>71428.56</v>
      </c>
      <c r="BF255" s="67">
        <f t="shared" si="814"/>
        <v>71428.56</v>
      </c>
    </row>
    <row r="256" spans="1:58" ht="38.25">
      <c r="A256" s="144"/>
      <c r="B256" s="182" t="s">
        <v>211</v>
      </c>
      <c r="C256" s="40" t="s">
        <v>16</v>
      </c>
      <c r="D256" s="40" t="s">
        <v>10</v>
      </c>
      <c r="E256" s="40" t="s">
        <v>99</v>
      </c>
      <c r="F256" s="40" t="s">
        <v>209</v>
      </c>
      <c r="G256" s="41"/>
      <c r="H256" s="67">
        <f>H257</f>
        <v>365689.05</v>
      </c>
      <c r="I256" s="67">
        <f t="shared" ref="I256:M257" si="844">I257</f>
        <v>365689.05</v>
      </c>
      <c r="J256" s="67">
        <f t="shared" si="844"/>
        <v>0</v>
      </c>
      <c r="K256" s="67">
        <f t="shared" si="844"/>
        <v>-32267.91</v>
      </c>
      <c r="L256" s="67">
        <f t="shared" si="844"/>
        <v>-32267.91</v>
      </c>
      <c r="M256" s="67">
        <f t="shared" si="844"/>
        <v>262544.94</v>
      </c>
      <c r="N256" s="67">
        <f t="shared" si="759"/>
        <v>333421.14</v>
      </c>
      <c r="O256" s="67">
        <f t="shared" si="760"/>
        <v>333421.14</v>
      </c>
      <c r="P256" s="67">
        <f t="shared" si="761"/>
        <v>262544.94</v>
      </c>
      <c r="Q256" s="67">
        <f t="shared" ref="Q256:S257" si="845">Q257</f>
        <v>2782.57</v>
      </c>
      <c r="R256" s="67">
        <f t="shared" si="845"/>
        <v>0</v>
      </c>
      <c r="S256" s="67">
        <f t="shared" si="845"/>
        <v>0</v>
      </c>
      <c r="T256" s="67">
        <f t="shared" si="551"/>
        <v>336203.71</v>
      </c>
      <c r="U256" s="67">
        <f t="shared" si="552"/>
        <v>333421.14</v>
      </c>
      <c r="V256" s="67">
        <f t="shared" si="553"/>
        <v>262544.94</v>
      </c>
      <c r="W256" s="67">
        <f t="shared" ref="W256:Y257" si="846">W257</f>
        <v>0</v>
      </c>
      <c r="X256" s="67">
        <f t="shared" si="846"/>
        <v>0</v>
      </c>
      <c r="Y256" s="67">
        <f t="shared" si="846"/>
        <v>0</v>
      </c>
      <c r="Z256" s="67">
        <f t="shared" si="554"/>
        <v>336203.71</v>
      </c>
      <c r="AA256" s="67">
        <f t="shared" si="555"/>
        <v>333421.14</v>
      </c>
      <c r="AB256" s="67">
        <f t="shared" si="556"/>
        <v>262544.94</v>
      </c>
      <c r="AC256" s="67">
        <f t="shared" ref="AC256:AE257" si="847">AC257</f>
        <v>0</v>
      </c>
      <c r="AD256" s="67">
        <f t="shared" si="847"/>
        <v>0</v>
      </c>
      <c r="AE256" s="67">
        <f t="shared" si="847"/>
        <v>0</v>
      </c>
      <c r="AF256" s="67">
        <f t="shared" si="557"/>
        <v>336203.71</v>
      </c>
      <c r="AG256" s="67">
        <f t="shared" si="558"/>
        <v>333421.14</v>
      </c>
      <c r="AH256" s="67">
        <f t="shared" si="559"/>
        <v>262544.94</v>
      </c>
      <c r="AI256" s="67">
        <f t="shared" ref="AI256:AK257" si="848">AI257</f>
        <v>0</v>
      </c>
      <c r="AJ256" s="67">
        <f t="shared" si="848"/>
        <v>0</v>
      </c>
      <c r="AK256" s="67">
        <f t="shared" si="848"/>
        <v>0</v>
      </c>
      <c r="AL256" s="67">
        <f t="shared" si="612"/>
        <v>336203.71</v>
      </c>
      <c r="AM256" s="67">
        <f t="shared" si="613"/>
        <v>333421.14</v>
      </c>
      <c r="AN256" s="67">
        <f t="shared" si="614"/>
        <v>262544.94</v>
      </c>
      <c r="AO256" s="67">
        <f t="shared" ref="AO256:AQ257" si="849">AO257</f>
        <v>0</v>
      </c>
      <c r="AP256" s="67">
        <f t="shared" si="849"/>
        <v>0</v>
      </c>
      <c r="AQ256" s="67">
        <f t="shared" si="849"/>
        <v>0</v>
      </c>
      <c r="AR256" s="67">
        <f t="shared" si="806"/>
        <v>336203.71</v>
      </c>
      <c r="AS256" s="67">
        <f t="shared" si="807"/>
        <v>333421.14</v>
      </c>
      <c r="AT256" s="67">
        <f t="shared" si="808"/>
        <v>262544.94</v>
      </c>
      <c r="AU256" s="67">
        <f t="shared" ref="AU256:AW257" si="850">AU257</f>
        <v>0</v>
      </c>
      <c r="AV256" s="67">
        <f t="shared" si="850"/>
        <v>0</v>
      </c>
      <c r="AW256" s="67">
        <f t="shared" si="850"/>
        <v>0</v>
      </c>
      <c r="AX256" s="67">
        <f t="shared" si="809"/>
        <v>336203.71</v>
      </c>
      <c r="AY256" s="67">
        <f t="shared" si="810"/>
        <v>333421.14</v>
      </c>
      <c r="AZ256" s="67">
        <f t="shared" si="811"/>
        <v>262544.94</v>
      </c>
      <c r="BA256" s="67">
        <f t="shared" ref="BA256:BC257" si="851">BA257</f>
        <v>0</v>
      </c>
      <c r="BB256" s="67">
        <f t="shared" si="851"/>
        <v>0</v>
      </c>
      <c r="BC256" s="67">
        <f t="shared" si="851"/>
        <v>0</v>
      </c>
      <c r="BD256" s="67">
        <f t="shared" si="812"/>
        <v>336203.71</v>
      </c>
      <c r="BE256" s="67">
        <f t="shared" si="813"/>
        <v>333421.14</v>
      </c>
      <c r="BF256" s="67">
        <f t="shared" si="814"/>
        <v>262544.94</v>
      </c>
    </row>
    <row r="257" spans="1:58" ht="25.5">
      <c r="A257" s="144"/>
      <c r="B257" s="80" t="s">
        <v>41</v>
      </c>
      <c r="C257" s="44" t="s">
        <v>16</v>
      </c>
      <c r="D257" s="44" t="s">
        <v>10</v>
      </c>
      <c r="E257" s="44" t="s">
        <v>99</v>
      </c>
      <c r="F257" s="79" t="s">
        <v>209</v>
      </c>
      <c r="G257" s="107" t="s">
        <v>39</v>
      </c>
      <c r="H257" s="67">
        <f>H258</f>
        <v>365689.05</v>
      </c>
      <c r="I257" s="67">
        <f t="shared" si="844"/>
        <v>365689.05</v>
      </c>
      <c r="J257" s="67">
        <f t="shared" si="844"/>
        <v>0</v>
      </c>
      <c r="K257" s="67">
        <f t="shared" si="844"/>
        <v>-32267.91</v>
      </c>
      <c r="L257" s="67">
        <f t="shared" si="844"/>
        <v>-32267.91</v>
      </c>
      <c r="M257" s="67">
        <f t="shared" si="844"/>
        <v>262544.94</v>
      </c>
      <c r="N257" s="67">
        <f t="shared" si="759"/>
        <v>333421.14</v>
      </c>
      <c r="O257" s="67">
        <f t="shared" si="760"/>
        <v>333421.14</v>
      </c>
      <c r="P257" s="67">
        <f t="shared" si="761"/>
        <v>262544.94</v>
      </c>
      <c r="Q257" s="67">
        <f t="shared" si="845"/>
        <v>2782.57</v>
      </c>
      <c r="R257" s="67">
        <f t="shared" si="845"/>
        <v>0</v>
      </c>
      <c r="S257" s="67">
        <f t="shared" si="845"/>
        <v>0</v>
      </c>
      <c r="T257" s="67">
        <f t="shared" si="551"/>
        <v>336203.71</v>
      </c>
      <c r="U257" s="67">
        <f t="shared" si="552"/>
        <v>333421.14</v>
      </c>
      <c r="V257" s="67">
        <f t="shared" si="553"/>
        <v>262544.94</v>
      </c>
      <c r="W257" s="67">
        <f t="shared" si="846"/>
        <v>0</v>
      </c>
      <c r="X257" s="67">
        <f t="shared" si="846"/>
        <v>0</v>
      </c>
      <c r="Y257" s="67">
        <f t="shared" si="846"/>
        <v>0</v>
      </c>
      <c r="Z257" s="67">
        <f t="shared" si="554"/>
        <v>336203.71</v>
      </c>
      <c r="AA257" s="67">
        <f t="shared" si="555"/>
        <v>333421.14</v>
      </c>
      <c r="AB257" s="67">
        <f t="shared" si="556"/>
        <v>262544.94</v>
      </c>
      <c r="AC257" s="67">
        <f t="shared" si="847"/>
        <v>0</v>
      </c>
      <c r="AD257" s="67">
        <f t="shared" si="847"/>
        <v>0</v>
      </c>
      <c r="AE257" s="67">
        <f t="shared" si="847"/>
        <v>0</v>
      </c>
      <c r="AF257" s="67">
        <f t="shared" si="557"/>
        <v>336203.71</v>
      </c>
      <c r="AG257" s="67">
        <f t="shared" si="558"/>
        <v>333421.14</v>
      </c>
      <c r="AH257" s="67">
        <f t="shared" si="559"/>
        <v>262544.94</v>
      </c>
      <c r="AI257" s="67">
        <f t="shared" si="848"/>
        <v>0</v>
      </c>
      <c r="AJ257" s="67">
        <f t="shared" si="848"/>
        <v>0</v>
      </c>
      <c r="AK257" s="67">
        <f t="shared" si="848"/>
        <v>0</v>
      </c>
      <c r="AL257" s="67">
        <f t="shared" si="612"/>
        <v>336203.71</v>
      </c>
      <c r="AM257" s="67">
        <f t="shared" si="613"/>
        <v>333421.14</v>
      </c>
      <c r="AN257" s="67">
        <f t="shared" si="614"/>
        <v>262544.94</v>
      </c>
      <c r="AO257" s="67">
        <f t="shared" si="849"/>
        <v>0</v>
      </c>
      <c r="AP257" s="67">
        <f t="shared" si="849"/>
        <v>0</v>
      </c>
      <c r="AQ257" s="67">
        <f t="shared" si="849"/>
        <v>0</v>
      </c>
      <c r="AR257" s="67">
        <f t="shared" si="806"/>
        <v>336203.71</v>
      </c>
      <c r="AS257" s="67">
        <f t="shared" si="807"/>
        <v>333421.14</v>
      </c>
      <c r="AT257" s="67">
        <f t="shared" si="808"/>
        <v>262544.94</v>
      </c>
      <c r="AU257" s="67">
        <f t="shared" si="850"/>
        <v>0</v>
      </c>
      <c r="AV257" s="67">
        <f t="shared" si="850"/>
        <v>0</v>
      </c>
      <c r="AW257" s="67">
        <f t="shared" si="850"/>
        <v>0</v>
      </c>
      <c r="AX257" s="67">
        <f t="shared" si="809"/>
        <v>336203.71</v>
      </c>
      <c r="AY257" s="67">
        <f t="shared" si="810"/>
        <v>333421.14</v>
      </c>
      <c r="AZ257" s="67">
        <f t="shared" si="811"/>
        <v>262544.94</v>
      </c>
      <c r="BA257" s="67">
        <f t="shared" si="851"/>
        <v>0</v>
      </c>
      <c r="BB257" s="67">
        <f t="shared" si="851"/>
        <v>0</v>
      </c>
      <c r="BC257" s="67">
        <f t="shared" si="851"/>
        <v>0</v>
      </c>
      <c r="BD257" s="67">
        <f t="shared" si="812"/>
        <v>336203.71</v>
      </c>
      <c r="BE257" s="67">
        <f t="shared" si="813"/>
        <v>333421.14</v>
      </c>
      <c r="BF257" s="67">
        <f t="shared" si="814"/>
        <v>262544.94</v>
      </c>
    </row>
    <row r="258" spans="1:58">
      <c r="A258" s="144"/>
      <c r="B258" s="91" t="s">
        <v>42</v>
      </c>
      <c r="C258" s="44" t="s">
        <v>16</v>
      </c>
      <c r="D258" s="44" t="s">
        <v>10</v>
      </c>
      <c r="E258" s="44" t="s">
        <v>99</v>
      </c>
      <c r="F258" s="79" t="s">
        <v>209</v>
      </c>
      <c r="G258" s="107" t="s">
        <v>40</v>
      </c>
      <c r="H258" s="67">
        <f>294506.8+71182.25</f>
        <v>365689.05</v>
      </c>
      <c r="I258" s="67">
        <f>294506.8+71182.25</f>
        <v>365689.05</v>
      </c>
      <c r="J258" s="67"/>
      <c r="K258" s="67">
        <v>-32267.91</v>
      </c>
      <c r="L258" s="67">
        <v>-32267.91</v>
      </c>
      <c r="M258" s="67">
        <v>262544.94</v>
      </c>
      <c r="N258" s="67">
        <f t="shared" si="759"/>
        <v>333421.14</v>
      </c>
      <c r="O258" s="67">
        <f t="shared" si="760"/>
        <v>333421.14</v>
      </c>
      <c r="P258" s="67">
        <f t="shared" si="761"/>
        <v>262544.94</v>
      </c>
      <c r="Q258" s="67">
        <v>2782.57</v>
      </c>
      <c r="R258" s="67"/>
      <c r="S258" s="67"/>
      <c r="T258" s="67">
        <f t="shared" si="551"/>
        <v>336203.71</v>
      </c>
      <c r="U258" s="67">
        <f t="shared" si="552"/>
        <v>333421.14</v>
      </c>
      <c r="V258" s="67">
        <f t="shared" si="553"/>
        <v>262544.94</v>
      </c>
      <c r="W258" s="67"/>
      <c r="X258" s="67"/>
      <c r="Y258" s="67"/>
      <c r="Z258" s="67">
        <f t="shared" si="554"/>
        <v>336203.71</v>
      </c>
      <c r="AA258" s="67">
        <f t="shared" si="555"/>
        <v>333421.14</v>
      </c>
      <c r="AB258" s="67">
        <f t="shared" si="556"/>
        <v>262544.94</v>
      </c>
      <c r="AC258" s="67"/>
      <c r="AD258" s="67"/>
      <c r="AE258" s="67"/>
      <c r="AF258" s="67">
        <f t="shared" si="557"/>
        <v>336203.71</v>
      </c>
      <c r="AG258" s="67">
        <f t="shared" si="558"/>
        <v>333421.14</v>
      </c>
      <c r="AH258" s="67">
        <f t="shared" si="559"/>
        <v>262544.94</v>
      </c>
      <c r="AI258" s="67"/>
      <c r="AJ258" s="67"/>
      <c r="AK258" s="67"/>
      <c r="AL258" s="67">
        <f t="shared" si="612"/>
        <v>336203.71</v>
      </c>
      <c r="AM258" s="67">
        <f t="shared" si="613"/>
        <v>333421.14</v>
      </c>
      <c r="AN258" s="67">
        <f t="shared" si="614"/>
        <v>262544.94</v>
      </c>
      <c r="AO258" s="67"/>
      <c r="AP258" s="67"/>
      <c r="AQ258" s="67"/>
      <c r="AR258" s="67">
        <f t="shared" si="806"/>
        <v>336203.71</v>
      </c>
      <c r="AS258" s="67">
        <f t="shared" si="807"/>
        <v>333421.14</v>
      </c>
      <c r="AT258" s="67">
        <f t="shared" si="808"/>
        <v>262544.94</v>
      </c>
      <c r="AU258" s="67"/>
      <c r="AV258" s="67"/>
      <c r="AW258" s="67"/>
      <c r="AX258" s="67">
        <f t="shared" si="809"/>
        <v>336203.71</v>
      </c>
      <c r="AY258" s="67">
        <f t="shared" si="810"/>
        <v>333421.14</v>
      </c>
      <c r="AZ258" s="67">
        <f t="shared" si="811"/>
        <v>262544.94</v>
      </c>
      <c r="BA258" s="67"/>
      <c r="BB258" s="67"/>
      <c r="BC258" s="67"/>
      <c r="BD258" s="67">
        <f t="shared" si="812"/>
        <v>336203.71</v>
      </c>
      <c r="BE258" s="67">
        <f t="shared" si="813"/>
        <v>333421.14</v>
      </c>
      <c r="BF258" s="67">
        <f t="shared" si="814"/>
        <v>262544.94</v>
      </c>
    </row>
    <row r="259" spans="1:58" ht="28.5" customHeight="1">
      <c r="A259" s="36" t="s">
        <v>81</v>
      </c>
      <c r="B259" s="87" t="s">
        <v>80</v>
      </c>
      <c r="C259" s="6" t="s">
        <v>16</v>
      </c>
      <c r="D259" s="6" t="s">
        <v>14</v>
      </c>
      <c r="E259" s="6" t="s">
        <v>99</v>
      </c>
      <c r="F259" s="6" t="s">
        <v>100</v>
      </c>
      <c r="G259" s="18"/>
      <c r="H259" s="64">
        <f>H260+H263+H266+H272</f>
        <v>17707682</v>
      </c>
      <c r="I259" s="64">
        <f t="shared" ref="I259:J259" si="852">I260+I263+I266+I272</f>
        <v>17972242.760000002</v>
      </c>
      <c r="J259" s="64">
        <f t="shared" si="852"/>
        <v>17755946.07</v>
      </c>
      <c r="K259" s="64">
        <f t="shared" ref="K259:M259" si="853">K260+K263+K266+K272</f>
        <v>0</v>
      </c>
      <c r="L259" s="64">
        <f t="shared" si="853"/>
        <v>0</v>
      </c>
      <c r="M259" s="64">
        <f t="shared" si="853"/>
        <v>0</v>
      </c>
      <c r="N259" s="64">
        <f t="shared" si="759"/>
        <v>17707682</v>
      </c>
      <c r="O259" s="64">
        <f t="shared" si="760"/>
        <v>17972242.760000002</v>
      </c>
      <c r="P259" s="64">
        <f t="shared" si="761"/>
        <v>17755946.07</v>
      </c>
      <c r="Q259" s="64">
        <f>Q260+Q263+Q266+Q272+Q269</f>
        <v>-179840</v>
      </c>
      <c r="R259" s="64">
        <f t="shared" ref="R259:S259" si="854">R260+R263+R266+R272+R269</f>
        <v>0</v>
      </c>
      <c r="S259" s="64">
        <f t="shared" si="854"/>
        <v>0</v>
      </c>
      <c r="T259" s="64">
        <f t="shared" si="551"/>
        <v>17527842</v>
      </c>
      <c r="U259" s="64">
        <f t="shared" si="552"/>
        <v>17972242.760000002</v>
      </c>
      <c r="V259" s="64">
        <f t="shared" si="553"/>
        <v>17755946.07</v>
      </c>
      <c r="W259" s="64">
        <f>W260+W263+W266+W272+W269</f>
        <v>0</v>
      </c>
      <c r="X259" s="64">
        <f t="shared" ref="X259:Y259" si="855">X260+X263+X266+X272+X269</f>
        <v>0</v>
      </c>
      <c r="Y259" s="64">
        <f t="shared" si="855"/>
        <v>0</v>
      </c>
      <c r="Z259" s="64">
        <f t="shared" si="554"/>
        <v>17527842</v>
      </c>
      <c r="AA259" s="64">
        <f t="shared" si="555"/>
        <v>17972242.760000002</v>
      </c>
      <c r="AB259" s="64">
        <f t="shared" si="556"/>
        <v>17755946.07</v>
      </c>
      <c r="AC259" s="64">
        <f>AC260+AC263+AC266+AC272+AC269</f>
        <v>-55000</v>
      </c>
      <c r="AD259" s="64">
        <f t="shared" ref="AD259:AE259" si="856">AD260+AD263+AD266+AD272+AD269</f>
        <v>0</v>
      </c>
      <c r="AE259" s="64">
        <f t="shared" si="856"/>
        <v>0</v>
      </c>
      <c r="AF259" s="64">
        <f t="shared" si="557"/>
        <v>17472842</v>
      </c>
      <c r="AG259" s="64">
        <f t="shared" si="558"/>
        <v>17972242.760000002</v>
      </c>
      <c r="AH259" s="64">
        <f t="shared" si="559"/>
        <v>17755946.07</v>
      </c>
      <c r="AI259" s="64">
        <f>AI260+AI263+AI266+AI272+AI269</f>
        <v>15000</v>
      </c>
      <c r="AJ259" s="64">
        <f t="shared" ref="AJ259:AK259" si="857">AJ260+AJ263+AJ266+AJ272+AJ269</f>
        <v>0</v>
      </c>
      <c r="AK259" s="64">
        <f t="shared" si="857"/>
        <v>0</v>
      </c>
      <c r="AL259" s="64">
        <f t="shared" si="612"/>
        <v>17487842</v>
      </c>
      <c r="AM259" s="64">
        <f t="shared" si="613"/>
        <v>17972242.760000002</v>
      </c>
      <c r="AN259" s="64">
        <f t="shared" si="614"/>
        <v>17755946.07</v>
      </c>
      <c r="AO259" s="64">
        <f>AO260+AO263+AO266+AO272+AO269</f>
        <v>62981</v>
      </c>
      <c r="AP259" s="64">
        <f t="shared" ref="AP259:AQ259" si="858">AP260+AP263+AP266+AP272+AP269</f>
        <v>0</v>
      </c>
      <c r="AQ259" s="64">
        <f t="shared" si="858"/>
        <v>0</v>
      </c>
      <c r="AR259" s="64">
        <f t="shared" si="806"/>
        <v>17550823</v>
      </c>
      <c r="AS259" s="64">
        <f t="shared" si="807"/>
        <v>17972242.760000002</v>
      </c>
      <c r="AT259" s="64">
        <f t="shared" si="808"/>
        <v>17755946.07</v>
      </c>
      <c r="AU259" s="64">
        <f>AU260+AU263+AU266+AU272+AU269</f>
        <v>250000</v>
      </c>
      <c r="AV259" s="64">
        <f t="shared" ref="AV259:AW259" si="859">AV260+AV263+AV266+AV272+AV269</f>
        <v>0</v>
      </c>
      <c r="AW259" s="64">
        <f t="shared" si="859"/>
        <v>0</v>
      </c>
      <c r="AX259" s="64">
        <f t="shared" si="809"/>
        <v>17800823</v>
      </c>
      <c r="AY259" s="64">
        <f t="shared" si="810"/>
        <v>17972242.760000002</v>
      </c>
      <c r="AZ259" s="64">
        <f t="shared" si="811"/>
        <v>17755946.07</v>
      </c>
      <c r="BA259" s="64">
        <f>BA260+BA263+BA266+BA272+BA269</f>
        <v>123800</v>
      </c>
      <c r="BB259" s="64">
        <f t="shared" ref="BB259:BC259" si="860">BB260+BB263+BB266+BB272+BB269</f>
        <v>0</v>
      </c>
      <c r="BC259" s="64">
        <f t="shared" si="860"/>
        <v>0</v>
      </c>
      <c r="BD259" s="64">
        <f t="shared" si="812"/>
        <v>17924623</v>
      </c>
      <c r="BE259" s="64">
        <f t="shared" si="813"/>
        <v>17972242.760000002</v>
      </c>
      <c r="BF259" s="64">
        <f t="shared" si="814"/>
        <v>17755946.07</v>
      </c>
    </row>
    <row r="260" spans="1:58" ht="25.5">
      <c r="A260" s="279"/>
      <c r="B260" s="62" t="s">
        <v>240</v>
      </c>
      <c r="C260" s="5" t="s">
        <v>16</v>
      </c>
      <c r="D260" s="5" t="s">
        <v>14</v>
      </c>
      <c r="E260" s="5" t="s">
        <v>99</v>
      </c>
      <c r="F260" s="40" t="s">
        <v>175</v>
      </c>
      <c r="G260" s="61"/>
      <c r="H260" s="70">
        <f>H261</f>
        <v>500000</v>
      </c>
      <c r="I260" s="70">
        <f t="shared" ref="I260:M261" si="861">I261</f>
        <v>500000</v>
      </c>
      <c r="J260" s="70">
        <f t="shared" si="861"/>
        <v>0</v>
      </c>
      <c r="K260" s="70">
        <f t="shared" si="861"/>
        <v>0</v>
      </c>
      <c r="L260" s="70">
        <f t="shared" si="861"/>
        <v>0</v>
      </c>
      <c r="M260" s="70">
        <f t="shared" si="861"/>
        <v>0</v>
      </c>
      <c r="N260" s="70">
        <f t="shared" si="759"/>
        <v>500000</v>
      </c>
      <c r="O260" s="70">
        <f t="shared" si="760"/>
        <v>500000</v>
      </c>
      <c r="P260" s="70">
        <f t="shared" si="761"/>
        <v>0</v>
      </c>
      <c r="Q260" s="70">
        <f t="shared" ref="Q260:S261" si="862">Q261</f>
        <v>-224840</v>
      </c>
      <c r="R260" s="70">
        <f t="shared" si="862"/>
        <v>0</v>
      </c>
      <c r="S260" s="70">
        <f t="shared" si="862"/>
        <v>0</v>
      </c>
      <c r="T260" s="70">
        <f t="shared" si="551"/>
        <v>275160</v>
      </c>
      <c r="U260" s="70">
        <f t="shared" si="552"/>
        <v>500000</v>
      </c>
      <c r="V260" s="70">
        <f t="shared" si="553"/>
        <v>0</v>
      </c>
      <c r="W260" s="70">
        <f t="shared" ref="W260:Y261" si="863">W261</f>
        <v>0</v>
      </c>
      <c r="X260" s="70">
        <f t="shared" si="863"/>
        <v>0</v>
      </c>
      <c r="Y260" s="70">
        <f t="shared" si="863"/>
        <v>0</v>
      </c>
      <c r="Z260" s="70">
        <f t="shared" si="554"/>
        <v>275160</v>
      </c>
      <c r="AA260" s="70">
        <f t="shared" si="555"/>
        <v>500000</v>
      </c>
      <c r="AB260" s="70">
        <f t="shared" si="556"/>
        <v>0</v>
      </c>
      <c r="AC260" s="70">
        <f t="shared" ref="AC260:AE261" si="864">AC261</f>
        <v>-60000</v>
      </c>
      <c r="AD260" s="70">
        <f t="shared" si="864"/>
        <v>0</v>
      </c>
      <c r="AE260" s="70">
        <f t="shared" si="864"/>
        <v>0</v>
      </c>
      <c r="AF260" s="70">
        <f t="shared" si="557"/>
        <v>215160</v>
      </c>
      <c r="AG260" s="70">
        <f t="shared" si="558"/>
        <v>500000</v>
      </c>
      <c r="AH260" s="70">
        <f t="shared" si="559"/>
        <v>0</v>
      </c>
      <c r="AI260" s="70">
        <f t="shared" ref="AI260:AK261" si="865">AI261</f>
        <v>0</v>
      </c>
      <c r="AJ260" s="70">
        <f t="shared" si="865"/>
        <v>0</v>
      </c>
      <c r="AK260" s="70">
        <f t="shared" si="865"/>
        <v>0</v>
      </c>
      <c r="AL260" s="70">
        <f t="shared" si="612"/>
        <v>215160</v>
      </c>
      <c r="AM260" s="70">
        <f t="shared" si="613"/>
        <v>500000</v>
      </c>
      <c r="AN260" s="70">
        <f t="shared" si="614"/>
        <v>0</v>
      </c>
      <c r="AO260" s="70">
        <f t="shared" ref="AO260:AQ261" si="866">AO261</f>
        <v>0</v>
      </c>
      <c r="AP260" s="70">
        <f t="shared" si="866"/>
        <v>0</v>
      </c>
      <c r="AQ260" s="70">
        <f t="shared" si="866"/>
        <v>0</v>
      </c>
      <c r="AR260" s="70">
        <f t="shared" si="806"/>
        <v>215160</v>
      </c>
      <c r="AS260" s="70">
        <f t="shared" si="807"/>
        <v>500000</v>
      </c>
      <c r="AT260" s="70">
        <f t="shared" si="808"/>
        <v>0</v>
      </c>
      <c r="AU260" s="70">
        <f t="shared" ref="AU260:AW261" si="867">AU261</f>
        <v>0</v>
      </c>
      <c r="AV260" s="70">
        <f t="shared" si="867"/>
        <v>0</v>
      </c>
      <c r="AW260" s="70">
        <f t="shared" si="867"/>
        <v>0</v>
      </c>
      <c r="AX260" s="70">
        <f t="shared" si="809"/>
        <v>215160</v>
      </c>
      <c r="AY260" s="70">
        <f t="shared" si="810"/>
        <v>500000</v>
      </c>
      <c r="AZ260" s="70">
        <f t="shared" si="811"/>
        <v>0</v>
      </c>
      <c r="BA260" s="70">
        <f t="shared" ref="BA260:BC261" si="868">BA261</f>
        <v>-7200</v>
      </c>
      <c r="BB260" s="70">
        <f t="shared" si="868"/>
        <v>0</v>
      </c>
      <c r="BC260" s="70">
        <f t="shared" si="868"/>
        <v>0</v>
      </c>
      <c r="BD260" s="70">
        <f t="shared" si="812"/>
        <v>207960</v>
      </c>
      <c r="BE260" s="70">
        <f t="shared" si="813"/>
        <v>500000</v>
      </c>
      <c r="BF260" s="70">
        <f t="shared" si="814"/>
        <v>0</v>
      </c>
    </row>
    <row r="261" spans="1:58" ht="25.5">
      <c r="A261" s="274"/>
      <c r="B261" s="30" t="s">
        <v>41</v>
      </c>
      <c r="C261" s="5" t="s">
        <v>16</v>
      </c>
      <c r="D261" s="5" t="s">
        <v>14</v>
      </c>
      <c r="E261" s="5" t="s">
        <v>99</v>
      </c>
      <c r="F261" s="40" t="s">
        <v>175</v>
      </c>
      <c r="G261" s="61" t="s">
        <v>39</v>
      </c>
      <c r="H261" s="70">
        <f>H262</f>
        <v>500000</v>
      </c>
      <c r="I261" s="70">
        <f t="shared" si="861"/>
        <v>500000</v>
      </c>
      <c r="J261" s="70">
        <f t="shared" si="861"/>
        <v>0</v>
      </c>
      <c r="K261" s="70">
        <f t="shared" si="861"/>
        <v>0</v>
      </c>
      <c r="L261" s="70">
        <f t="shared" si="861"/>
        <v>0</v>
      </c>
      <c r="M261" s="70">
        <f t="shared" si="861"/>
        <v>0</v>
      </c>
      <c r="N261" s="70">
        <f t="shared" si="759"/>
        <v>500000</v>
      </c>
      <c r="O261" s="70">
        <f t="shared" si="760"/>
        <v>500000</v>
      </c>
      <c r="P261" s="70">
        <f t="shared" si="761"/>
        <v>0</v>
      </c>
      <c r="Q261" s="70">
        <f t="shared" si="862"/>
        <v>-224840</v>
      </c>
      <c r="R261" s="70">
        <f t="shared" si="862"/>
        <v>0</v>
      </c>
      <c r="S261" s="70">
        <f t="shared" si="862"/>
        <v>0</v>
      </c>
      <c r="T261" s="70">
        <f t="shared" si="551"/>
        <v>275160</v>
      </c>
      <c r="U261" s="70">
        <f t="shared" si="552"/>
        <v>500000</v>
      </c>
      <c r="V261" s="70">
        <f t="shared" si="553"/>
        <v>0</v>
      </c>
      <c r="W261" s="70">
        <f t="shared" si="863"/>
        <v>0</v>
      </c>
      <c r="X261" s="70">
        <f t="shared" si="863"/>
        <v>0</v>
      </c>
      <c r="Y261" s="70">
        <f t="shared" si="863"/>
        <v>0</v>
      </c>
      <c r="Z261" s="70">
        <f t="shared" si="554"/>
        <v>275160</v>
      </c>
      <c r="AA261" s="70">
        <f t="shared" si="555"/>
        <v>500000</v>
      </c>
      <c r="AB261" s="70">
        <f t="shared" si="556"/>
        <v>0</v>
      </c>
      <c r="AC261" s="70">
        <f t="shared" si="864"/>
        <v>-60000</v>
      </c>
      <c r="AD261" s="70">
        <f t="shared" si="864"/>
        <v>0</v>
      </c>
      <c r="AE261" s="70">
        <f t="shared" si="864"/>
        <v>0</v>
      </c>
      <c r="AF261" s="70">
        <f t="shared" si="557"/>
        <v>215160</v>
      </c>
      <c r="AG261" s="70">
        <f t="shared" si="558"/>
        <v>500000</v>
      </c>
      <c r="AH261" s="70">
        <f t="shared" si="559"/>
        <v>0</v>
      </c>
      <c r="AI261" s="70">
        <f t="shared" si="865"/>
        <v>0</v>
      </c>
      <c r="AJ261" s="70">
        <f t="shared" si="865"/>
        <v>0</v>
      </c>
      <c r="AK261" s="70">
        <f t="shared" si="865"/>
        <v>0</v>
      </c>
      <c r="AL261" s="70">
        <f t="shared" si="612"/>
        <v>215160</v>
      </c>
      <c r="AM261" s="70">
        <f t="shared" si="613"/>
        <v>500000</v>
      </c>
      <c r="AN261" s="70">
        <f t="shared" si="614"/>
        <v>0</v>
      </c>
      <c r="AO261" s="70">
        <f t="shared" si="866"/>
        <v>0</v>
      </c>
      <c r="AP261" s="70">
        <f t="shared" si="866"/>
        <v>0</v>
      </c>
      <c r="AQ261" s="70">
        <f t="shared" si="866"/>
        <v>0</v>
      </c>
      <c r="AR261" s="70">
        <f t="shared" si="806"/>
        <v>215160</v>
      </c>
      <c r="AS261" s="70">
        <f t="shared" si="807"/>
        <v>500000</v>
      </c>
      <c r="AT261" s="70">
        <f t="shared" si="808"/>
        <v>0</v>
      </c>
      <c r="AU261" s="70">
        <f t="shared" si="867"/>
        <v>0</v>
      </c>
      <c r="AV261" s="70">
        <f t="shared" si="867"/>
        <v>0</v>
      </c>
      <c r="AW261" s="70">
        <f t="shared" si="867"/>
        <v>0</v>
      </c>
      <c r="AX261" s="70">
        <f t="shared" si="809"/>
        <v>215160</v>
      </c>
      <c r="AY261" s="70">
        <f t="shared" si="810"/>
        <v>500000</v>
      </c>
      <c r="AZ261" s="70">
        <f t="shared" si="811"/>
        <v>0</v>
      </c>
      <c r="BA261" s="70">
        <f t="shared" si="868"/>
        <v>-7200</v>
      </c>
      <c r="BB261" s="70">
        <f t="shared" si="868"/>
        <v>0</v>
      </c>
      <c r="BC261" s="70">
        <f t="shared" si="868"/>
        <v>0</v>
      </c>
      <c r="BD261" s="70">
        <f t="shared" si="812"/>
        <v>207960</v>
      </c>
      <c r="BE261" s="70">
        <f t="shared" si="813"/>
        <v>500000</v>
      </c>
      <c r="BF261" s="70">
        <f t="shared" si="814"/>
        <v>0</v>
      </c>
    </row>
    <row r="262" spans="1:58">
      <c r="A262" s="274"/>
      <c r="B262" s="29" t="s">
        <v>42</v>
      </c>
      <c r="C262" s="5" t="s">
        <v>16</v>
      </c>
      <c r="D262" s="5" t="s">
        <v>14</v>
      </c>
      <c r="E262" s="5" t="s">
        <v>99</v>
      </c>
      <c r="F262" s="40" t="s">
        <v>175</v>
      </c>
      <c r="G262" s="61" t="s">
        <v>40</v>
      </c>
      <c r="H262" s="67">
        <v>500000</v>
      </c>
      <c r="I262" s="67">
        <v>500000</v>
      </c>
      <c r="J262" s="67"/>
      <c r="K262" s="67"/>
      <c r="L262" s="67"/>
      <c r="M262" s="67"/>
      <c r="N262" s="67">
        <f t="shared" si="759"/>
        <v>500000</v>
      </c>
      <c r="O262" s="67">
        <f t="shared" si="760"/>
        <v>500000</v>
      </c>
      <c r="P262" s="67">
        <f t="shared" si="761"/>
        <v>0</v>
      </c>
      <c r="Q262" s="67">
        <v>-224840</v>
      </c>
      <c r="R262" s="67"/>
      <c r="S262" s="67"/>
      <c r="T262" s="67">
        <f t="shared" si="551"/>
        <v>275160</v>
      </c>
      <c r="U262" s="67">
        <f t="shared" si="552"/>
        <v>500000</v>
      </c>
      <c r="V262" s="67">
        <f t="shared" si="553"/>
        <v>0</v>
      </c>
      <c r="W262" s="67"/>
      <c r="X262" s="67"/>
      <c r="Y262" s="67"/>
      <c r="Z262" s="67">
        <f t="shared" si="554"/>
        <v>275160</v>
      </c>
      <c r="AA262" s="67">
        <f t="shared" si="555"/>
        <v>500000</v>
      </c>
      <c r="AB262" s="67">
        <f t="shared" si="556"/>
        <v>0</v>
      </c>
      <c r="AC262" s="67">
        <v>-60000</v>
      </c>
      <c r="AD262" s="67"/>
      <c r="AE262" s="67"/>
      <c r="AF262" s="67">
        <f t="shared" si="557"/>
        <v>215160</v>
      </c>
      <c r="AG262" s="67">
        <f t="shared" si="558"/>
        <v>500000</v>
      </c>
      <c r="AH262" s="67">
        <f t="shared" si="559"/>
        <v>0</v>
      </c>
      <c r="AI262" s="67"/>
      <c r="AJ262" s="67"/>
      <c r="AK262" s="67"/>
      <c r="AL262" s="67">
        <f t="shared" si="612"/>
        <v>215160</v>
      </c>
      <c r="AM262" s="67">
        <f t="shared" si="613"/>
        <v>500000</v>
      </c>
      <c r="AN262" s="67">
        <f t="shared" si="614"/>
        <v>0</v>
      </c>
      <c r="AO262" s="67"/>
      <c r="AP262" s="67"/>
      <c r="AQ262" s="67"/>
      <c r="AR262" s="67">
        <f t="shared" si="806"/>
        <v>215160</v>
      </c>
      <c r="AS262" s="67">
        <f t="shared" si="807"/>
        <v>500000</v>
      </c>
      <c r="AT262" s="67">
        <f t="shared" si="808"/>
        <v>0</v>
      </c>
      <c r="AU262" s="67"/>
      <c r="AV262" s="67"/>
      <c r="AW262" s="67"/>
      <c r="AX262" s="67">
        <f t="shared" si="809"/>
        <v>215160</v>
      </c>
      <c r="AY262" s="67">
        <f t="shared" si="810"/>
        <v>500000</v>
      </c>
      <c r="AZ262" s="67">
        <f t="shared" si="811"/>
        <v>0</v>
      </c>
      <c r="BA262" s="67">
        <v>-7200</v>
      </c>
      <c r="BB262" s="67"/>
      <c r="BC262" s="67"/>
      <c r="BD262" s="67">
        <f t="shared" si="812"/>
        <v>207960</v>
      </c>
      <c r="BE262" s="67">
        <f t="shared" si="813"/>
        <v>500000</v>
      </c>
      <c r="BF262" s="67">
        <f t="shared" si="814"/>
        <v>0</v>
      </c>
    </row>
    <row r="263" spans="1:58">
      <c r="A263" s="280"/>
      <c r="B263" s="62" t="s">
        <v>82</v>
      </c>
      <c r="C263" s="5" t="s">
        <v>16</v>
      </c>
      <c r="D263" s="5" t="s">
        <v>14</v>
      </c>
      <c r="E263" s="5" t="s">
        <v>99</v>
      </c>
      <c r="F263" s="5" t="s">
        <v>114</v>
      </c>
      <c r="G263" s="17"/>
      <c r="H263" s="63">
        <f>H264</f>
        <v>57000</v>
      </c>
      <c r="I263" s="63">
        <f t="shared" ref="I263:M264" si="869">I264</f>
        <v>57000</v>
      </c>
      <c r="J263" s="63">
        <f t="shared" si="869"/>
        <v>57000</v>
      </c>
      <c r="K263" s="63">
        <f t="shared" si="869"/>
        <v>0</v>
      </c>
      <c r="L263" s="63">
        <f t="shared" si="869"/>
        <v>0</v>
      </c>
      <c r="M263" s="63">
        <f t="shared" si="869"/>
        <v>0</v>
      </c>
      <c r="N263" s="63">
        <f t="shared" si="759"/>
        <v>57000</v>
      </c>
      <c r="O263" s="63">
        <f t="shared" si="760"/>
        <v>57000</v>
      </c>
      <c r="P263" s="63">
        <f t="shared" si="761"/>
        <v>57000</v>
      </c>
      <c r="Q263" s="63">
        <f t="shared" ref="Q263:S264" si="870">Q264</f>
        <v>0</v>
      </c>
      <c r="R263" s="63">
        <f t="shared" si="870"/>
        <v>0</v>
      </c>
      <c r="S263" s="63">
        <f t="shared" si="870"/>
        <v>0</v>
      </c>
      <c r="T263" s="63">
        <f t="shared" si="551"/>
        <v>57000</v>
      </c>
      <c r="U263" s="63">
        <f t="shared" si="552"/>
        <v>57000</v>
      </c>
      <c r="V263" s="63">
        <f t="shared" si="553"/>
        <v>57000</v>
      </c>
      <c r="W263" s="63">
        <f t="shared" ref="W263:Y264" si="871">W264</f>
        <v>30000</v>
      </c>
      <c r="X263" s="63">
        <f t="shared" si="871"/>
        <v>0</v>
      </c>
      <c r="Y263" s="63">
        <f t="shared" si="871"/>
        <v>0</v>
      </c>
      <c r="Z263" s="63">
        <f t="shared" si="554"/>
        <v>87000</v>
      </c>
      <c r="AA263" s="63">
        <f t="shared" si="555"/>
        <v>57000</v>
      </c>
      <c r="AB263" s="63">
        <f t="shared" si="556"/>
        <v>57000</v>
      </c>
      <c r="AC263" s="63">
        <f t="shared" ref="AC263:AE264" si="872">AC264</f>
        <v>5000</v>
      </c>
      <c r="AD263" s="63">
        <f t="shared" si="872"/>
        <v>0</v>
      </c>
      <c r="AE263" s="63">
        <f t="shared" si="872"/>
        <v>0</v>
      </c>
      <c r="AF263" s="63">
        <f t="shared" si="557"/>
        <v>92000</v>
      </c>
      <c r="AG263" s="63">
        <f t="shared" si="558"/>
        <v>57000</v>
      </c>
      <c r="AH263" s="63">
        <f t="shared" si="559"/>
        <v>57000</v>
      </c>
      <c r="AI263" s="63">
        <f t="shared" ref="AI263:AK264" si="873">AI264</f>
        <v>0</v>
      </c>
      <c r="AJ263" s="63">
        <f t="shared" si="873"/>
        <v>0</v>
      </c>
      <c r="AK263" s="63">
        <f t="shared" si="873"/>
        <v>0</v>
      </c>
      <c r="AL263" s="63">
        <f t="shared" si="612"/>
        <v>92000</v>
      </c>
      <c r="AM263" s="63">
        <f t="shared" si="613"/>
        <v>57000</v>
      </c>
      <c r="AN263" s="63">
        <f t="shared" si="614"/>
        <v>57000</v>
      </c>
      <c r="AO263" s="63">
        <f t="shared" ref="AO263:AQ264" si="874">AO264</f>
        <v>0</v>
      </c>
      <c r="AP263" s="63">
        <f t="shared" si="874"/>
        <v>0</v>
      </c>
      <c r="AQ263" s="63">
        <f t="shared" si="874"/>
        <v>0</v>
      </c>
      <c r="AR263" s="63">
        <f t="shared" si="806"/>
        <v>92000</v>
      </c>
      <c r="AS263" s="63">
        <f t="shared" si="807"/>
        <v>57000</v>
      </c>
      <c r="AT263" s="63">
        <f t="shared" si="808"/>
        <v>57000</v>
      </c>
      <c r="AU263" s="63">
        <f t="shared" ref="AU263:AW264" si="875">AU264</f>
        <v>3143</v>
      </c>
      <c r="AV263" s="63">
        <f t="shared" si="875"/>
        <v>0</v>
      </c>
      <c r="AW263" s="63">
        <f t="shared" si="875"/>
        <v>0</v>
      </c>
      <c r="AX263" s="63">
        <f t="shared" si="809"/>
        <v>95143</v>
      </c>
      <c r="AY263" s="63">
        <f t="shared" si="810"/>
        <v>57000</v>
      </c>
      <c r="AZ263" s="63">
        <f t="shared" si="811"/>
        <v>57000</v>
      </c>
      <c r="BA263" s="63">
        <f t="shared" ref="BA263:BC264" si="876">BA264</f>
        <v>0</v>
      </c>
      <c r="BB263" s="63">
        <f t="shared" si="876"/>
        <v>0</v>
      </c>
      <c r="BC263" s="63">
        <f t="shared" si="876"/>
        <v>0</v>
      </c>
      <c r="BD263" s="63">
        <f t="shared" si="812"/>
        <v>95143</v>
      </c>
      <c r="BE263" s="63">
        <f t="shared" si="813"/>
        <v>57000</v>
      </c>
      <c r="BF263" s="63">
        <f t="shared" si="814"/>
        <v>57000</v>
      </c>
    </row>
    <row r="264" spans="1:58" ht="25.5">
      <c r="A264" s="274"/>
      <c r="B264" s="30" t="s">
        <v>41</v>
      </c>
      <c r="C264" s="5" t="s">
        <v>16</v>
      </c>
      <c r="D264" s="5" t="s">
        <v>14</v>
      </c>
      <c r="E264" s="5" t="s">
        <v>99</v>
      </c>
      <c r="F264" s="5" t="s">
        <v>114</v>
      </c>
      <c r="G264" s="17" t="s">
        <v>39</v>
      </c>
      <c r="H264" s="63">
        <f>H265</f>
        <v>57000</v>
      </c>
      <c r="I264" s="63">
        <f t="shared" si="869"/>
        <v>57000</v>
      </c>
      <c r="J264" s="63">
        <f t="shared" si="869"/>
        <v>57000</v>
      </c>
      <c r="K264" s="63">
        <f t="shared" si="869"/>
        <v>0</v>
      </c>
      <c r="L264" s="63">
        <f t="shared" si="869"/>
        <v>0</v>
      </c>
      <c r="M264" s="63">
        <f t="shared" si="869"/>
        <v>0</v>
      </c>
      <c r="N264" s="63">
        <f t="shared" si="759"/>
        <v>57000</v>
      </c>
      <c r="O264" s="63">
        <f t="shared" si="760"/>
        <v>57000</v>
      </c>
      <c r="P264" s="63">
        <f t="shared" si="761"/>
        <v>57000</v>
      </c>
      <c r="Q264" s="63">
        <f t="shared" si="870"/>
        <v>0</v>
      </c>
      <c r="R264" s="63">
        <f t="shared" si="870"/>
        <v>0</v>
      </c>
      <c r="S264" s="63">
        <f t="shared" si="870"/>
        <v>0</v>
      </c>
      <c r="T264" s="63">
        <f t="shared" si="551"/>
        <v>57000</v>
      </c>
      <c r="U264" s="63">
        <f t="shared" si="552"/>
        <v>57000</v>
      </c>
      <c r="V264" s="63">
        <f t="shared" si="553"/>
        <v>57000</v>
      </c>
      <c r="W264" s="63">
        <f t="shared" si="871"/>
        <v>30000</v>
      </c>
      <c r="X264" s="63">
        <f t="shared" si="871"/>
        <v>0</v>
      </c>
      <c r="Y264" s="63">
        <f t="shared" si="871"/>
        <v>0</v>
      </c>
      <c r="Z264" s="63">
        <f t="shared" si="554"/>
        <v>87000</v>
      </c>
      <c r="AA264" s="63">
        <f t="shared" si="555"/>
        <v>57000</v>
      </c>
      <c r="AB264" s="63">
        <f t="shared" si="556"/>
        <v>57000</v>
      </c>
      <c r="AC264" s="63">
        <f t="shared" si="872"/>
        <v>5000</v>
      </c>
      <c r="AD264" s="63">
        <f t="shared" si="872"/>
        <v>0</v>
      </c>
      <c r="AE264" s="63">
        <f t="shared" si="872"/>
        <v>0</v>
      </c>
      <c r="AF264" s="63">
        <f t="shared" si="557"/>
        <v>92000</v>
      </c>
      <c r="AG264" s="63">
        <f t="shared" si="558"/>
        <v>57000</v>
      </c>
      <c r="AH264" s="63">
        <f t="shared" si="559"/>
        <v>57000</v>
      </c>
      <c r="AI264" s="63">
        <f t="shared" si="873"/>
        <v>0</v>
      </c>
      <c r="AJ264" s="63">
        <f t="shared" si="873"/>
        <v>0</v>
      </c>
      <c r="AK264" s="63">
        <f t="shared" si="873"/>
        <v>0</v>
      </c>
      <c r="AL264" s="63">
        <f t="shared" si="612"/>
        <v>92000</v>
      </c>
      <c r="AM264" s="63">
        <f t="shared" si="613"/>
        <v>57000</v>
      </c>
      <c r="AN264" s="63">
        <f t="shared" si="614"/>
        <v>57000</v>
      </c>
      <c r="AO264" s="63">
        <f t="shared" si="874"/>
        <v>0</v>
      </c>
      <c r="AP264" s="63">
        <f t="shared" si="874"/>
        <v>0</v>
      </c>
      <c r="AQ264" s="63">
        <f t="shared" si="874"/>
        <v>0</v>
      </c>
      <c r="AR264" s="63">
        <f t="shared" si="806"/>
        <v>92000</v>
      </c>
      <c r="AS264" s="63">
        <f t="shared" si="807"/>
        <v>57000</v>
      </c>
      <c r="AT264" s="63">
        <f t="shared" si="808"/>
        <v>57000</v>
      </c>
      <c r="AU264" s="63">
        <f t="shared" si="875"/>
        <v>3143</v>
      </c>
      <c r="AV264" s="63">
        <f t="shared" si="875"/>
        <v>0</v>
      </c>
      <c r="AW264" s="63">
        <f t="shared" si="875"/>
        <v>0</v>
      </c>
      <c r="AX264" s="63">
        <f t="shared" si="809"/>
        <v>95143</v>
      </c>
      <c r="AY264" s="63">
        <f t="shared" si="810"/>
        <v>57000</v>
      </c>
      <c r="AZ264" s="63">
        <f t="shared" si="811"/>
        <v>57000</v>
      </c>
      <c r="BA264" s="63">
        <f t="shared" si="876"/>
        <v>0</v>
      </c>
      <c r="BB264" s="63">
        <f t="shared" si="876"/>
        <v>0</v>
      </c>
      <c r="BC264" s="63">
        <f t="shared" si="876"/>
        <v>0</v>
      </c>
      <c r="BD264" s="63">
        <f t="shared" si="812"/>
        <v>95143</v>
      </c>
      <c r="BE264" s="63">
        <f t="shared" si="813"/>
        <v>57000</v>
      </c>
      <c r="BF264" s="63">
        <f t="shared" si="814"/>
        <v>57000</v>
      </c>
    </row>
    <row r="265" spans="1:58">
      <c r="A265" s="274"/>
      <c r="B265" s="29" t="s">
        <v>42</v>
      </c>
      <c r="C265" s="5" t="s">
        <v>16</v>
      </c>
      <c r="D265" s="5" t="s">
        <v>14</v>
      </c>
      <c r="E265" s="5" t="s">
        <v>99</v>
      </c>
      <c r="F265" s="5" t="s">
        <v>114</v>
      </c>
      <c r="G265" s="17" t="s">
        <v>40</v>
      </c>
      <c r="H265" s="67">
        <v>57000</v>
      </c>
      <c r="I265" s="67">
        <v>57000</v>
      </c>
      <c r="J265" s="67">
        <v>57000</v>
      </c>
      <c r="K265" s="67"/>
      <c r="L265" s="67"/>
      <c r="M265" s="67"/>
      <c r="N265" s="67">
        <f t="shared" si="759"/>
        <v>57000</v>
      </c>
      <c r="O265" s="67">
        <f t="shared" si="760"/>
        <v>57000</v>
      </c>
      <c r="P265" s="67">
        <f t="shared" si="761"/>
        <v>57000</v>
      </c>
      <c r="Q265" s="67"/>
      <c r="R265" s="67"/>
      <c r="S265" s="67"/>
      <c r="T265" s="67">
        <f t="shared" si="551"/>
        <v>57000</v>
      </c>
      <c r="U265" s="67">
        <f t="shared" si="552"/>
        <v>57000</v>
      </c>
      <c r="V265" s="67">
        <f t="shared" si="553"/>
        <v>57000</v>
      </c>
      <c r="W265" s="67">
        <v>30000</v>
      </c>
      <c r="X265" s="67"/>
      <c r="Y265" s="67"/>
      <c r="Z265" s="67">
        <f t="shared" si="554"/>
        <v>87000</v>
      </c>
      <c r="AA265" s="67">
        <f t="shared" si="555"/>
        <v>57000</v>
      </c>
      <c r="AB265" s="67">
        <f t="shared" si="556"/>
        <v>57000</v>
      </c>
      <c r="AC265" s="67">
        <v>5000</v>
      </c>
      <c r="AD265" s="67"/>
      <c r="AE265" s="67"/>
      <c r="AF265" s="67">
        <f t="shared" si="557"/>
        <v>92000</v>
      </c>
      <c r="AG265" s="67">
        <f t="shared" si="558"/>
        <v>57000</v>
      </c>
      <c r="AH265" s="67">
        <f t="shared" si="559"/>
        <v>57000</v>
      </c>
      <c r="AI265" s="67"/>
      <c r="AJ265" s="67"/>
      <c r="AK265" s="67"/>
      <c r="AL265" s="67">
        <f t="shared" si="612"/>
        <v>92000</v>
      </c>
      <c r="AM265" s="67">
        <f t="shared" si="613"/>
        <v>57000</v>
      </c>
      <c r="AN265" s="67">
        <f t="shared" si="614"/>
        <v>57000</v>
      </c>
      <c r="AO265" s="67"/>
      <c r="AP265" s="67"/>
      <c r="AQ265" s="67"/>
      <c r="AR265" s="67">
        <f t="shared" si="806"/>
        <v>92000</v>
      </c>
      <c r="AS265" s="67">
        <f t="shared" si="807"/>
        <v>57000</v>
      </c>
      <c r="AT265" s="67">
        <f t="shared" si="808"/>
        <v>57000</v>
      </c>
      <c r="AU265" s="67">
        <v>3143</v>
      </c>
      <c r="AV265" s="67"/>
      <c r="AW265" s="67"/>
      <c r="AX265" s="67">
        <f t="shared" si="809"/>
        <v>95143</v>
      </c>
      <c r="AY265" s="67">
        <f t="shared" si="810"/>
        <v>57000</v>
      </c>
      <c r="AZ265" s="67">
        <f t="shared" si="811"/>
        <v>57000</v>
      </c>
      <c r="BA265" s="67"/>
      <c r="BB265" s="67"/>
      <c r="BC265" s="67"/>
      <c r="BD265" s="67">
        <f t="shared" si="812"/>
        <v>95143</v>
      </c>
      <c r="BE265" s="67">
        <f t="shared" si="813"/>
        <v>57000</v>
      </c>
      <c r="BF265" s="67">
        <f t="shared" si="814"/>
        <v>57000</v>
      </c>
    </row>
    <row r="266" spans="1:58">
      <c r="A266" s="280"/>
      <c r="B266" s="62" t="s">
        <v>83</v>
      </c>
      <c r="C266" s="5" t="s">
        <v>16</v>
      </c>
      <c r="D266" s="5" t="s">
        <v>14</v>
      </c>
      <c r="E266" s="5" t="s">
        <v>99</v>
      </c>
      <c r="F266" s="5" t="s">
        <v>115</v>
      </c>
      <c r="G266" s="17"/>
      <c r="H266" s="63">
        <f>H267</f>
        <v>17010682</v>
      </c>
      <c r="I266" s="63">
        <f t="shared" ref="I266:M267" si="877">I267</f>
        <v>17269642.760000002</v>
      </c>
      <c r="J266" s="63">
        <f t="shared" si="877"/>
        <v>17534418.07</v>
      </c>
      <c r="K266" s="63">
        <f t="shared" si="877"/>
        <v>0</v>
      </c>
      <c r="L266" s="63">
        <f t="shared" si="877"/>
        <v>0</v>
      </c>
      <c r="M266" s="63">
        <f t="shared" si="877"/>
        <v>0</v>
      </c>
      <c r="N266" s="63">
        <f t="shared" si="759"/>
        <v>17010682</v>
      </c>
      <c r="O266" s="63">
        <f t="shared" si="760"/>
        <v>17269642.760000002</v>
      </c>
      <c r="P266" s="63">
        <f t="shared" si="761"/>
        <v>17534418.07</v>
      </c>
      <c r="Q266" s="63">
        <f t="shared" ref="Q266:S267" si="878">Q267</f>
        <v>0</v>
      </c>
      <c r="R266" s="63">
        <f t="shared" si="878"/>
        <v>0</v>
      </c>
      <c r="S266" s="63">
        <f t="shared" si="878"/>
        <v>0</v>
      </c>
      <c r="T266" s="63">
        <f t="shared" si="551"/>
        <v>17010682</v>
      </c>
      <c r="U266" s="63">
        <f t="shared" si="552"/>
        <v>17269642.760000002</v>
      </c>
      <c r="V266" s="63">
        <f t="shared" si="553"/>
        <v>17534418.07</v>
      </c>
      <c r="W266" s="63">
        <f t="shared" ref="W266:Y267" si="879">W267</f>
        <v>-30000</v>
      </c>
      <c r="X266" s="63">
        <f t="shared" si="879"/>
        <v>0</v>
      </c>
      <c r="Y266" s="63">
        <f t="shared" si="879"/>
        <v>0</v>
      </c>
      <c r="Z266" s="63">
        <f t="shared" si="554"/>
        <v>16980682</v>
      </c>
      <c r="AA266" s="63">
        <f t="shared" si="555"/>
        <v>17269642.760000002</v>
      </c>
      <c r="AB266" s="63">
        <f t="shared" si="556"/>
        <v>17534418.07</v>
      </c>
      <c r="AC266" s="63">
        <f t="shared" ref="AC266:AE267" si="880">AC267</f>
        <v>0</v>
      </c>
      <c r="AD266" s="63">
        <f t="shared" si="880"/>
        <v>0</v>
      </c>
      <c r="AE266" s="63">
        <f t="shared" si="880"/>
        <v>0</v>
      </c>
      <c r="AF266" s="63">
        <f t="shared" si="557"/>
        <v>16980682</v>
      </c>
      <c r="AG266" s="63">
        <f t="shared" si="558"/>
        <v>17269642.760000002</v>
      </c>
      <c r="AH266" s="63">
        <f t="shared" si="559"/>
        <v>17534418.07</v>
      </c>
      <c r="AI266" s="63">
        <f t="shared" ref="AI266:AK267" si="881">AI267</f>
        <v>0</v>
      </c>
      <c r="AJ266" s="63">
        <f t="shared" si="881"/>
        <v>0</v>
      </c>
      <c r="AK266" s="63">
        <f t="shared" si="881"/>
        <v>0</v>
      </c>
      <c r="AL266" s="63">
        <f t="shared" si="612"/>
        <v>16980682</v>
      </c>
      <c r="AM266" s="63">
        <f t="shared" si="613"/>
        <v>17269642.760000002</v>
      </c>
      <c r="AN266" s="63">
        <f t="shared" si="614"/>
        <v>17534418.07</v>
      </c>
      <c r="AO266" s="63">
        <f t="shared" ref="AO266:AQ267" si="882">AO267</f>
        <v>37000</v>
      </c>
      <c r="AP266" s="63">
        <f t="shared" si="882"/>
        <v>0</v>
      </c>
      <c r="AQ266" s="63">
        <f t="shared" si="882"/>
        <v>0</v>
      </c>
      <c r="AR266" s="63">
        <f t="shared" si="806"/>
        <v>17017682</v>
      </c>
      <c r="AS266" s="63">
        <f t="shared" si="807"/>
        <v>17269642.760000002</v>
      </c>
      <c r="AT266" s="63">
        <f t="shared" si="808"/>
        <v>17534418.07</v>
      </c>
      <c r="AU266" s="63">
        <f t="shared" ref="AU266:AW267" si="883">AU267</f>
        <v>246857</v>
      </c>
      <c r="AV266" s="63">
        <f t="shared" si="883"/>
        <v>0</v>
      </c>
      <c r="AW266" s="63">
        <f t="shared" si="883"/>
        <v>0</v>
      </c>
      <c r="AX266" s="63">
        <f t="shared" si="809"/>
        <v>17264539</v>
      </c>
      <c r="AY266" s="63">
        <f t="shared" si="810"/>
        <v>17269642.760000002</v>
      </c>
      <c r="AZ266" s="63">
        <f t="shared" si="811"/>
        <v>17534418.07</v>
      </c>
      <c r="BA266" s="63">
        <f t="shared" ref="BA266:BC267" si="884">BA267</f>
        <v>131000</v>
      </c>
      <c r="BB266" s="63">
        <f t="shared" si="884"/>
        <v>0</v>
      </c>
      <c r="BC266" s="63">
        <f t="shared" si="884"/>
        <v>0</v>
      </c>
      <c r="BD266" s="63">
        <f t="shared" si="812"/>
        <v>17395539</v>
      </c>
      <c r="BE266" s="63">
        <f t="shared" si="813"/>
        <v>17269642.760000002</v>
      </c>
      <c r="BF266" s="63">
        <f t="shared" si="814"/>
        <v>17534418.07</v>
      </c>
    </row>
    <row r="267" spans="1:58" ht="25.5">
      <c r="A267" s="274"/>
      <c r="B267" s="30" t="s">
        <v>41</v>
      </c>
      <c r="C267" s="5" t="s">
        <v>16</v>
      </c>
      <c r="D267" s="5" t="s">
        <v>14</v>
      </c>
      <c r="E267" s="5" t="s">
        <v>99</v>
      </c>
      <c r="F267" s="5" t="s">
        <v>115</v>
      </c>
      <c r="G267" s="17" t="s">
        <v>39</v>
      </c>
      <c r="H267" s="63">
        <f>H268</f>
        <v>17010682</v>
      </c>
      <c r="I267" s="63">
        <f t="shared" si="877"/>
        <v>17269642.760000002</v>
      </c>
      <c r="J267" s="63">
        <f t="shared" si="877"/>
        <v>17534418.07</v>
      </c>
      <c r="K267" s="63">
        <f t="shared" si="877"/>
        <v>0</v>
      </c>
      <c r="L267" s="63">
        <f t="shared" si="877"/>
        <v>0</v>
      </c>
      <c r="M267" s="63">
        <f t="shared" si="877"/>
        <v>0</v>
      </c>
      <c r="N267" s="63">
        <f t="shared" si="759"/>
        <v>17010682</v>
      </c>
      <c r="O267" s="63">
        <f t="shared" si="760"/>
        <v>17269642.760000002</v>
      </c>
      <c r="P267" s="63">
        <f t="shared" si="761"/>
        <v>17534418.07</v>
      </c>
      <c r="Q267" s="63">
        <f t="shared" si="878"/>
        <v>0</v>
      </c>
      <c r="R267" s="63">
        <f t="shared" si="878"/>
        <v>0</v>
      </c>
      <c r="S267" s="63">
        <f t="shared" si="878"/>
        <v>0</v>
      </c>
      <c r="T267" s="63">
        <f t="shared" si="551"/>
        <v>17010682</v>
      </c>
      <c r="U267" s="63">
        <f t="shared" si="552"/>
        <v>17269642.760000002</v>
      </c>
      <c r="V267" s="63">
        <f t="shared" si="553"/>
        <v>17534418.07</v>
      </c>
      <c r="W267" s="63">
        <f t="shared" si="879"/>
        <v>-30000</v>
      </c>
      <c r="X267" s="63">
        <f t="shared" si="879"/>
        <v>0</v>
      </c>
      <c r="Y267" s="63">
        <f t="shared" si="879"/>
        <v>0</v>
      </c>
      <c r="Z267" s="63">
        <f t="shared" si="554"/>
        <v>16980682</v>
      </c>
      <c r="AA267" s="63">
        <f t="shared" si="555"/>
        <v>17269642.760000002</v>
      </c>
      <c r="AB267" s="63">
        <f t="shared" si="556"/>
        <v>17534418.07</v>
      </c>
      <c r="AC267" s="63">
        <f t="shared" si="880"/>
        <v>0</v>
      </c>
      <c r="AD267" s="63">
        <f t="shared" si="880"/>
        <v>0</v>
      </c>
      <c r="AE267" s="63">
        <f t="shared" si="880"/>
        <v>0</v>
      </c>
      <c r="AF267" s="63">
        <f t="shared" si="557"/>
        <v>16980682</v>
      </c>
      <c r="AG267" s="63">
        <f t="shared" si="558"/>
        <v>17269642.760000002</v>
      </c>
      <c r="AH267" s="63">
        <f t="shared" si="559"/>
        <v>17534418.07</v>
      </c>
      <c r="AI267" s="63">
        <f t="shared" si="881"/>
        <v>0</v>
      </c>
      <c r="AJ267" s="63">
        <f t="shared" si="881"/>
        <v>0</v>
      </c>
      <c r="AK267" s="63">
        <f t="shared" si="881"/>
        <v>0</v>
      </c>
      <c r="AL267" s="63">
        <f t="shared" si="612"/>
        <v>16980682</v>
      </c>
      <c r="AM267" s="63">
        <f t="shared" si="613"/>
        <v>17269642.760000002</v>
      </c>
      <c r="AN267" s="63">
        <f t="shared" si="614"/>
        <v>17534418.07</v>
      </c>
      <c r="AO267" s="63">
        <f t="shared" si="882"/>
        <v>37000</v>
      </c>
      <c r="AP267" s="63">
        <f t="shared" si="882"/>
        <v>0</v>
      </c>
      <c r="AQ267" s="63">
        <f t="shared" si="882"/>
        <v>0</v>
      </c>
      <c r="AR267" s="63">
        <f t="shared" si="806"/>
        <v>17017682</v>
      </c>
      <c r="AS267" s="63">
        <f t="shared" si="807"/>
        <v>17269642.760000002</v>
      </c>
      <c r="AT267" s="63">
        <f t="shared" si="808"/>
        <v>17534418.07</v>
      </c>
      <c r="AU267" s="63">
        <f t="shared" si="883"/>
        <v>246857</v>
      </c>
      <c r="AV267" s="63">
        <f t="shared" si="883"/>
        <v>0</v>
      </c>
      <c r="AW267" s="63">
        <f t="shared" si="883"/>
        <v>0</v>
      </c>
      <c r="AX267" s="63">
        <f t="shared" si="809"/>
        <v>17264539</v>
      </c>
      <c r="AY267" s="63">
        <f t="shared" si="810"/>
        <v>17269642.760000002</v>
      </c>
      <c r="AZ267" s="63">
        <f t="shared" si="811"/>
        <v>17534418.07</v>
      </c>
      <c r="BA267" s="63">
        <f t="shared" si="884"/>
        <v>131000</v>
      </c>
      <c r="BB267" s="63">
        <f t="shared" si="884"/>
        <v>0</v>
      </c>
      <c r="BC267" s="63">
        <f t="shared" si="884"/>
        <v>0</v>
      </c>
      <c r="BD267" s="63">
        <f t="shared" si="812"/>
        <v>17395539</v>
      </c>
      <c r="BE267" s="63">
        <f t="shared" si="813"/>
        <v>17269642.760000002</v>
      </c>
      <c r="BF267" s="63">
        <f t="shared" si="814"/>
        <v>17534418.07</v>
      </c>
    </row>
    <row r="268" spans="1:58">
      <c r="A268" s="274"/>
      <c r="B268" s="29" t="s">
        <v>42</v>
      </c>
      <c r="C268" s="5" t="s">
        <v>16</v>
      </c>
      <c r="D268" s="5" t="s">
        <v>14</v>
      </c>
      <c r="E268" s="5" t="s">
        <v>99</v>
      </c>
      <c r="F268" s="5" t="s">
        <v>115</v>
      </c>
      <c r="G268" s="17" t="s">
        <v>40</v>
      </c>
      <c r="H268" s="67">
        <f>16810682+200000</f>
        <v>17010682</v>
      </c>
      <c r="I268" s="67">
        <f>17069642.76+200000</f>
        <v>17269642.760000002</v>
      </c>
      <c r="J268" s="67">
        <f>17334418.07+200000</f>
        <v>17534418.07</v>
      </c>
      <c r="K268" s="67"/>
      <c r="L268" s="67"/>
      <c r="M268" s="67"/>
      <c r="N268" s="67">
        <f t="shared" si="759"/>
        <v>17010682</v>
      </c>
      <c r="O268" s="67">
        <f t="shared" si="760"/>
        <v>17269642.760000002</v>
      </c>
      <c r="P268" s="67">
        <f t="shared" si="761"/>
        <v>17534418.07</v>
      </c>
      <c r="Q268" s="67"/>
      <c r="R268" s="67"/>
      <c r="S268" s="67"/>
      <c r="T268" s="67">
        <f t="shared" si="551"/>
        <v>17010682</v>
      </c>
      <c r="U268" s="67">
        <f t="shared" si="552"/>
        <v>17269642.760000002</v>
      </c>
      <c r="V268" s="67">
        <f t="shared" si="553"/>
        <v>17534418.07</v>
      </c>
      <c r="W268" s="67">
        <v>-30000</v>
      </c>
      <c r="X268" s="67"/>
      <c r="Y268" s="67"/>
      <c r="Z268" s="67">
        <f t="shared" si="554"/>
        <v>16980682</v>
      </c>
      <c r="AA268" s="67">
        <f t="shared" si="555"/>
        <v>17269642.760000002</v>
      </c>
      <c r="AB268" s="67">
        <f t="shared" si="556"/>
        <v>17534418.07</v>
      </c>
      <c r="AC268" s="67"/>
      <c r="AD268" s="67"/>
      <c r="AE268" s="67"/>
      <c r="AF268" s="67">
        <f t="shared" si="557"/>
        <v>16980682</v>
      </c>
      <c r="AG268" s="67">
        <f t="shared" si="558"/>
        <v>17269642.760000002</v>
      </c>
      <c r="AH268" s="67">
        <f t="shared" si="559"/>
        <v>17534418.07</v>
      </c>
      <c r="AI268" s="67"/>
      <c r="AJ268" s="67"/>
      <c r="AK268" s="67"/>
      <c r="AL268" s="67">
        <f t="shared" si="612"/>
        <v>16980682</v>
      </c>
      <c r="AM268" s="67">
        <f t="shared" si="613"/>
        <v>17269642.760000002</v>
      </c>
      <c r="AN268" s="67">
        <f t="shared" si="614"/>
        <v>17534418.07</v>
      </c>
      <c r="AO268" s="67">
        <v>37000</v>
      </c>
      <c r="AP268" s="67"/>
      <c r="AQ268" s="67"/>
      <c r="AR268" s="67">
        <f t="shared" si="806"/>
        <v>17017682</v>
      </c>
      <c r="AS268" s="67">
        <f t="shared" si="807"/>
        <v>17269642.760000002</v>
      </c>
      <c r="AT268" s="67">
        <f t="shared" si="808"/>
        <v>17534418.07</v>
      </c>
      <c r="AU268" s="67">
        <f>-3143+250000</f>
        <v>246857</v>
      </c>
      <c r="AV268" s="67"/>
      <c r="AW268" s="67"/>
      <c r="AX268" s="67">
        <f t="shared" si="809"/>
        <v>17264539</v>
      </c>
      <c r="AY268" s="67">
        <f t="shared" si="810"/>
        <v>17269642.760000002</v>
      </c>
      <c r="AZ268" s="67">
        <f t="shared" si="811"/>
        <v>17534418.07</v>
      </c>
      <c r="BA268" s="67">
        <v>131000</v>
      </c>
      <c r="BB268" s="67"/>
      <c r="BC268" s="67"/>
      <c r="BD268" s="67">
        <f t="shared" si="812"/>
        <v>17395539</v>
      </c>
      <c r="BE268" s="67">
        <f t="shared" si="813"/>
        <v>17269642.760000002</v>
      </c>
      <c r="BF268" s="67">
        <f t="shared" si="814"/>
        <v>17534418.07</v>
      </c>
    </row>
    <row r="269" spans="1:58">
      <c r="A269" s="280"/>
      <c r="B269" s="88" t="s">
        <v>362</v>
      </c>
      <c r="C269" s="5" t="s">
        <v>16</v>
      </c>
      <c r="D269" s="5" t="s">
        <v>14</v>
      </c>
      <c r="E269" s="5" t="s">
        <v>99</v>
      </c>
      <c r="F269" s="60" t="s">
        <v>361</v>
      </c>
      <c r="G269" s="204"/>
      <c r="H269" s="67"/>
      <c r="I269" s="67"/>
      <c r="J269" s="67"/>
      <c r="K269" s="67"/>
      <c r="L269" s="67"/>
      <c r="M269" s="67"/>
      <c r="N269" s="67"/>
      <c r="O269" s="67"/>
      <c r="P269" s="67"/>
      <c r="Q269" s="67">
        <f>Q270</f>
        <v>45000</v>
      </c>
      <c r="R269" s="67">
        <f t="shared" ref="R269:R270" si="885">R270</f>
        <v>0</v>
      </c>
      <c r="S269" s="67">
        <f t="shared" ref="S269:S270" si="886">S270</f>
        <v>0</v>
      </c>
      <c r="T269" s="67">
        <f t="shared" si="551"/>
        <v>45000</v>
      </c>
      <c r="U269" s="67">
        <f t="shared" si="552"/>
        <v>0</v>
      </c>
      <c r="V269" s="67">
        <f t="shared" si="553"/>
        <v>0</v>
      </c>
      <c r="W269" s="67">
        <f>W270</f>
        <v>0</v>
      </c>
      <c r="X269" s="67">
        <f t="shared" ref="X269:Y270" si="887">X270</f>
        <v>0</v>
      </c>
      <c r="Y269" s="67">
        <f t="shared" si="887"/>
        <v>0</v>
      </c>
      <c r="Z269" s="67">
        <f t="shared" si="554"/>
        <v>45000</v>
      </c>
      <c r="AA269" s="67">
        <f t="shared" si="555"/>
        <v>0</v>
      </c>
      <c r="AB269" s="67">
        <f t="shared" si="556"/>
        <v>0</v>
      </c>
      <c r="AC269" s="67">
        <f>AC270</f>
        <v>0</v>
      </c>
      <c r="AD269" s="67">
        <f t="shared" ref="AD269:AE270" si="888">AD270</f>
        <v>0</v>
      </c>
      <c r="AE269" s="67">
        <f t="shared" si="888"/>
        <v>0</v>
      </c>
      <c r="AF269" s="67">
        <f t="shared" si="557"/>
        <v>45000</v>
      </c>
      <c r="AG269" s="67">
        <f t="shared" si="558"/>
        <v>0</v>
      </c>
      <c r="AH269" s="67">
        <f t="shared" si="559"/>
        <v>0</v>
      </c>
      <c r="AI269" s="67">
        <f>AI270</f>
        <v>0</v>
      </c>
      <c r="AJ269" s="67">
        <f t="shared" ref="AJ269:AK270" si="889">AJ270</f>
        <v>0</v>
      </c>
      <c r="AK269" s="67">
        <f t="shared" si="889"/>
        <v>0</v>
      </c>
      <c r="AL269" s="67">
        <f t="shared" si="612"/>
        <v>45000</v>
      </c>
      <c r="AM269" s="67">
        <f t="shared" si="613"/>
        <v>0</v>
      </c>
      <c r="AN269" s="67">
        <f t="shared" si="614"/>
        <v>0</v>
      </c>
      <c r="AO269" s="67">
        <f>AO270</f>
        <v>0</v>
      </c>
      <c r="AP269" s="67">
        <f t="shared" ref="AP269:AQ270" si="890">AP270</f>
        <v>0</v>
      </c>
      <c r="AQ269" s="67">
        <f t="shared" si="890"/>
        <v>0</v>
      </c>
      <c r="AR269" s="67">
        <f t="shared" si="806"/>
        <v>45000</v>
      </c>
      <c r="AS269" s="67">
        <f t="shared" si="807"/>
        <v>0</v>
      </c>
      <c r="AT269" s="67">
        <f t="shared" si="808"/>
        <v>0</v>
      </c>
      <c r="AU269" s="67">
        <f>AU270</f>
        <v>0</v>
      </c>
      <c r="AV269" s="67">
        <f t="shared" ref="AV269:AW270" si="891">AV270</f>
        <v>0</v>
      </c>
      <c r="AW269" s="67">
        <f t="shared" si="891"/>
        <v>0</v>
      </c>
      <c r="AX269" s="67">
        <f t="shared" si="809"/>
        <v>45000</v>
      </c>
      <c r="AY269" s="67">
        <f t="shared" si="810"/>
        <v>0</v>
      </c>
      <c r="AZ269" s="67">
        <f t="shared" si="811"/>
        <v>0</v>
      </c>
      <c r="BA269" s="67">
        <f>BA270</f>
        <v>0</v>
      </c>
      <c r="BB269" s="67">
        <f t="shared" ref="BB269:BC270" si="892">BB270</f>
        <v>0</v>
      </c>
      <c r="BC269" s="67">
        <f t="shared" si="892"/>
        <v>0</v>
      </c>
      <c r="BD269" s="67">
        <f t="shared" si="812"/>
        <v>45000</v>
      </c>
      <c r="BE269" s="67">
        <f t="shared" si="813"/>
        <v>0</v>
      </c>
      <c r="BF269" s="67">
        <f t="shared" si="814"/>
        <v>0</v>
      </c>
    </row>
    <row r="270" spans="1:58" ht="25.5">
      <c r="A270" s="280"/>
      <c r="B270" s="80" t="s">
        <v>41</v>
      </c>
      <c r="C270" s="5" t="s">
        <v>16</v>
      </c>
      <c r="D270" s="5" t="s">
        <v>14</v>
      </c>
      <c r="E270" s="5" t="s">
        <v>99</v>
      </c>
      <c r="F270" s="60" t="s">
        <v>361</v>
      </c>
      <c r="G270" s="205" t="s">
        <v>39</v>
      </c>
      <c r="H270" s="67"/>
      <c r="I270" s="67"/>
      <c r="J270" s="67"/>
      <c r="K270" s="67"/>
      <c r="L270" s="67"/>
      <c r="M270" s="67"/>
      <c r="N270" s="67"/>
      <c r="O270" s="67"/>
      <c r="P270" s="67"/>
      <c r="Q270" s="67">
        <f>Q271</f>
        <v>45000</v>
      </c>
      <c r="R270" s="67">
        <f t="shared" si="885"/>
        <v>0</v>
      </c>
      <c r="S270" s="67">
        <f t="shared" si="886"/>
        <v>0</v>
      </c>
      <c r="T270" s="67">
        <f t="shared" si="551"/>
        <v>45000</v>
      </c>
      <c r="U270" s="67">
        <f t="shared" si="552"/>
        <v>0</v>
      </c>
      <c r="V270" s="67">
        <f t="shared" si="553"/>
        <v>0</v>
      </c>
      <c r="W270" s="67">
        <f>W271</f>
        <v>0</v>
      </c>
      <c r="X270" s="67">
        <f t="shared" si="887"/>
        <v>0</v>
      </c>
      <c r="Y270" s="67">
        <f t="shared" si="887"/>
        <v>0</v>
      </c>
      <c r="Z270" s="67">
        <f t="shared" si="554"/>
        <v>45000</v>
      </c>
      <c r="AA270" s="67">
        <f t="shared" si="555"/>
        <v>0</v>
      </c>
      <c r="AB270" s="67">
        <f t="shared" si="556"/>
        <v>0</v>
      </c>
      <c r="AC270" s="67">
        <f>AC271</f>
        <v>0</v>
      </c>
      <c r="AD270" s="67">
        <f t="shared" si="888"/>
        <v>0</v>
      </c>
      <c r="AE270" s="67">
        <f t="shared" si="888"/>
        <v>0</v>
      </c>
      <c r="AF270" s="67">
        <f t="shared" si="557"/>
        <v>45000</v>
      </c>
      <c r="AG270" s="67">
        <f t="shared" si="558"/>
        <v>0</v>
      </c>
      <c r="AH270" s="67">
        <f t="shared" si="559"/>
        <v>0</v>
      </c>
      <c r="AI270" s="67">
        <f>AI271</f>
        <v>0</v>
      </c>
      <c r="AJ270" s="67">
        <f t="shared" si="889"/>
        <v>0</v>
      </c>
      <c r="AK270" s="67">
        <f t="shared" si="889"/>
        <v>0</v>
      </c>
      <c r="AL270" s="67">
        <f t="shared" si="612"/>
        <v>45000</v>
      </c>
      <c r="AM270" s="67">
        <f t="shared" si="613"/>
        <v>0</v>
      </c>
      <c r="AN270" s="67">
        <f t="shared" si="614"/>
        <v>0</v>
      </c>
      <c r="AO270" s="67">
        <f>AO271</f>
        <v>0</v>
      </c>
      <c r="AP270" s="67">
        <f t="shared" si="890"/>
        <v>0</v>
      </c>
      <c r="AQ270" s="67">
        <f t="shared" si="890"/>
        <v>0</v>
      </c>
      <c r="AR270" s="67">
        <f t="shared" si="806"/>
        <v>45000</v>
      </c>
      <c r="AS270" s="67">
        <f t="shared" si="807"/>
        <v>0</v>
      </c>
      <c r="AT270" s="67">
        <f t="shared" si="808"/>
        <v>0</v>
      </c>
      <c r="AU270" s="67">
        <f>AU271</f>
        <v>0</v>
      </c>
      <c r="AV270" s="67">
        <f t="shared" si="891"/>
        <v>0</v>
      </c>
      <c r="AW270" s="67">
        <f t="shared" si="891"/>
        <v>0</v>
      </c>
      <c r="AX270" s="67">
        <f t="shared" si="809"/>
        <v>45000</v>
      </c>
      <c r="AY270" s="67">
        <f t="shared" si="810"/>
        <v>0</v>
      </c>
      <c r="AZ270" s="67">
        <f t="shared" si="811"/>
        <v>0</v>
      </c>
      <c r="BA270" s="67">
        <f>BA271</f>
        <v>0</v>
      </c>
      <c r="BB270" s="67">
        <f t="shared" si="892"/>
        <v>0</v>
      </c>
      <c r="BC270" s="67">
        <f t="shared" si="892"/>
        <v>0</v>
      </c>
      <c r="BD270" s="67">
        <f t="shared" si="812"/>
        <v>45000</v>
      </c>
      <c r="BE270" s="67">
        <f t="shared" si="813"/>
        <v>0</v>
      </c>
      <c r="BF270" s="67">
        <f t="shared" si="814"/>
        <v>0</v>
      </c>
    </row>
    <row r="271" spans="1:58">
      <c r="A271" s="280"/>
      <c r="B271" s="91" t="s">
        <v>42</v>
      </c>
      <c r="C271" s="5" t="s">
        <v>16</v>
      </c>
      <c r="D271" s="5" t="s">
        <v>14</v>
      </c>
      <c r="E271" s="5" t="s">
        <v>99</v>
      </c>
      <c r="F271" s="60" t="s">
        <v>361</v>
      </c>
      <c r="G271" s="205" t="s">
        <v>40</v>
      </c>
      <c r="H271" s="67"/>
      <c r="I271" s="67"/>
      <c r="J271" s="67"/>
      <c r="K271" s="67"/>
      <c r="L271" s="67"/>
      <c r="M271" s="67"/>
      <c r="N271" s="67"/>
      <c r="O271" s="67"/>
      <c r="P271" s="67"/>
      <c r="Q271" s="67">
        <v>45000</v>
      </c>
      <c r="R271" s="67"/>
      <c r="S271" s="67"/>
      <c r="T271" s="67">
        <f t="shared" si="551"/>
        <v>45000</v>
      </c>
      <c r="U271" s="67">
        <f t="shared" si="552"/>
        <v>0</v>
      </c>
      <c r="V271" s="67">
        <f t="shared" si="553"/>
        <v>0</v>
      </c>
      <c r="W271" s="67"/>
      <c r="X271" s="67"/>
      <c r="Y271" s="67"/>
      <c r="Z271" s="67">
        <f t="shared" si="554"/>
        <v>45000</v>
      </c>
      <c r="AA271" s="67">
        <f t="shared" si="555"/>
        <v>0</v>
      </c>
      <c r="AB271" s="67">
        <f t="shared" si="556"/>
        <v>0</v>
      </c>
      <c r="AC271" s="67"/>
      <c r="AD271" s="67"/>
      <c r="AE271" s="67"/>
      <c r="AF271" s="67">
        <f t="shared" si="557"/>
        <v>45000</v>
      </c>
      <c r="AG271" s="67">
        <f t="shared" si="558"/>
        <v>0</v>
      </c>
      <c r="AH271" s="67">
        <f t="shared" si="559"/>
        <v>0</v>
      </c>
      <c r="AI271" s="67"/>
      <c r="AJ271" s="67"/>
      <c r="AK271" s="67"/>
      <c r="AL271" s="67">
        <f t="shared" si="612"/>
        <v>45000</v>
      </c>
      <c r="AM271" s="67">
        <f t="shared" si="613"/>
        <v>0</v>
      </c>
      <c r="AN271" s="67">
        <f t="shared" si="614"/>
        <v>0</v>
      </c>
      <c r="AO271" s="67"/>
      <c r="AP271" s="67"/>
      <c r="AQ271" s="67"/>
      <c r="AR271" s="67">
        <f t="shared" si="806"/>
        <v>45000</v>
      </c>
      <c r="AS271" s="67">
        <f t="shared" si="807"/>
        <v>0</v>
      </c>
      <c r="AT271" s="67">
        <f t="shared" si="808"/>
        <v>0</v>
      </c>
      <c r="AU271" s="67"/>
      <c r="AV271" s="67"/>
      <c r="AW271" s="67"/>
      <c r="AX271" s="67">
        <f t="shared" si="809"/>
        <v>45000</v>
      </c>
      <c r="AY271" s="67">
        <f t="shared" si="810"/>
        <v>0</v>
      </c>
      <c r="AZ271" s="67">
        <f t="shared" si="811"/>
        <v>0</v>
      </c>
      <c r="BA271" s="67"/>
      <c r="BB271" s="67"/>
      <c r="BC271" s="67"/>
      <c r="BD271" s="67">
        <f t="shared" si="812"/>
        <v>45000</v>
      </c>
      <c r="BE271" s="67">
        <f t="shared" si="813"/>
        <v>0</v>
      </c>
      <c r="BF271" s="67">
        <f t="shared" si="814"/>
        <v>0</v>
      </c>
    </row>
    <row r="272" spans="1:58" ht="51">
      <c r="A272" s="280"/>
      <c r="B272" s="119" t="s">
        <v>241</v>
      </c>
      <c r="C272" s="5" t="s">
        <v>16</v>
      </c>
      <c r="D272" s="5" t="s">
        <v>14</v>
      </c>
      <c r="E272" s="5" t="s">
        <v>99</v>
      </c>
      <c r="F272" s="60" t="s">
        <v>151</v>
      </c>
      <c r="G272" s="17"/>
      <c r="H272" s="73">
        <f>H273</f>
        <v>140000</v>
      </c>
      <c r="I272" s="73">
        <f t="shared" ref="I272:M273" si="893">I273</f>
        <v>145600</v>
      </c>
      <c r="J272" s="73">
        <f t="shared" si="893"/>
        <v>164528</v>
      </c>
      <c r="K272" s="73">
        <f t="shared" si="893"/>
        <v>0</v>
      </c>
      <c r="L272" s="73">
        <f t="shared" si="893"/>
        <v>0</v>
      </c>
      <c r="M272" s="73">
        <f t="shared" si="893"/>
        <v>0</v>
      </c>
      <c r="N272" s="73">
        <f t="shared" si="759"/>
        <v>140000</v>
      </c>
      <c r="O272" s="73">
        <f t="shared" si="760"/>
        <v>145600</v>
      </c>
      <c r="P272" s="73">
        <f t="shared" si="761"/>
        <v>164528</v>
      </c>
      <c r="Q272" s="73">
        <f t="shared" ref="Q272:S273" si="894">Q273</f>
        <v>0</v>
      </c>
      <c r="R272" s="73">
        <f t="shared" si="894"/>
        <v>0</v>
      </c>
      <c r="S272" s="73">
        <f t="shared" si="894"/>
        <v>0</v>
      </c>
      <c r="T272" s="73">
        <f t="shared" si="551"/>
        <v>140000</v>
      </c>
      <c r="U272" s="73">
        <f t="shared" si="552"/>
        <v>145600</v>
      </c>
      <c r="V272" s="73">
        <f t="shared" si="553"/>
        <v>164528</v>
      </c>
      <c r="W272" s="73">
        <f t="shared" ref="W272:Y273" si="895">W273</f>
        <v>0</v>
      </c>
      <c r="X272" s="73">
        <f t="shared" si="895"/>
        <v>0</v>
      </c>
      <c r="Y272" s="73">
        <f t="shared" si="895"/>
        <v>0</v>
      </c>
      <c r="Z272" s="73">
        <f t="shared" si="554"/>
        <v>140000</v>
      </c>
      <c r="AA272" s="73">
        <f t="shared" si="555"/>
        <v>145600</v>
      </c>
      <c r="AB272" s="73">
        <f t="shared" si="556"/>
        <v>164528</v>
      </c>
      <c r="AC272" s="73">
        <f t="shared" ref="AC272:AE273" si="896">AC273</f>
        <v>0</v>
      </c>
      <c r="AD272" s="73">
        <f t="shared" si="896"/>
        <v>0</v>
      </c>
      <c r="AE272" s="73">
        <f t="shared" si="896"/>
        <v>0</v>
      </c>
      <c r="AF272" s="73">
        <f t="shared" si="557"/>
        <v>140000</v>
      </c>
      <c r="AG272" s="73">
        <f t="shared" si="558"/>
        <v>145600</v>
      </c>
      <c r="AH272" s="73">
        <f t="shared" si="559"/>
        <v>164528</v>
      </c>
      <c r="AI272" s="73">
        <f t="shared" ref="AI272:AK273" si="897">AI273</f>
        <v>15000</v>
      </c>
      <c r="AJ272" s="73">
        <f t="shared" si="897"/>
        <v>0</v>
      </c>
      <c r="AK272" s="73">
        <f t="shared" si="897"/>
        <v>0</v>
      </c>
      <c r="AL272" s="73">
        <f t="shared" si="612"/>
        <v>155000</v>
      </c>
      <c r="AM272" s="73">
        <f t="shared" si="613"/>
        <v>145600</v>
      </c>
      <c r="AN272" s="73">
        <f t="shared" si="614"/>
        <v>164528</v>
      </c>
      <c r="AO272" s="73">
        <f t="shared" ref="AO272:AQ273" si="898">AO273</f>
        <v>25981</v>
      </c>
      <c r="AP272" s="73">
        <f t="shared" si="898"/>
        <v>0</v>
      </c>
      <c r="AQ272" s="73">
        <f t="shared" si="898"/>
        <v>0</v>
      </c>
      <c r="AR272" s="73">
        <f t="shared" si="806"/>
        <v>180981</v>
      </c>
      <c r="AS272" s="73">
        <f t="shared" si="807"/>
        <v>145600</v>
      </c>
      <c r="AT272" s="73">
        <f t="shared" si="808"/>
        <v>164528</v>
      </c>
      <c r="AU272" s="73">
        <f t="shared" ref="AU272:AW273" si="899">AU273</f>
        <v>0</v>
      </c>
      <c r="AV272" s="73">
        <f t="shared" si="899"/>
        <v>0</v>
      </c>
      <c r="AW272" s="73">
        <f t="shared" si="899"/>
        <v>0</v>
      </c>
      <c r="AX272" s="73">
        <f t="shared" si="809"/>
        <v>180981</v>
      </c>
      <c r="AY272" s="73">
        <f t="shared" si="810"/>
        <v>145600</v>
      </c>
      <c r="AZ272" s="73">
        <f t="shared" si="811"/>
        <v>164528</v>
      </c>
      <c r="BA272" s="73">
        <f t="shared" ref="BA272:BC273" si="900">BA273</f>
        <v>0</v>
      </c>
      <c r="BB272" s="73">
        <f t="shared" si="900"/>
        <v>0</v>
      </c>
      <c r="BC272" s="73">
        <f t="shared" si="900"/>
        <v>0</v>
      </c>
      <c r="BD272" s="73">
        <f t="shared" si="812"/>
        <v>180981</v>
      </c>
      <c r="BE272" s="73">
        <f t="shared" si="813"/>
        <v>145600</v>
      </c>
      <c r="BF272" s="73">
        <f t="shared" si="814"/>
        <v>164528</v>
      </c>
    </row>
    <row r="273" spans="1:58" ht="25.5">
      <c r="A273" s="274"/>
      <c r="B273" s="30" t="s">
        <v>41</v>
      </c>
      <c r="C273" s="5" t="s">
        <v>16</v>
      </c>
      <c r="D273" s="5" t="s">
        <v>14</v>
      </c>
      <c r="E273" s="5" t="s">
        <v>99</v>
      </c>
      <c r="F273" s="60" t="s">
        <v>151</v>
      </c>
      <c r="G273" s="61" t="s">
        <v>39</v>
      </c>
      <c r="H273" s="73">
        <f>H274</f>
        <v>140000</v>
      </c>
      <c r="I273" s="73">
        <f t="shared" si="893"/>
        <v>145600</v>
      </c>
      <c r="J273" s="73">
        <f t="shared" si="893"/>
        <v>164528</v>
      </c>
      <c r="K273" s="73">
        <f t="shared" si="893"/>
        <v>0</v>
      </c>
      <c r="L273" s="73">
        <f t="shared" si="893"/>
        <v>0</v>
      </c>
      <c r="M273" s="73">
        <f t="shared" si="893"/>
        <v>0</v>
      </c>
      <c r="N273" s="73">
        <f t="shared" si="759"/>
        <v>140000</v>
      </c>
      <c r="O273" s="73">
        <f t="shared" si="760"/>
        <v>145600</v>
      </c>
      <c r="P273" s="73">
        <f t="shared" si="761"/>
        <v>164528</v>
      </c>
      <c r="Q273" s="73">
        <f t="shared" si="894"/>
        <v>0</v>
      </c>
      <c r="R273" s="73">
        <f t="shared" si="894"/>
        <v>0</v>
      </c>
      <c r="S273" s="73">
        <f t="shared" si="894"/>
        <v>0</v>
      </c>
      <c r="T273" s="73">
        <f t="shared" si="551"/>
        <v>140000</v>
      </c>
      <c r="U273" s="73">
        <f t="shared" si="552"/>
        <v>145600</v>
      </c>
      <c r="V273" s="73">
        <f t="shared" si="553"/>
        <v>164528</v>
      </c>
      <c r="W273" s="73">
        <f t="shared" si="895"/>
        <v>0</v>
      </c>
      <c r="X273" s="73">
        <f t="shared" si="895"/>
        <v>0</v>
      </c>
      <c r="Y273" s="73">
        <f t="shared" si="895"/>
        <v>0</v>
      </c>
      <c r="Z273" s="73">
        <f t="shared" si="554"/>
        <v>140000</v>
      </c>
      <c r="AA273" s="73">
        <f t="shared" si="555"/>
        <v>145600</v>
      </c>
      <c r="AB273" s="73">
        <f t="shared" si="556"/>
        <v>164528</v>
      </c>
      <c r="AC273" s="73">
        <f t="shared" si="896"/>
        <v>0</v>
      </c>
      <c r="AD273" s="73">
        <f t="shared" si="896"/>
        <v>0</v>
      </c>
      <c r="AE273" s="73">
        <f t="shared" si="896"/>
        <v>0</v>
      </c>
      <c r="AF273" s="73">
        <f t="shared" si="557"/>
        <v>140000</v>
      </c>
      <c r="AG273" s="73">
        <f t="shared" si="558"/>
        <v>145600</v>
      </c>
      <c r="AH273" s="73">
        <f t="shared" si="559"/>
        <v>164528</v>
      </c>
      <c r="AI273" s="73">
        <f t="shared" si="897"/>
        <v>15000</v>
      </c>
      <c r="AJ273" s="73">
        <f t="shared" si="897"/>
        <v>0</v>
      </c>
      <c r="AK273" s="73">
        <f t="shared" si="897"/>
        <v>0</v>
      </c>
      <c r="AL273" s="73">
        <f t="shared" si="612"/>
        <v>155000</v>
      </c>
      <c r="AM273" s="73">
        <f t="shared" si="613"/>
        <v>145600</v>
      </c>
      <c r="AN273" s="73">
        <f t="shared" si="614"/>
        <v>164528</v>
      </c>
      <c r="AO273" s="73">
        <f t="shared" si="898"/>
        <v>25981</v>
      </c>
      <c r="AP273" s="73">
        <f t="shared" si="898"/>
        <v>0</v>
      </c>
      <c r="AQ273" s="73">
        <f t="shared" si="898"/>
        <v>0</v>
      </c>
      <c r="AR273" s="73">
        <f t="shared" si="806"/>
        <v>180981</v>
      </c>
      <c r="AS273" s="73">
        <f t="shared" si="807"/>
        <v>145600</v>
      </c>
      <c r="AT273" s="73">
        <f t="shared" si="808"/>
        <v>164528</v>
      </c>
      <c r="AU273" s="73">
        <f t="shared" si="899"/>
        <v>0</v>
      </c>
      <c r="AV273" s="73">
        <f t="shared" si="899"/>
        <v>0</v>
      </c>
      <c r="AW273" s="73">
        <f t="shared" si="899"/>
        <v>0</v>
      </c>
      <c r="AX273" s="73">
        <f t="shared" si="809"/>
        <v>180981</v>
      </c>
      <c r="AY273" s="73">
        <f t="shared" si="810"/>
        <v>145600</v>
      </c>
      <c r="AZ273" s="73">
        <f t="shared" si="811"/>
        <v>164528</v>
      </c>
      <c r="BA273" s="73">
        <f t="shared" si="900"/>
        <v>0</v>
      </c>
      <c r="BB273" s="73">
        <f t="shared" si="900"/>
        <v>0</v>
      </c>
      <c r="BC273" s="73">
        <f t="shared" si="900"/>
        <v>0</v>
      </c>
      <c r="BD273" s="73">
        <f t="shared" si="812"/>
        <v>180981</v>
      </c>
      <c r="BE273" s="73">
        <f t="shared" si="813"/>
        <v>145600</v>
      </c>
      <c r="BF273" s="73">
        <f t="shared" si="814"/>
        <v>164528</v>
      </c>
    </row>
    <row r="274" spans="1:58">
      <c r="A274" s="275"/>
      <c r="B274" s="29" t="s">
        <v>42</v>
      </c>
      <c r="C274" s="5" t="s">
        <v>16</v>
      </c>
      <c r="D274" s="5" t="s">
        <v>14</v>
      </c>
      <c r="E274" s="5" t="s">
        <v>99</v>
      </c>
      <c r="F274" s="60" t="s">
        <v>151</v>
      </c>
      <c r="G274" s="61" t="s">
        <v>40</v>
      </c>
      <c r="H274" s="67">
        <v>140000</v>
      </c>
      <c r="I274" s="67">
        <v>145600</v>
      </c>
      <c r="J274" s="67">
        <v>164528</v>
      </c>
      <c r="K274" s="67"/>
      <c r="L274" s="67"/>
      <c r="M274" s="67"/>
      <c r="N274" s="67">
        <f t="shared" si="759"/>
        <v>140000</v>
      </c>
      <c r="O274" s="67">
        <f t="shared" si="760"/>
        <v>145600</v>
      </c>
      <c r="P274" s="67">
        <f t="shared" si="761"/>
        <v>164528</v>
      </c>
      <c r="Q274" s="67"/>
      <c r="R274" s="67"/>
      <c r="S274" s="67"/>
      <c r="T274" s="67">
        <f t="shared" si="551"/>
        <v>140000</v>
      </c>
      <c r="U274" s="67">
        <f t="shared" si="552"/>
        <v>145600</v>
      </c>
      <c r="V274" s="67">
        <f t="shared" si="553"/>
        <v>164528</v>
      </c>
      <c r="W274" s="67"/>
      <c r="X274" s="67"/>
      <c r="Y274" s="67"/>
      <c r="Z274" s="67">
        <f t="shared" si="554"/>
        <v>140000</v>
      </c>
      <c r="AA274" s="67">
        <f t="shared" si="555"/>
        <v>145600</v>
      </c>
      <c r="AB274" s="67">
        <f t="shared" si="556"/>
        <v>164528</v>
      </c>
      <c r="AC274" s="67"/>
      <c r="AD274" s="67"/>
      <c r="AE274" s="67"/>
      <c r="AF274" s="67">
        <f t="shared" si="557"/>
        <v>140000</v>
      </c>
      <c r="AG274" s="67">
        <f t="shared" si="558"/>
        <v>145600</v>
      </c>
      <c r="AH274" s="67">
        <f t="shared" si="559"/>
        <v>164528</v>
      </c>
      <c r="AI274" s="67">
        <v>15000</v>
      </c>
      <c r="AJ274" s="67"/>
      <c r="AK274" s="67"/>
      <c r="AL274" s="67">
        <f t="shared" si="612"/>
        <v>155000</v>
      </c>
      <c r="AM274" s="67">
        <f t="shared" si="613"/>
        <v>145600</v>
      </c>
      <c r="AN274" s="67">
        <f t="shared" si="614"/>
        <v>164528</v>
      </c>
      <c r="AO274" s="67">
        <v>25981</v>
      </c>
      <c r="AP274" s="67"/>
      <c r="AQ274" s="67"/>
      <c r="AR274" s="67">
        <f t="shared" si="806"/>
        <v>180981</v>
      </c>
      <c r="AS274" s="67">
        <f t="shared" si="807"/>
        <v>145600</v>
      </c>
      <c r="AT274" s="67">
        <f t="shared" si="808"/>
        <v>164528</v>
      </c>
      <c r="AU274" s="67"/>
      <c r="AV274" s="67"/>
      <c r="AW274" s="67"/>
      <c r="AX274" s="67">
        <f t="shared" si="809"/>
        <v>180981</v>
      </c>
      <c r="AY274" s="67">
        <f t="shared" si="810"/>
        <v>145600</v>
      </c>
      <c r="AZ274" s="67">
        <f t="shared" si="811"/>
        <v>164528</v>
      </c>
      <c r="BA274" s="67"/>
      <c r="BB274" s="67"/>
      <c r="BC274" s="67"/>
      <c r="BD274" s="67">
        <f t="shared" si="812"/>
        <v>180981</v>
      </c>
      <c r="BE274" s="67">
        <f t="shared" si="813"/>
        <v>145600</v>
      </c>
      <c r="BF274" s="67">
        <f t="shared" si="814"/>
        <v>164528</v>
      </c>
    </row>
    <row r="275" spans="1:58" s="142" customFormat="1" ht="20.25" customHeight="1">
      <c r="A275" s="140" t="s">
        <v>230</v>
      </c>
      <c r="B275" s="87" t="s">
        <v>252</v>
      </c>
      <c r="C275" s="6" t="s">
        <v>16</v>
      </c>
      <c r="D275" s="6" t="s">
        <v>4</v>
      </c>
      <c r="E275" s="6" t="s">
        <v>99</v>
      </c>
      <c r="F275" s="6" t="s">
        <v>100</v>
      </c>
      <c r="G275" s="18"/>
      <c r="H275" s="141">
        <f>H276+H282</f>
        <v>4615689</v>
      </c>
      <c r="I275" s="141">
        <f>I276+I282</f>
        <v>4669393.22</v>
      </c>
      <c r="J275" s="141">
        <f>J276+J282</f>
        <v>4731810.74</v>
      </c>
      <c r="K275" s="141">
        <f t="shared" ref="K275:M275" si="901">K276+K282</f>
        <v>0</v>
      </c>
      <c r="L275" s="141">
        <f t="shared" si="901"/>
        <v>0</v>
      </c>
      <c r="M275" s="141">
        <f t="shared" si="901"/>
        <v>0</v>
      </c>
      <c r="N275" s="141">
        <f t="shared" si="759"/>
        <v>4615689</v>
      </c>
      <c r="O275" s="141">
        <f t="shared" si="760"/>
        <v>4669393.22</v>
      </c>
      <c r="P275" s="141">
        <f t="shared" si="761"/>
        <v>4731810.74</v>
      </c>
      <c r="Q275" s="141">
        <f t="shared" ref="Q275:S275" si="902">Q276+Q282</f>
        <v>0</v>
      </c>
      <c r="R275" s="141">
        <f t="shared" si="902"/>
        <v>0</v>
      </c>
      <c r="S275" s="141">
        <f t="shared" si="902"/>
        <v>0</v>
      </c>
      <c r="T275" s="141">
        <f t="shared" si="551"/>
        <v>4615689</v>
      </c>
      <c r="U275" s="141">
        <f t="shared" si="552"/>
        <v>4669393.22</v>
      </c>
      <c r="V275" s="141">
        <f t="shared" si="553"/>
        <v>4731810.74</v>
      </c>
      <c r="W275" s="141">
        <f t="shared" ref="W275:Y275" si="903">W276+W282</f>
        <v>0</v>
      </c>
      <c r="X275" s="141">
        <f t="shared" si="903"/>
        <v>0</v>
      </c>
      <c r="Y275" s="141">
        <f t="shared" si="903"/>
        <v>0</v>
      </c>
      <c r="Z275" s="141">
        <f t="shared" si="554"/>
        <v>4615689</v>
      </c>
      <c r="AA275" s="141">
        <f t="shared" si="555"/>
        <v>4669393.22</v>
      </c>
      <c r="AB275" s="141">
        <f t="shared" si="556"/>
        <v>4731810.74</v>
      </c>
      <c r="AC275" s="141">
        <f>AC276+AC282+AC279</f>
        <v>5000</v>
      </c>
      <c r="AD275" s="141">
        <f t="shared" ref="AD275:AE275" si="904">AD276+AD282+AD279</f>
        <v>0</v>
      </c>
      <c r="AE275" s="141">
        <f t="shared" si="904"/>
        <v>0</v>
      </c>
      <c r="AF275" s="141">
        <f t="shared" si="557"/>
        <v>4620689</v>
      </c>
      <c r="AG275" s="141">
        <f t="shared" si="558"/>
        <v>4669393.22</v>
      </c>
      <c r="AH275" s="141">
        <f t="shared" si="559"/>
        <v>4731810.74</v>
      </c>
      <c r="AI275" s="141">
        <f>AI276+AI282+AI279</f>
        <v>239300</v>
      </c>
      <c r="AJ275" s="141">
        <f t="shared" ref="AJ275:AK275" si="905">AJ276+AJ282+AJ279</f>
        <v>0</v>
      </c>
      <c r="AK275" s="141">
        <f t="shared" si="905"/>
        <v>0</v>
      </c>
      <c r="AL275" s="141">
        <f t="shared" si="612"/>
        <v>4859989</v>
      </c>
      <c r="AM275" s="141">
        <f t="shared" si="613"/>
        <v>4669393.22</v>
      </c>
      <c r="AN275" s="141">
        <f t="shared" si="614"/>
        <v>4731810.74</v>
      </c>
      <c r="AO275" s="141">
        <f>AO276+AO282+AO279+AO285</f>
        <v>247221.63</v>
      </c>
      <c r="AP275" s="141">
        <f t="shared" ref="AP275:AQ275" si="906">AP276+AP282+AP279+AP285</f>
        <v>0</v>
      </c>
      <c r="AQ275" s="141">
        <f t="shared" si="906"/>
        <v>0</v>
      </c>
      <c r="AR275" s="141">
        <f t="shared" si="806"/>
        <v>5107210.63</v>
      </c>
      <c r="AS275" s="141">
        <f t="shared" si="807"/>
        <v>4669393.22</v>
      </c>
      <c r="AT275" s="141">
        <f t="shared" si="808"/>
        <v>4731810.74</v>
      </c>
      <c r="AU275" s="141">
        <f>AU276+AU282+AU279+AU285</f>
        <v>200000</v>
      </c>
      <c r="AV275" s="141">
        <f t="shared" ref="AV275:AW275" si="907">AV276+AV282+AV279+AV285</f>
        <v>0</v>
      </c>
      <c r="AW275" s="141">
        <f t="shared" si="907"/>
        <v>0</v>
      </c>
      <c r="AX275" s="141">
        <f t="shared" si="809"/>
        <v>5307210.63</v>
      </c>
      <c r="AY275" s="141">
        <f t="shared" si="810"/>
        <v>4669393.22</v>
      </c>
      <c r="AZ275" s="141">
        <f t="shared" si="811"/>
        <v>4731810.74</v>
      </c>
      <c r="BA275" s="141">
        <f>BA276+BA282+BA279+BA285</f>
        <v>143000</v>
      </c>
      <c r="BB275" s="141">
        <f t="shared" ref="BB275:BC275" si="908">BB276+BB282+BB279+BB285</f>
        <v>0</v>
      </c>
      <c r="BC275" s="141">
        <f t="shared" si="908"/>
        <v>0</v>
      </c>
      <c r="BD275" s="141">
        <f t="shared" si="812"/>
        <v>5450210.6299999999</v>
      </c>
      <c r="BE275" s="141">
        <f t="shared" si="813"/>
        <v>4669393.22</v>
      </c>
      <c r="BF275" s="141">
        <f t="shared" si="814"/>
        <v>4731810.74</v>
      </c>
    </row>
    <row r="276" spans="1:58">
      <c r="A276" s="148"/>
      <c r="B276" s="88" t="s">
        <v>141</v>
      </c>
      <c r="C276" s="60" t="s">
        <v>16</v>
      </c>
      <c r="D276" s="60" t="s">
        <v>4</v>
      </c>
      <c r="E276" s="60" t="s">
        <v>99</v>
      </c>
      <c r="F276" s="60" t="s">
        <v>140</v>
      </c>
      <c r="G276" s="61"/>
      <c r="H276" s="67">
        <f>H277</f>
        <v>4478350</v>
      </c>
      <c r="I276" s="67">
        <f>I277</f>
        <v>4534720.22</v>
      </c>
      <c r="J276" s="63">
        <f t="shared" ref="J276:M277" si="909">J277</f>
        <v>4591710.74</v>
      </c>
      <c r="K276" s="63">
        <f t="shared" si="909"/>
        <v>0</v>
      </c>
      <c r="L276" s="63">
        <f t="shared" si="909"/>
        <v>0</v>
      </c>
      <c r="M276" s="63">
        <f t="shared" si="909"/>
        <v>0</v>
      </c>
      <c r="N276" s="67">
        <f t="shared" si="759"/>
        <v>4478350</v>
      </c>
      <c r="O276" s="67">
        <f t="shared" si="760"/>
        <v>4534720.22</v>
      </c>
      <c r="P276" s="63">
        <f t="shared" si="761"/>
        <v>4591710.74</v>
      </c>
      <c r="Q276" s="67">
        <f t="shared" ref="Q276:S277" si="910">Q277</f>
        <v>0</v>
      </c>
      <c r="R276" s="67">
        <f t="shared" si="910"/>
        <v>0</v>
      </c>
      <c r="S276" s="63">
        <f t="shared" si="910"/>
        <v>0</v>
      </c>
      <c r="T276" s="67">
        <f t="shared" si="551"/>
        <v>4478350</v>
      </c>
      <c r="U276" s="67">
        <f t="shared" si="552"/>
        <v>4534720.22</v>
      </c>
      <c r="V276" s="63">
        <f t="shared" si="553"/>
        <v>4591710.74</v>
      </c>
      <c r="W276" s="67">
        <f t="shared" ref="W276:Y277" si="911">W277</f>
        <v>0</v>
      </c>
      <c r="X276" s="67">
        <f t="shared" si="911"/>
        <v>0</v>
      </c>
      <c r="Y276" s="63">
        <f t="shared" si="911"/>
        <v>0</v>
      </c>
      <c r="Z276" s="67">
        <f t="shared" si="554"/>
        <v>4478350</v>
      </c>
      <c r="AA276" s="67">
        <f t="shared" si="555"/>
        <v>4534720.22</v>
      </c>
      <c r="AB276" s="63">
        <f t="shared" si="556"/>
        <v>4591710.74</v>
      </c>
      <c r="AC276" s="67">
        <f t="shared" ref="AC276:AE277" si="912">AC277</f>
        <v>0</v>
      </c>
      <c r="AD276" s="67">
        <f t="shared" si="912"/>
        <v>0</v>
      </c>
      <c r="AE276" s="63">
        <f t="shared" si="912"/>
        <v>0</v>
      </c>
      <c r="AF276" s="67">
        <f t="shared" si="557"/>
        <v>4478350</v>
      </c>
      <c r="AG276" s="67">
        <f t="shared" si="558"/>
        <v>4534720.22</v>
      </c>
      <c r="AH276" s="63">
        <f t="shared" si="559"/>
        <v>4591710.74</v>
      </c>
      <c r="AI276" s="67">
        <f t="shared" ref="AI276:AK277" si="913">AI277</f>
        <v>0</v>
      </c>
      <c r="AJ276" s="67">
        <f t="shared" si="913"/>
        <v>0</v>
      </c>
      <c r="AK276" s="63">
        <f t="shared" si="913"/>
        <v>0</v>
      </c>
      <c r="AL276" s="67">
        <f t="shared" si="612"/>
        <v>4478350</v>
      </c>
      <c r="AM276" s="67">
        <f t="shared" si="613"/>
        <v>4534720.22</v>
      </c>
      <c r="AN276" s="63">
        <f t="shared" si="614"/>
        <v>4591710.74</v>
      </c>
      <c r="AO276" s="67">
        <f t="shared" ref="AO276:AQ277" si="914">AO277</f>
        <v>-69729.179999999993</v>
      </c>
      <c r="AP276" s="67">
        <f t="shared" si="914"/>
        <v>0</v>
      </c>
      <c r="AQ276" s="63">
        <f t="shared" si="914"/>
        <v>0</v>
      </c>
      <c r="AR276" s="67">
        <f t="shared" si="806"/>
        <v>4408620.82</v>
      </c>
      <c r="AS276" s="67">
        <f t="shared" si="807"/>
        <v>4534720.22</v>
      </c>
      <c r="AT276" s="63">
        <f t="shared" si="808"/>
        <v>4591710.74</v>
      </c>
      <c r="AU276" s="67">
        <f t="shared" ref="AU276:AW277" si="915">AU277</f>
        <v>200000</v>
      </c>
      <c r="AV276" s="67">
        <f t="shared" si="915"/>
        <v>0</v>
      </c>
      <c r="AW276" s="63">
        <f t="shared" si="915"/>
        <v>0</v>
      </c>
      <c r="AX276" s="67">
        <f t="shared" si="809"/>
        <v>4608620.82</v>
      </c>
      <c r="AY276" s="67">
        <f t="shared" si="810"/>
        <v>4534720.22</v>
      </c>
      <c r="AZ276" s="63">
        <f t="shared" si="811"/>
        <v>4591710.74</v>
      </c>
      <c r="BA276" s="67">
        <f t="shared" ref="BA276:BC277" si="916">BA277</f>
        <v>143000</v>
      </c>
      <c r="BB276" s="67">
        <f t="shared" si="916"/>
        <v>0</v>
      </c>
      <c r="BC276" s="63">
        <f t="shared" si="916"/>
        <v>0</v>
      </c>
      <c r="BD276" s="67">
        <f t="shared" si="812"/>
        <v>4751620.82</v>
      </c>
      <c r="BE276" s="67">
        <f t="shared" si="813"/>
        <v>4534720.22</v>
      </c>
      <c r="BF276" s="63">
        <f t="shared" si="814"/>
        <v>4591710.74</v>
      </c>
    </row>
    <row r="277" spans="1:58" ht="25.5">
      <c r="A277" s="148"/>
      <c r="B277" s="80" t="s">
        <v>41</v>
      </c>
      <c r="C277" s="60" t="s">
        <v>16</v>
      </c>
      <c r="D277" s="60" t="s">
        <v>4</v>
      </c>
      <c r="E277" s="60" t="s">
        <v>99</v>
      </c>
      <c r="F277" s="60" t="s">
        <v>140</v>
      </c>
      <c r="G277" s="61" t="s">
        <v>39</v>
      </c>
      <c r="H277" s="67">
        <f>H278</f>
        <v>4478350</v>
      </c>
      <c r="I277" s="67">
        <f>I278</f>
        <v>4534720.22</v>
      </c>
      <c r="J277" s="63">
        <f t="shared" si="909"/>
        <v>4591710.74</v>
      </c>
      <c r="K277" s="63">
        <f t="shared" si="909"/>
        <v>0</v>
      </c>
      <c r="L277" s="63">
        <f t="shared" si="909"/>
        <v>0</v>
      </c>
      <c r="M277" s="63">
        <f t="shared" si="909"/>
        <v>0</v>
      </c>
      <c r="N277" s="67">
        <f t="shared" si="759"/>
        <v>4478350</v>
      </c>
      <c r="O277" s="67">
        <f t="shared" si="760"/>
        <v>4534720.22</v>
      </c>
      <c r="P277" s="63">
        <f t="shared" si="761"/>
        <v>4591710.74</v>
      </c>
      <c r="Q277" s="67">
        <f t="shared" si="910"/>
        <v>0</v>
      </c>
      <c r="R277" s="67">
        <f t="shared" si="910"/>
        <v>0</v>
      </c>
      <c r="S277" s="63">
        <f t="shared" si="910"/>
        <v>0</v>
      </c>
      <c r="T277" s="67">
        <f t="shared" si="551"/>
        <v>4478350</v>
      </c>
      <c r="U277" s="67">
        <f t="shared" si="552"/>
        <v>4534720.22</v>
      </c>
      <c r="V277" s="63">
        <f t="shared" si="553"/>
        <v>4591710.74</v>
      </c>
      <c r="W277" s="67">
        <f t="shared" si="911"/>
        <v>0</v>
      </c>
      <c r="X277" s="67">
        <f t="shared" si="911"/>
        <v>0</v>
      </c>
      <c r="Y277" s="63">
        <f t="shared" si="911"/>
        <v>0</v>
      </c>
      <c r="Z277" s="67">
        <f t="shared" si="554"/>
        <v>4478350</v>
      </c>
      <c r="AA277" s="67">
        <f t="shared" si="555"/>
        <v>4534720.22</v>
      </c>
      <c r="AB277" s="63">
        <f t="shared" si="556"/>
        <v>4591710.74</v>
      </c>
      <c r="AC277" s="67">
        <f t="shared" si="912"/>
        <v>0</v>
      </c>
      <c r="AD277" s="67">
        <f t="shared" si="912"/>
        <v>0</v>
      </c>
      <c r="AE277" s="63">
        <f t="shared" si="912"/>
        <v>0</v>
      </c>
      <c r="AF277" s="67">
        <f t="shared" si="557"/>
        <v>4478350</v>
      </c>
      <c r="AG277" s="67">
        <f t="shared" si="558"/>
        <v>4534720.22</v>
      </c>
      <c r="AH277" s="63">
        <f t="shared" si="559"/>
        <v>4591710.74</v>
      </c>
      <c r="AI277" s="67">
        <f t="shared" si="913"/>
        <v>0</v>
      </c>
      <c r="AJ277" s="67">
        <f t="shared" si="913"/>
        <v>0</v>
      </c>
      <c r="AK277" s="63">
        <f t="shared" si="913"/>
        <v>0</v>
      </c>
      <c r="AL277" s="67">
        <f t="shared" si="612"/>
        <v>4478350</v>
      </c>
      <c r="AM277" s="67">
        <f t="shared" si="613"/>
        <v>4534720.22</v>
      </c>
      <c r="AN277" s="63">
        <f t="shared" si="614"/>
        <v>4591710.74</v>
      </c>
      <c r="AO277" s="67">
        <f t="shared" si="914"/>
        <v>-69729.179999999993</v>
      </c>
      <c r="AP277" s="67">
        <f t="shared" si="914"/>
        <v>0</v>
      </c>
      <c r="AQ277" s="63">
        <f t="shared" si="914"/>
        <v>0</v>
      </c>
      <c r="AR277" s="67">
        <f t="shared" si="806"/>
        <v>4408620.82</v>
      </c>
      <c r="AS277" s="67">
        <f t="shared" si="807"/>
        <v>4534720.22</v>
      </c>
      <c r="AT277" s="63">
        <f t="shared" si="808"/>
        <v>4591710.74</v>
      </c>
      <c r="AU277" s="67">
        <f t="shared" si="915"/>
        <v>200000</v>
      </c>
      <c r="AV277" s="67">
        <f t="shared" si="915"/>
        <v>0</v>
      </c>
      <c r="AW277" s="63">
        <f t="shared" si="915"/>
        <v>0</v>
      </c>
      <c r="AX277" s="67">
        <f t="shared" si="809"/>
        <v>4608620.82</v>
      </c>
      <c r="AY277" s="67">
        <f t="shared" si="810"/>
        <v>4534720.22</v>
      </c>
      <c r="AZ277" s="63">
        <f t="shared" si="811"/>
        <v>4591710.74</v>
      </c>
      <c r="BA277" s="67">
        <f t="shared" si="916"/>
        <v>143000</v>
      </c>
      <c r="BB277" s="67">
        <f t="shared" si="916"/>
        <v>0</v>
      </c>
      <c r="BC277" s="63">
        <f t="shared" si="916"/>
        <v>0</v>
      </c>
      <c r="BD277" s="67">
        <f t="shared" si="812"/>
        <v>4751620.82</v>
      </c>
      <c r="BE277" s="67">
        <f t="shared" si="813"/>
        <v>4534720.22</v>
      </c>
      <c r="BF277" s="63">
        <f t="shared" si="814"/>
        <v>4591710.74</v>
      </c>
    </row>
    <row r="278" spans="1:58">
      <c r="A278" s="148"/>
      <c r="B278" s="91" t="s">
        <v>42</v>
      </c>
      <c r="C278" s="60" t="s">
        <v>16</v>
      </c>
      <c r="D278" s="60" t="s">
        <v>4</v>
      </c>
      <c r="E278" s="60" t="s">
        <v>99</v>
      </c>
      <c r="F278" s="60" t="s">
        <v>140</v>
      </c>
      <c r="G278" s="61" t="s">
        <v>40</v>
      </c>
      <c r="H278" s="67">
        <f>4428350+50000</f>
        <v>4478350</v>
      </c>
      <c r="I278" s="67">
        <f>4484720.22+50000</f>
        <v>4534720.22</v>
      </c>
      <c r="J278" s="67">
        <f>4541710.74+50000</f>
        <v>4591710.74</v>
      </c>
      <c r="K278" s="67"/>
      <c r="L278" s="67"/>
      <c r="M278" s="67"/>
      <c r="N278" s="67">
        <f t="shared" si="759"/>
        <v>4478350</v>
      </c>
      <c r="O278" s="67">
        <f t="shared" si="760"/>
        <v>4534720.22</v>
      </c>
      <c r="P278" s="67">
        <f t="shared" si="761"/>
        <v>4591710.74</v>
      </c>
      <c r="Q278" s="67"/>
      <c r="R278" s="67"/>
      <c r="S278" s="67"/>
      <c r="T278" s="67">
        <f t="shared" si="551"/>
        <v>4478350</v>
      </c>
      <c r="U278" s="67">
        <f t="shared" si="552"/>
        <v>4534720.22</v>
      </c>
      <c r="V278" s="67">
        <f t="shared" si="553"/>
        <v>4591710.74</v>
      </c>
      <c r="W278" s="67"/>
      <c r="X278" s="67"/>
      <c r="Y278" s="67"/>
      <c r="Z278" s="67">
        <f t="shared" si="554"/>
        <v>4478350</v>
      </c>
      <c r="AA278" s="67">
        <f t="shared" si="555"/>
        <v>4534720.22</v>
      </c>
      <c r="AB278" s="67">
        <f t="shared" si="556"/>
        <v>4591710.74</v>
      </c>
      <c r="AC278" s="67"/>
      <c r="AD278" s="67"/>
      <c r="AE278" s="67"/>
      <c r="AF278" s="67">
        <f t="shared" si="557"/>
        <v>4478350</v>
      </c>
      <c r="AG278" s="67">
        <f t="shared" si="558"/>
        <v>4534720.22</v>
      </c>
      <c r="AH278" s="67">
        <f t="shared" si="559"/>
        <v>4591710.74</v>
      </c>
      <c r="AI278" s="67"/>
      <c r="AJ278" s="67"/>
      <c r="AK278" s="67"/>
      <c r="AL278" s="67">
        <f t="shared" si="612"/>
        <v>4478350</v>
      </c>
      <c r="AM278" s="67">
        <f t="shared" si="613"/>
        <v>4534720.22</v>
      </c>
      <c r="AN278" s="67">
        <f t="shared" si="614"/>
        <v>4591710.74</v>
      </c>
      <c r="AO278" s="67">
        <v>-69729.179999999993</v>
      </c>
      <c r="AP278" s="67"/>
      <c r="AQ278" s="67"/>
      <c r="AR278" s="67">
        <f t="shared" si="806"/>
        <v>4408620.82</v>
      </c>
      <c r="AS278" s="67">
        <f t="shared" si="807"/>
        <v>4534720.22</v>
      </c>
      <c r="AT278" s="67">
        <f t="shared" si="808"/>
        <v>4591710.74</v>
      </c>
      <c r="AU278" s="67">
        <v>200000</v>
      </c>
      <c r="AV278" s="67"/>
      <c r="AW278" s="67"/>
      <c r="AX278" s="67">
        <f t="shared" si="809"/>
        <v>4608620.82</v>
      </c>
      <c r="AY278" s="67">
        <f t="shared" si="810"/>
        <v>4534720.22</v>
      </c>
      <c r="AZ278" s="67">
        <f t="shared" si="811"/>
        <v>4591710.74</v>
      </c>
      <c r="BA278" s="67">
        <v>143000</v>
      </c>
      <c r="BB278" s="67"/>
      <c r="BC278" s="67"/>
      <c r="BD278" s="67">
        <f t="shared" si="812"/>
        <v>4751620.82</v>
      </c>
      <c r="BE278" s="67">
        <f t="shared" si="813"/>
        <v>4534720.22</v>
      </c>
      <c r="BF278" s="67">
        <f t="shared" si="814"/>
        <v>4591710.74</v>
      </c>
    </row>
    <row r="279" spans="1:58">
      <c r="A279" s="219"/>
      <c r="B279" s="88" t="s">
        <v>245</v>
      </c>
      <c r="C279" s="44" t="s">
        <v>16</v>
      </c>
      <c r="D279" s="40" t="s">
        <v>4</v>
      </c>
      <c r="E279" s="44" t="s">
        <v>99</v>
      </c>
      <c r="F279" s="44" t="s">
        <v>110</v>
      </c>
      <c r="G279" s="43"/>
      <c r="H279" s="67"/>
      <c r="I279" s="67"/>
      <c r="J279" s="67"/>
      <c r="K279" s="67"/>
      <c r="L279" s="67"/>
      <c r="M279" s="67"/>
      <c r="N279" s="67"/>
      <c r="O279" s="67"/>
      <c r="P279" s="67"/>
      <c r="Q279" s="67"/>
      <c r="R279" s="67"/>
      <c r="S279" s="67"/>
      <c r="T279" s="67"/>
      <c r="U279" s="67"/>
      <c r="V279" s="67"/>
      <c r="W279" s="67"/>
      <c r="X279" s="67"/>
      <c r="Y279" s="67"/>
      <c r="Z279" s="67"/>
      <c r="AA279" s="67"/>
      <c r="AB279" s="67"/>
      <c r="AC279" s="67">
        <f>AC280</f>
        <v>5000</v>
      </c>
      <c r="AD279" s="67">
        <f t="shared" ref="AD279:AE280" si="917">AD280</f>
        <v>0</v>
      </c>
      <c r="AE279" s="67">
        <f t="shared" si="917"/>
        <v>0</v>
      </c>
      <c r="AF279" s="67">
        <f t="shared" ref="AF279:AF281" si="918">Z279+AC279</f>
        <v>5000</v>
      </c>
      <c r="AG279" s="67">
        <f t="shared" ref="AG279:AG281" si="919">AA279+AD279</f>
        <v>0</v>
      </c>
      <c r="AH279" s="67">
        <f t="shared" ref="AH279:AH281" si="920">AB279+AE279</f>
        <v>0</v>
      </c>
      <c r="AI279" s="67">
        <f>AI280</f>
        <v>239300</v>
      </c>
      <c r="AJ279" s="67">
        <f t="shared" ref="AJ279:AK280" si="921">AJ280</f>
        <v>0</v>
      </c>
      <c r="AK279" s="67">
        <f t="shared" si="921"/>
        <v>0</v>
      </c>
      <c r="AL279" s="67">
        <f t="shared" si="612"/>
        <v>244300</v>
      </c>
      <c r="AM279" s="67">
        <f t="shared" si="613"/>
        <v>0</v>
      </c>
      <c r="AN279" s="67">
        <f t="shared" si="614"/>
        <v>0</v>
      </c>
      <c r="AO279" s="67">
        <f>AO280</f>
        <v>0</v>
      </c>
      <c r="AP279" s="67">
        <f t="shared" ref="AP279:AQ280" si="922">AP280</f>
        <v>0</v>
      </c>
      <c r="AQ279" s="67">
        <f t="shared" si="922"/>
        <v>0</v>
      </c>
      <c r="AR279" s="67">
        <f t="shared" si="806"/>
        <v>244300</v>
      </c>
      <c r="AS279" s="67">
        <f t="shared" si="807"/>
        <v>0</v>
      </c>
      <c r="AT279" s="67">
        <f t="shared" si="808"/>
        <v>0</v>
      </c>
      <c r="AU279" s="67">
        <f>AU280</f>
        <v>0</v>
      </c>
      <c r="AV279" s="67">
        <f t="shared" ref="AV279:AW280" si="923">AV280</f>
        <v>0</v>
      </c>
      <c r="AW279" s="67">
        <f t="shared" si="923"/>
        <v>0</v>
      </c>
      <c r="AX279" s="67">
        <f t="shared" si="809"/>
        <v>244300</v>
      </c>
      <c r="AY279" s="67">
        <f t="shared" si="810"/>
        <v>0</v>
      </c>
      <c r="AZ279" s="67">
        <f t="shared" si="811"/>
        <v>0</v>
      </c>
      <c r="BA279" s="67">
        <f>BA280</f>
        <v>0</v>
      </c>
      <c r="BB279" s="67">
        <f t="shared" ref="BB279:BC280" si="924">BB280</f>
        <v>0</v>
      </c>
      <c r="BC279" s="67">
        <f t="shared" si="924"/>
        <v>0</v>
      </c>
      <c r="BD279" s="67">
        <f t="shared" si="812"/>
        <v>244300</v>
      </c>
      <c r="BE279" s="67">
        <f t="shared" si="813"/>
        <v>0</v>
      </c>
      <c r="BF279" s="67">
        <f t="shared" si="814"/>
        <v>0</v>
      </c>
    </row>
    <row r="280" spans="1:58" ht="25.5">
      <c r="A280" s="219"/>
      <c r="B280" s="80" t="s">
        <v>41</v>
      </c>
      <c r="C280" s="44" t="s">
        <v>16</v>
      </c>
      <c r="D280" s="40" t="s">
        <v>4</v>
      </c>
      <c r="E280" s="44" t="s">
        <v>99</v>
      </c>
      <c r="F280" s="44" t="s">
        <v>110</v>
      </c>
      <c r="G280" s="43" t="s">
        <v>39</v>
      </c>
      <c r="H280" s="67"/>
      <c r="I280" s="67"/>
      <c r="J280" s="67"/>
      <c r="K280" s="67"/>
      <c r="L280" s="67"/>
      <c r="M280" s="67"/>
      <c r="N280" s="67"/>
      <c r="O280" s="67"/>
      <c r="P280" s="67"/>
      <c r="Q280" s="67"/>
      <c r="R280" s="67"/>
      <c r="S280" s="67"/>
      <c r="T280" s="67"/>
      <c r="U280" s="67"/>
      <c r="V280" s="67"/>
      <c r="W280" s="67"/>
      <c r="X280" s="67"/>
      <c r="Y280" s="67"/>
      <c r="Z280" s="67"/>
      <c r="AA280" s="67"/>
      <c r="AB280" s="67"/>
      <c r="AC280" s="67">
        <f>AC281</f>
        <v>5000</v>
      </c>
      <c r="AD280" s="67">
        <f t="shared" si="917"/>
        <v>0</v>
      </c>
      <c r="AE280" s="67">
        <f t="shared" si="917"/>
        <v>0</v>
      </c>
      <c r="AF280" s="67">
        <f t="shared" si="918"/>
        <v>5000</v>
      </c>
      <c r="AG280" s="67">
        <f t="shared" si="919"/>
        <v>0</v>
      </c>
      <c r="AH280" s="67">
        <f t="shared" si="920"/>
        <v>0</v>
      </c>
      <c r="AI280" s="67">
        <f>AI281</f>
        <v>239300</v>
      </c>
      <c r="AJ280" s="67">
        <f t="shared" si="921"/>
        <v>0</v>
      </c>
      <c r="AK280" s="67">
        <f t="shared" si="921"/>
        <v>0</v>
      </c>
      <c r="AL280" s="67">
        <f t="shared" si="612"/>
        <v>244300</v>
      </c>
      <c r="AM280" s="67">
        <f t="shared" si="613"/>
        <v>0</v>
      </c>
      <c r="AN280" s="67">
        <f t="shared" si="614"/>
        <v>0</v>
      </c>
      <c r="AO280" s="67">
        <f>AO281</f>
        <v>0</v>
      </c>
      <c r="AP280" s="67">
        <f t="shared" si="922"/>
        <v>0</v>
      </c>
      <c r="AQ280" s="67">
        <f t="shared" si="922"/>
        <v>0</v>
      </c>
      <c r="AR280" s="67">
        <f t="shared" si="806"/>
        <v>244300</v>
      </c>
      <c r="AS280" s="67">
        <f t="shared" si="807"/>
        <v>0</v>
      </c>
      <c r="AT280" s="67">
        <f t="shared" si="808"/>
        <v>0</v>
      </c>
      <c r="AU280" s="67">
        <f>AU281</f>
        <v>0</v>
      </c>
      <c r="AV280" s="67">
        <f t="shared" si="923"/>
        <v>0</v>
      </c>
      <c r="AW280" s="67">
        <f t="shared" si="923"/>
        <v>0</v>
      </c>
      <c r="AX280" s="67">
        <f t="shared" si="809"/>
        <v>244300</v>
      </c>
      <c r="AY280" s="67">
        <f t="shared" si="810"/>
        <v>0</v>
      </c>
      <c r="AZ280" s="67">
        <f t="shared" si="811"/>
        <v>0</v>
      </c>
      <c r="BA280" s="67">
        <f>BA281</f>
        <v>0</v>
      </c>
      <c r="BB280" s="67">
        <f t="shared" si="924"/>
        <v>0</v>
      </c>
      <c r="BC280" s="67">
        <f t="shared" si="924"/>
        <v>0</v>
      </c>
      <c r="BD280" s="67">
        <f t="shared" si="812"/>
        <v>244300</v>
      </c>
      <c r="BE280" s="67">
        <f t="shared" si="813"/>
        <v>0</v>
      </c>
      <c r="BF280" s="67">
        <f t="shared" si="814"/>
        <v>0</v>
      </c>
    </row>
    <row r="281" spans="1:58">
      <c r="A281" s="219"/>
      <c r="B281" s="91" t="s">
        <v>42</v>
      </c>
      <c r="C281" s="44" t="s">
        <v>16</v>
      </c>
      <c r="D281" s="40" t="s">
        <v>4</v>
      </c>
      <c r="E281" s="44" t="s">
        <v>99</v>
      </c>
      <c r="F281" s="44" t="s">
        <v>110</v>
      </c>
      <c r="G281" s="43" t="s">
        <v>40</v>
      </c>
      <c r="H281" s="67"/>
      <c r="I281" s="67"/>
      <c r="J281" s="67"/>
      <c r="K281" s="67"/>
      <c r="L281" s="67"/>
      <c r="M281" s="67"/>
      <c r="N281" s="67"/>
      <c r="O281" s="67"/>
      <c r="P281" s="67"/>
      <c r="Q281" s="67"/>
      <c r="R281" s="67"/>
      <c r="S281" s="67"/>
      <c r="T281" s="67"/>
      <c r="U281" s="67"/>
      <c r="V281" s="67"/>
      <c r="W281" s="67"/>
      <c r="X281" s="67"/>
      <c r="Y281" s="67"/>
      <c r="Z281" s="67"/>
      <c r="AA281" s="67"/>
      <c r="AB281" s="67"/>
      <c r="AC281" s="67">
        <v>5000</v>
      </c>
      <c r="AD281" s="67"/>
      <c r="AE281" s="67"/>
      <c r="AF281" s="67">
        <f t="shared" si="918"/>
        <v>5000</v>
      </c>
      <c r="AG281" s="67">
        <f t="shared" si="919"/>
        <v>0</v>
      </c>
      <c r="AH281" s="67">
        <f t="shared" si="920"/>
        <v>0</v>
      </c>
      <c r="AI281" s="67">
        <v>239300</v>
      </c>
      <c r="AJ281" s="67"/>
      <c r="AK281" s="67"/>
      <c r="AL281" s="67">
        <f t="shared" si="612"/>
        <v>244300</v>
      </c>
      <c r="AM281" s="67">
        <f t="shared" si="613"/>
        <v>0</v>
      </c>
      <c r="AN281" s="67">
        <f t="shared" si="614"/>
        <v>0</v>
      </c>
      <c r="AO281" s="67"/>
      <c r="AP281" s="67"/>
      <c r="AQ281" s="67"/>
      <c r="AR281" s="67">
        <f t="shared" si="806"/>
        <v>244300</v>
      </c>
      <c r="AS281" s="67">
        <f t="shared" si="807"/>
        <v>0</v>
      </c>
      <c r="AT281" s="67">
        <f t="shared" si="808"/>
        <v>0</v>
      </c>
      <c r="AU281" s="67"/>
      <c r="AV281" s="67"/>
      <c r="AW281" s="67"/>
      <c r="AX281" s="67">
        <f t="shared" si="809"/>
        <v>244300</v>
      </c>
      <c r="AY281" s="67">
        <f t="shared" si="810"/>
        <v>0</v>
      </c>
      <c r="AZ281" s="67">
        <f t="shared" si="811"/>
        <v>0</v>
      </c>
      <c r="BA281" s="67"/>
      <c r="BB281" s="67"/>
      <c r="BC281" s="67"/>
      <c r="BD281" s="67">
        <f t="shared" si="812"/>
        <v>244300</v>
      </c>
      <c r="BE281" s="67">
        <f t="shared" si="813"/>
        <v>0</v>
      </c>
      <c r="BF281" s="67">
        <f t="shared" si="814"/>
        <v>0</v>
      </c>
    </row>
    <row r="282" spans="1:58" ht="38.25">
      <c r="A282" s="148"/>
      <c r="B282" s="88" t="s">
        <v>242</v>
      </c>
      <c r="C282" s="5" t="s">
        <v>16</v>
      </c>
      <c r="D282" s="60" t="s">
        <v>4</v>
      </c>
      <c r="E282" s="5" t="s">
        <v>99</v>
      </c>
      <c r="F282" s="5" t="s">
        <v>105</v>
      </c>
      <c r="G282" s="17"/>
      <c r="H282" s="63">
        <f>H283</f>
        <v>137339</v>
      </c>
      <c r="I282" s="63">
        <f t="shared" ref="I282:M283" si="925">I283</f>
        <v>134673</v>
      </c>
      <c r="J282" s="63">
        <f t="shared" si="925"/>
        <v>140100</v>
      </c>
      <c r="K282" s="63">
        <f t="shared" si="925"/>
        <v>0</v>
      </c>
      <c r="L282" s="63">
        <f t="shared" si="925"/>
        <v>0</v>
      </c>
      <c r="M282" s="63">
        <f t="shared" si="925"/>
        <v>0</v>
      </c>
      <c r="N282" s="63">
        <f t="shared" si="759"/>
        <v>137339</v>
      </c>
      <c r="O282" s="63">
        <f t="shared" si="760"/>
        <v>134673</v>
      </c>
      <c r="P282" s="63">
        <f t="shared" si="761"/>
        <v>140100</v>
      </c>
      <c r="Q282" s="63">
        <f t="shared" ref="Q282:S283" si="926">Q283</f>
        <v>0</v>
      </c>
      <c r="R282" s="63">
        <f t="shared" si="926"/>
        <v>0</v>
      </c>
      <c r="S282" s="63">
        <f t="shared" si="926"/>
        <v>0</v>
      </c>
      <c r="T282" s="63">
        <f t="shared" si="551"/>
        <v>137339</v>
      </c>
      <c r="U282" s="63">
        <f t="shared" si="552"/>
        <v>134673</v>
      </c>
      <c r="V282" s="63">
        <f t="shared" si="553"/>
        <v>140100</v>
      </c>
      <c r="W282" s="63">
        <f t="shared" ref="W282:Y283" si="927">W283</f>
        <v>0</v>
      </c>
      <c r="X282" s="63">
        <f t="shared" si="927"/>
        <v>0</v>
      </c>
      <c r="Y282" s="63">
        <f t="shared" si="927"/>
        <v>0</v>
      </c>
      <c r="Z282" s="63">
        <f t="shared" si="554"/>
        <v>137339</v>
      </c>
      <c r="AA282" s="63">
        <f t="shared" si="555"/>
        <v>134673</v>
      </c>
      <c r="AB282" s="63">
        <f t="shared" si="556"/>
        <v>140100</v>
      </c>
      <c r="AC282" s="63">
        <f t="shared" ref="AC282:AE283" si="928">AC283</f>
        <v>0</v>
      </c>
      <c r="AD282" s="63">
        <f t="shared" si="928"/>
        <v>0</v>
      </c>
      <c r="AE282" s="63">
        <f t="shared" si="928"/>
        <v>0</v>
      </c>
      <c r="AF282" s="63">
        <f t="shared" si="557"/>
        <v>137339</v>
      </c>
      <c r="AG282" s="63">
        <f t="shared" si="558"/>
        <v>134673</v>
      </c>
      <c r="AH282" s="63">
        <f t="shared" si="559"/>
        <v>140100</v>
      </c>
      <c r="AI282" s="63">
        <f t="shared" ref="AI282:AK283" si="929">AI283</f>
        <v>0</v>
      </c>
      <c r="AJ282" s="63">
        <f t="shared" si="929"/>
        <v>0</v>
      </c>
      <c r="AK282" s="63">
        <f t="shared" si="929"/>
        <v>0</v>
      </c>
      <c r="AL282" s="63">
        <f t="shared" si="612"/>
        <v>137339</v>
      </c>
      <c r="AM282" s="63">
        <f t="shared" si="613"/>
        <v>134673</v>
      </c>
      <c r="AN282" s="63">
        <f t="shared" si="614"/>
        <v>140100</v>
      </c>
      <c r="AO282" s="63">
        <f t="shared" ref="AO282:AQ283" si="930">AO283</f>
        <v>0</v>
      </c>
      <c r="AP282" s="63">
        <f t="shared" si="930"/>
        <v>0</v>
      </c>
      <c r="AQ282" s="63">
        <f t="shared" si="930"/>
        <v>0</v>
      </c>
      <c r="AR282" s="63">
        <f t="shared" si="806"/>
        <v>137339</v>
      </c>
      <c r="AS282" s="63">
        <f t="shared" si="807"/>
        <v>134673</v>
      </c>
      <c r="AT282" s="63">
        <f t="shared" si="808"/>
        <v>140100</v>
      </c>
      <c r="AU282" s="63">
        <f t="shared" ref="AU282:AW283" si="931">AU283</f>
        <v>0</v>
      </c>
      <c r="AV282" s="63">
        <f t="shared" si="931"/>
        <v>0</v>
      </c>
      <c r="AW282" s="63">
        <f t="shared" si="931"/>
        <v>0</v>
      </c>
      <c r="AX282" s="63">
        <f t="shared" si="809"/>
        <v>137339</v>
      </c>
      <c r="AY282" s="63">
        <f t="shared" si="810"/>
        <v>134673</v>
      </c>
      <c r="AZ282" s="63">
        <f t="shared" si="811"/>
        <v>140100</v>
      </c>
      <c r="BA282" s="63">
        <f t="shared" ref="BA282:BC283" si="932">BA283</f>
        <v>0</v>
      </c>
      <c r="BB282" s="63">
        <f t="shared" si="932"/>
        <v>0</v>
      </c>
      <c r="BC282" s="63">
        <f t="shared" si="932"/>
        <v>0</v>
      </c>
      <c r="BD282" s="63">
        <f t="shared" si="812"/>
        <v>137339</v>
      </c>
      <c r="BE282" s="63">
        <f t="shared" si="813"/>
        <v>134673</v>
      </c>
      <c r="BF282" s="63">
        <f t="shared" si="814"/>
        <v>140100</v>
      </c>
    </row>
    <row r="283" spans="1:58" ht="25.5">
      <c r="A283" s="148"/>
      <c r="B283" s="80" t="s">
        <v>41</v>
      </c>
      <c r="C283" s="5" t="s">
        <v>16</v>
      </c>
      <c r="D283" s="60" t="s">
        <v>4</v>
      </c>
      <c r="E283" s="5" t="s">
        <v>99</v>
      </c>
      <c r="F283" s="5" t="s">
        <v>105</v>
      </c>
      <c r="G283" s="17" t="s">
        <v>39</v>
      </c>
      <c r="H283" s="63">
        <f>H284</f>
        <v>137339</v>
      </c>
      <c r="I283" s="63">
        <f t="shared" si="925"/>
        <v>134673</v>
      </c>
      <c r="J283" s="63">
        <f t="shared" si="925"/>
        <v>140100</v>
      </c>
      <c r="K283" s="63">
        <f t="shared" si="925"/>
        <v>0</v>
      </c>
      <c r="L283" s="63">
        <f t="shared" si="925"/>
        <v>0</v>
      </c>
      <c r="M283" s="63">
        <f t="shared" si="925"/>
        <v>0</v>
      </c>
      <c r="N283" s="63">
        <f t="shared" si="759"/>
        <v>137339</v>
      </c>
      <c r="O283" s="63">
        <f t="shared" si="760"/>
        <v>134673</v>
      </c>
      <c r="P283" s="63">
        <f t="shared" si="761"/>
        <v>140100</v>
      </c>
      <c r="Q283" s="63">
        <f t="shared" si="926"/>
        <v>0</v>
      </c>
      <c r="R283" s="63">
        <f t="shared" si="926"/>
        <v>0</v>
      </c>
      <c r="S283" s="63">
        <f t="shared" si="926"/>
        <v>0</v>
      </c>
      <c r="T283" s="63">
        <f t="shared" si="551"/>
        <v>137339</v>
      </c>
      <c r="U283" s="63">
        <f t="shared" si="552"/>
        <v>134673</v>
      </c>
      <c r="V283" s="63">
        <f t="shared" si="553"/>
        <v>140100</v>
      </c>
      <c r="W283" s="63">
        <f t="shared" si="927"/>
        <v>0</v>
      </c>
      <c r="X283" s="63">
        <f t="shared" si="927"/>
        <v>0</v>
      </c>
      <c r="Y283" s="63">
        <f t="shared" si="927"/>
        <v>0</v>
      </c>
      <c r="Z283" s="63">
        <f t="shared" si="554"/>
        <v>137339</v>
      </c>
      <c r="AA283" s="63">
        <f t="shared" si="555"/>
        <v>134673</v>
      </c>
      <c r="AB283" s="63">
        <f t="shared" si="556"/>
        <v>140100</v>
      </c>
      <c r="AC283" s="63">
        <f t="shared" si="928"/>
        <v>0</v>
      </c>
      <c r="AD283" s="63">
        <f t="shared" si="928"/>
        <v>0</v>
      </c>
      <c r="AE283" s="63">
        <f t="shared" si="928"/>
        <v>0</v>
      </c>
      <c r="AF283" s="63">
        <f t="shared" si="557"/>
        <v>137339</v>
      </c>
      <c r="AG283" s="63">
        <f t="shared" si="558"/>
        <v>134673</v>
      </c>
      <c r="AH283" s="63">
        <f t="shared" si="559"/>
        <v>140100</v>
      </c>
      <c r="AI283" s="63">
        <f t="shared" si="929"/>
        <v>0</v>
      </c>
      <c r="AJ283" s="63">
        <f t="shared" si="929"/>
        <v>0</v>
      </c>
      <c r="AK283" s="63">
        <f t="shared" si="929"/>
        <v>0</v>
      </c>
      <c r="AL283" s="63">
        <f t="shared" si="612"/>
        <v>137339</v>
      </c>
      <c r="AM283" s="63">
        <f t="shared" si="613"/>
        <v>134673</v>
      </c>
      <c r="AN283" s="63">
        <f t="shared" si="614"/>
        <v>140100</v>
      </c>
      <c r="AO283" s="63">
        <f t="shared" si="930"/>
        <v>0</v>
      </c>
      <c r="AP283" s="63">
        <f t="shared" si="930"/>
        <v>0</v>
      </c>
      <c r="AQ283" s="63">
        <f t="shared" si="930"/>
        <v>0</v>
      </c>
      <c r="AR283" s="63">
        <f t="shared" si="806"/>
        <v>137339</v>
      </c>
      <c r="AS283" s="63">
        <f t="shared" si="807"/>
        <v>134673</v>
      </c>
      <c r="AT283" s="63">
        <f t="shared" si="808"/>
        <v>140100</v>
      </c>
      <c r="AU283" s="63">
        <f t="shared" si="931"/>
        <v>0</v>
      </c>
      <c r="AV283" s="63">
        <f t="shared" si="931"/>
        <v>0</v>
      </c>
      <c r="AW283" s="63">
        <f t="shared" si="931"/>
        <v>0</v>
      </c>
      <c r="AX283" s="63">
        <f t="shared" si="809"/>
        <v>137339</v>
      </c>
      <c r="AY283" s="63">
        <f t="shared" si="810"/>
        <v>134673</v>
      </c>
      <c r="AZ283" s="63">
        <f t="shared" si="811"/>
        <v>140100</v>
      </c>
      <c r="BA283" s="63">
        <f t="shared" si="932"/>
        <v>0</v>
      </c>
      <c r="BB283" s="63">
        <f t="shared" si="932"/>
        <v>0</v>
      </c>
      <c r="BC283" s="63">
        <f t="shared" si="932"/>
        <v>0</v>
      </c>
      <c r="BD283" s="63">
        <f t="shared" si="812"/>
        <v>137339</v>
      </c>
      <c r="BE283" s="63">
        <f t="shared" si="813"/>
        <v>134673</v>
      </c>
      <c r="BF283" s="63">
        <f t="shared" si="814"/>
        <v>140100</v>
      </c>
    </row>
    <row r="284" spans="1:58">
      <c r="A284" s="148"/>
      <c r="B284" s="91" t="s">
        <v>42</v>
      </c>
      <c r="C284" s="5" t="s">
        <v>16</v>
      </c>
      <c r="D284" s="60" t="s">
        <v>4</v>
      </c>
      <c r="E284" s="5" t="s">
        <v>99</v>
      </c>
      <c r="F284" s="5" t="s">
        <v>105</v>
      </c>
      <c r="G284" s="17" t="s">
        <v>40</v>
      </c>
      <c r="H284" s="67">
        <v>137339</v>
      </c>
      <c r="I284" s="67">
        <v>134673</v>
      </c>
      <c r="J284" s="67">
        <v>140100</v>
      </c>
      <c r="K284" s="67"/>
      <c r="L284" s="67"/>
      <c r="M284" s="67"/>
      <c r="N284" s="67">
        <f t="shared" si="759"/>
        <v>137339</v>
      </c>
      <c r="O284" s="67">
        <f t="shared" si="760"/>
        <v>134673</v>
      </c>
      <c r="P284" s="67">
        <f t="shared" si="761"/>
        <v>140100</v>
      </c>
      <c r="Q284" s="67"/>
      <c r="R284" s="67"/>
      <c r="S284" s="67"/>
      <c r="T284" s="67">
        <f t="shared" si="551"/>
        <v>137339</v>
      </c>
      <c r="U284" s="67">
        <f t="shared" si="552"/>
        <v>134673</v>
      </c>
      <c r="V284" s="67">
        <f t="shared" si="553"/>
        <v>140100</v>
      </c>
      <c r="W284" s="67"/>
      <c r="X284" s="67"/>
      <c r="Y284" s="67"/>
      <c r="Z284" s="67">
        <f t="shared" si="554"/>
        <v>137339</v>
      </c>
      <c r="AA284" s="67">
        <f t="shared" si="555"/>
        <v>134673</v>
      </c>
      <c r="AB284" s="67">
        <f t="shared" si="556"/>
        <v>140100</v>
      </c>
      <c r="AC284" s="67"/>
      <c r="AD284" s="67"/>
      <c r="AE284" s="67"/>
      <c r="AF284" s="67">
        <f t="shared" si="557"/>
        <v>137339</v>
      </c>
      <c r="AG284" s="67">
        <f t="shared" si="558"/>
        <v>134673</v>
      </c>
      <c r="AH284" s="67">
        <f t="shared" si="559"/>
        <v>140100</v>
      </c>
      <c r="AI284" s="67"/>
      <c r="AJ284" s="67"/>
      <c r="AK284" s="67"/>
      <c r="AL284" s="67">
        <f t="shared" si="612"/>
        <v>137339</v>
      </c>
      <c r="AM284" s="67">
        <f t="shared" si="613"/>
        <v>134673</v>
      </c>
      <c r="AN284" s="67">
        <f t="shared" si="614"/>
        <v>140100</v>
      </c>
      <c r="AO284" s="67"/>
      <c r="AP284" s="67"/>
      <c r="AQ284" s="67"/>
      <c r="AR284" s="67">
        <f t="shared" si="806"/>
        <v>137339</v>
      </c>
      <c r="AS284" s="67">
        <f t="shared" si="807"/>
        <v>134673</v>
      </c>
      <c r="AT284" s="67">
        <f t="shared" si="808"/>
        <v>140100</v>
      </c>
      <c r="AU284" s="67"/>
      <c r="AV284" s="67"/>
      <c r="AW284" s="67"/>
      <c r="AX284" s="67">
        <f t="shared" si="809"/>
        <v>137339</v>
      </c>
      <c r="AY284" s="67">
        <f t="shared" si="810"/>
        <v>134673</v>
      </c>
      <c r="AZ284" s="67">
        <f t="shared" si="811"/>
        <v>140100</v>
      </c>
      <c r="BA284" s="67"/>
      <c r="BB284" s="67"/>
      <c r="BC284" s="67"/>
      <c r="BD284" s="67">
        <f t="shared" si="812"/>
        <v>137339</v>
      </c>
      <c r="BE284" s="67">
        <f t="shared" si="813"/>
        <v>134673</v>
      </c>
      <c r="BF284" s="67">
        <f t="shared" si="814"/>
        <v>140100</v>
      </c>
    </row>
    <row r="285" spans="1:58" ht="39.75" customHeight="1">
      <c r="A285" s="247"/>
      <c r="B285" s="88" t="s">
        <v>451</v>
      </c>
      <c r="C285" s="44" t="s">
        <v>16</v>
      </c>
      <c r="D285" s="60" t="s">
        <v>4</v>
      </c>
      <c r="E285" s="44" t="s">
        <v>99</v>
      </c>
      <c r="F285" s="79" t="s">
        <v>450</v>
      </c>
      <c r="G285" s="107"/>
      <c r="H285" s="67"/>
      <c r="I285" s="67"/>
      <c r="J285" s="67"/>
      <c r="K285" s="67"/>
      <c r="L285" s="67"/>
      <c r="M285" s="67"/>
      <c r="N285" s="67"/>
      <c r="O285" s="67"/>
      <c r="P285" s="67"/>
      <c r="Q285" s="67"/>
      <c r="R285" s="67"/>
      <c r="S285" s="67"/>
      <c r="T285" s="67"/>
      <c r="U285" s="67"/>
      <c r="V285" s="67"/>
      <c r="W285" s="67"/>
      <c r="X285" s="67"/>
      <c r="Y285" s="67"/>
      <c r="Z285" s="67"/>
      <c r="AA285" s="67"/>
      <c r="AB285" s="67"/>
      <c r="AC285" s="67"/>
      <c r="AD285" s="67"/>
      <c r="AE285" s="67"/>
      <c r="AF285" s="67"/>
      <c r="AG285" s="67"/>
      <c r="AH285" s="67"/>
      <c r="AI285" s="67"/>
      <c r="AJ285" s="67"/>
      <c r="AK285" s="67"/>
      <c r="AL285" s="67"/>
      <c r="AM285" s="67"/>
      <c r="AN285" s="67"/>
      <c r="AO285" s="67">
        <f>AO286</f>
        <v>316950.81</v>
      </c>
      <c r="AP285" s="67">
        <f t="shared" ref="AP285:AP286" si="933">AP286</f>
        <v>0</v>
      </c>
      <c r="AQ285" s="67">
        <f t="shared" ref="AQ285:AQ286" si="934">AQ286</f>
        <v>0</v>
      </c>
      <c r="AR285" s="67">
        <f t="shared" ref="AR285:AR287" si="935">AL285+AO285</f>
        <v>316950.81</v>
      </c>
      <c r="AS285" s="67">
        <f t="shared" ref="AS285:AS287" si="936">AM285+AP285</f>
        <v>0</v>
      </c>
      <c r="AT285" s="67">
        <f t="shared" ref="AT285:AT287" si="937">AN285+AQ285</f>
        <v>0</v>
      </c>
      <c r="AU285" s="67">
        <f>AU286</f>
        <v>0</v>
      </c>
      <c r="AV285" s="67">
        <f t="shared" ref="AV285:AW286" si="938">AV286</f>
        <v>0</v>
      </c>
      <c r="AW285" s="67">
        <f t="shared" si="938"/>
        <v>0</v>
      </c>
      <c r="AX285" s="67">
        <f t="shared" si="809"/>
        <v>316950.81</v>
      </c>
      <c r="AY285" s="67">
        <f t="shared" si="810"/>
        <v>0</v>
      </c>
      <c r="AZ285" s="67">
        <f t="shared" si="811"/>
        <v>0</v>
      </c>
      <c r="BA285" s="67">
        <f>BA286</f>
        <v>0</v>
      </c>
      <c r="BB285" s="67">
        <f t="shared" ref="BB285:BC286" si="939">BB286</f>
        <v>0</v>
      </c>
      <c r="BC285" s="67">
        <f t="shared" si="939"/>
        <v>0</v>
      </c>
      <c r="BD285" s="67">
        <f t="shared" si="812"/>
        <v>316950.81</v>
      </c>
      <c r="BE285" s="67">
        <f t="shared" si="813"/>
        <v>0</v>
      </c>
      <c r="BF285" s="67">
        <f t="shared" si="814"/>
        <v>0</v>
      </c>
    </row>
    <row r="286" spans="1:58" ht="25.5">
      <c r="A286" s="247"/>
      <c r="B286" s="91" t="s">
        <v>41</v>
      </c>
      <c r="C286" s="44" t="s">
        <v>16</v>
      </c>
      <c r="D286" s="60" t="s">
        <v>4</v>
      </c>
      <c r="E286" s="44" t="s">
        <v>99</v>
      </c>
      <c r="F286" s="79" t="s">
        <v>450</v>
      </c>
      <c r="G286" s="107" t="s">
        <v>39</v>
      </c>
      <c r="H286" s="67"/>
      <c r="I286" s="67"/>
      <c r="J286" s="67"/>
      <c r="K286" s="67"/>
      <c r="L286" s="67"/>
      <c r="M286" s="67"/>
      <c r="N286" s="67"/>
      <c r="O286" s="67"/>
      <c r="P286" s="67"/>
      <c r="Q286" s="67"/>
      <c r="R286" s="67"/>
      <c r="S286" s="67"/>
      <c r="T286" s="67"/>
      <c r="U286" s="67"/>
      <c r="V286" s="67"/>
      <c r="W286" s="67"/>
      <c r="X286" s="67"/>
      <c r="Y286" s="67"/>
      <c r="Z286" s="67"/>
      <c r="AA286" s="67"/>
      <c r="AB286" s="67"/>
      <c r="AC286" s="67"/>
      <c r="AD286" s="67"/>
      <c r="AE286" s="67"/>
      <c r="AF286" s="67"/>
      <c r="AG286" s="67"/>
      <c r="AH286" s="67"/>
      <c r="AI286" s="67"/>
      <c r="AJ286" s="67"/>
      <c r="AK286" s="67"/>
      <c r="AL286" s="67"/>
      <c r="AM286" s="67"/>
      <c r="AN286" s="67"/>
      <c r="AO286" s="67">
        <f>AO287</f>
        <v>316950.81</v>
      </c>
      <c r="AP286" s="67">
        <f t="shared" si="933"/>
        <v>0</v>
      </c>
      <c r="AQ286" s="67">
        <f t="shared" si="934"/>
        <v>0</v>
      </c>
      <c r="AR286" s="67">
        <f t="shared" si="935"/>
        <v>316950.81</v>
      </c>
      <c r="AS286" s="67">
        <f t="shared" si="936"/>
        <v>0</v>
      </c>
      <c r="AT286" s="67">
        <f t="shared" si="937"/>
        <v>0</v>
      </c>
      <c r="AU286" s="67">
        <f>AU287</f>
        <v>0</v>
      </c>
      <c r="AV286" s="67">
        <f t="shared" si="938"/>
        <v>0</v>
      </c>
      <c r="AW286" s="67">
        <f t="shared" si="938"/>
        <v>0</v>
      </c>
      <c r="AX286" s="67">
        <f t="shared" si="809"/>
        <v>316950.81</v>
      </c>
      <c r="AY286" s="67">
        <f t="shared" si="810"/>
        <v>0</v>
      </c>
      <c r="AZ286" s="67">
        <f t="shared" si="811"/>
        <v>0</v>
      </c>
      <c r="BA286" s="67">
        <f>BA287</f>
        <v>0</v>
      </c>
      <c r="BB286" s="67">
        <f t="shared" si="939"/>
        <v>0</v>
      </c>
      <c r="BC286" s="67">
        <f t="shared" si="939"/>
        <v>0</v>
      </c>
      <c r="BD286" s="67">
        <f t="shared" si="812"/>
        <v>316950.81</v>
      </c>
      <c r="BE286" s="67">
        <f t="shared" si="813"/>
        <v>0</v>
      </c>
      <c r="BF286" s="67">
        <f t="shared" si="814"/>
        <v>0</v>
      </c>
    </row>
    <row r="287" spans="1:58">
      <c r="A287" s="247"/>
      <c r="B287" s="91" t="s">
        <v>42</v>
      </c>
      <c r="C287" s="44" t="s">
        <v>16</v>
      </c>
      <c r="D287" s="60" t="s">
        <v>4</v>
      </c>
      <c r="E287" s="44" t="s">
        <v>99</v>
      </c>
      <c r="F287" s="79" t="s">
        <v>450</v>
      </c>
      <c r="G287" s="107" t="s">
        <v>40</v>
      </c>
      <c r="H287" s="67"/>
      <c r="I287" s="67"/>
      <c r="J287" s="67"/>
      <c r="K287" s="67"/>
      <c r="L287" s="67"/>
      <c r="M287" s="67"/>
      <c r="N287" s="67"/>
      <c r="O287" s="67"/>
      <c r="P287" s="67"/>
      <c r="Q287" s="67"/>
      <c r="R287" s="67"/>
      <c r="S287" s="67"/>
      <c r="T287" s="67"/>
      <c r="U287" s="67"/>
      <c r="V287" s="67"/>
      <c r="W287" s="67"/>
      <c r="X287" s="67"/>
      <c r="Y287" s="67"/>
      <c r="Z287" s="67"/>
      <c r="AA287" s="67"/>
      <c r="AB287" s="67"/>
      <c r="AC287" s="67"/>
      <c r="AD287" s="67"/>
      <c r="AE287" s="67"/>
      <c r="AF287" s="67"/>
      <c r="AG287" s="67"/>
      <c r="AH287" s="67"/>
      <c r="AI287" s="67"/>
      <c r="AJ287" s="67"/>
      <c r="AK287" s="67"/>
      <c r="AL287" s="67"/>
      <c r="AM287" s="67"/>
      <c r="AN287" s="67"/>
      <c r="AO287" s="67">
        <v>316950.81</v>
      </c>
      <c r="AP287" s="67"/>
      <c r="AQ287" s="67"/>
      <c r="AR287" s="67">
        <f t="shared" si="935"/>
        <v>316950.81</v>
      </c>
      <c r="AS287" s="67">
        <f t="shared" si="936"/>
        <v>0</v>
      </c>
      <c r="AT287" s="67">
        <f t="shared" si="937"/>
        <v>0</v>
      </c>
      <c r="AU287" s="67"/>
      <c r="AV287" s="67"/>
      <c r="AW287" s="67"/>
      <c r="AX287" s="67">
        <f t="shared" si="809"/>
        <v>316950.81</v>
      </c>
      <c r="AY287" s="67">
        <f t="shared" si="810"/>
        <v>0</v>
      </c>
      <c r="AZ287" s="67">
        <f t="shared" si="811"/>
        <v>0</v>
      </c>
      <c r="BA287" s="67"/>
      <c r="BB287" s="67"/>
      <c r="BC287" s="67"/>
      <c r="BD287" s="67">
        <f t="shared" si="812"/>
        <v>316950.81</v>
      </c>
      <c r="BE287" s="67">
        <f t="shared" si="813"/>
        <v>0</v>
      </c>
      <c r="BF287" s="67">
        <f t="shared" si="814"/>
        <v>0</v>
      </c>
    </row>
    <row r="288" spans="1:58">
      <c r="A288" s="36"/>
      <c r="B288" s="91"/>
      <c r="C288" s="5"/>
      <c r="D288" s="5"/>
      <c r="E288" s="5"/>
      <c r="F288" s="5"/>
      <c r="G288" s="17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73"/>
      <c r="AB288" s="73"/>
      <c r="AC288" s="73"/>
      <c r="AD288" s="73"/>
      <c r="AE288" s="73"/>
      <c r="AF288" s="73"/>
      <c r="AG288" s="73"/>
      <c r="AH288" s="73"/>
      <c r="AI288" s="73"/>
      <c r="AJ288" s="73"/>
      <c r="AK288" s="73"/>
      <c r="AL288" s="73"/>
      <c r="AM288" s="73"/>
      <c r="AN288" s="73"/>
      <c r="AO288" s="73"/>
      <c r="AP288" s="73"/>
      <c r="AQ288" s="73"/>
      <c r="AR288" s="73"/>
      <c r="AS288" s="73"/>
      <c r="AT288" s="73"/>
      <c r="AU288" s="73"/>
      <c r="AV288" s="73"/>
      <c r="AW288" s="73"/>
      <c r="AX288" s="73"/>
      <c r="AY288" s="73"/>
      <c r="AZ288" s="73"/>
      <c r="BA288" s="73"/>
      <c r="BB288" s="73"/>
      <c r="BC288" s="73"/>
      <c r="BD288" s="73"/>
      <c r="BE288" s="73"/>
      <c r="BF288" s="73"/>
    </row>
    <row r="289" spans="1:58" ht="50.25" customHeight="1">
      <c r="A289" s="26" t="s">
        <v>14</v>
      </c>
      <c r="B289" s="102" t="s">
        <v>460</v>
      </c>
      <c r="C289" s="7" t="s">
        <v>9</v>
      </c>
      <c r="D289" s="7" t="s">
        <v>21</v>
      </c>
      <c r="E289" s="7" t="s">
        <v>99</v>
      </c>
      <c r="F289" s="7" t="s">
        <v>100</v>
      </c>
      <c r="G289" s="16"/>
      <c r="H289" s="65">
        <f>H290+H293+H296+H302+H305+H308+H299</f>
        <v>1249750</v>
      </c>
      <c r="I289" s="65">
        <f t="shared" ref="I289:J289" si="940">I290+I293+I296+I302+I305+I308+I299</f>
        <v>1116082</v>
      </c>
      <c r="J289" s="65">
        <f t="shared" si="940"/>
        <v>1566082</v>
      </c>
      <c r="K289" s="65">
        <f t="shared" ref="K289:M289" si="941">K290+K293+K296+K302+K305+K308+K299</f>
        <v>0</v>
      </c>
      <c r="L289" s="65">
        <f t="shared" si="941"/>
        <v>0</v>
      </c>
      <c r="M289" s="65">
        <f t="shared" si="941"/>
        <v>0</v>
      </c>
      <c r="N289" s="65">
        <f t="shared" si="759"/>
        <v>1249750</v>
      </c>
      <c r="O289" s="65">
        <f t="shared" si="760"/>
        <v>1116082</v>
      </c>
      <c r="P289" s="65">
        <f t="shared" si="761"/>
        <v>1566082</v>
      </c>
      <c r="Q289" s="65">
        <f t="shared" ref="Q289:S289" si="942">Q290+Q293+Q296+Q302+Q305+Q308+Q299</f>
        <v>0</v>
      </c>
      <c r="R289" s="65">
        <f t="shared" si="942"/>
        <v>0</v>
      </c>
      <c r="S289" s="65">
        <f t="shared" si="942"/>
        <v>0</v>
      </c>
      <c r="T289" s="65">
        <f t="shared" ref="T289:T310" si="943">N289+Q289</f>
        <v>1249750</v>
      </c>
      <c r="U289" s="65">
        <f t="shared" ref="U289:U310" si="944">O289+R289</f>
        <v>1116082</v>
      </c>
      <c r="V289" s="65">
        <f t="shared" ref="V289:V310" si="945">P289+S289</f>
        <v>1566082</v>
      </c>
      <c r="W289" s="65">
        <f t="shared" ref="W289:Y289" si="946">W290+W293+W296+W302+W305+W308+W299</f>
        <v>0</v>
      </c>
      <c r="X289" s="65">
        <f t="shared" si="946"/>
        <v>0</v>
      </c>
      <c r="Y289" s="65">
        <f t="shared" si="946"/>
        <v>0</v>
      </c>
      <c r="Z289" s="65">
        <f t="shared" ref="Z289:Z310" si="947">T289+W289</f>
        <v>1249750</v>
      </c>
      <c r="AA289" s="65">
        <f t="shared" ref="AA289:AA310" si="948">U289+X289</f>
        <v>1116082</v>
      </c>
      <c r="AB289" s="65">
        <f t="shared" ref="AB289:AB310" si="949">V289+Y289</f>
        <v>1566082</v>
      </c>
      <c r="AC289" s="65">
        <f t="shared" ref="AC289:AE289" si="950">AC290+AC293+AC296+AC302+AC305+AC308+AC299</f>
        <v>0</v>
      </c>
      <c r="AD289" s="65">
        <f t="shared" si="950"/>
        <v>0</v>
      </c>
      <c r="AE289" s="65">
        <f t="shared" si="950"/>
        <v>0</v>
      </c>
      <c r="AF289" s="65">
        <f t="shared" ref="AF289:AF310" si="951">Z289+AC289</f>
        <v>1249750</v>
      </c>
      <c r="AG289" s="65">
        <f t="shared" ref="AG289:AG310" si="952">AA289+AD289</f>
        <v>1116082</v>
      </c>
      <c r="AH289" s="65">
        <f t="shared" ref="AH289:AH310" si="953">AB289+AE289</f>
        <v>1566082</v>
      </c>
      <c r="AI289" s="65">
        <f t="shared" ref="AI289:AK289" si="954">AI290+AI293+AI296+AI302+AI305+AI308+AI299</f>
        <v>0</v>
      </c>
      <c r="AJ289" s="65">
        <f t="shared" si="954"/>
        <v>0</v>
      </c>
      <c r="AK289" s="65">
        <f t="shared" si="954"/>
        <v>0</v>
      </c>
      <c r="AL289" s="65">
        <f t="shared" ref="AL289:AL310" si="955">AF289+AI289</f>
        <v>1249750</v>
      </c>
      <c r="AM289" s="65">
        <f t="shared" ref="AM289:AM310" si="956">AG289+AJ289</f>
        <v>1116082</v>
      </c>
      <c r="AN289" s="65">
        <f t="shared" ref="AN289:AN310" si="957">AH289+AK289</f>
        <v>1566082</v>
      </c>
      <c r="AO289" s="65">
        <f t="shared" ref="AO289:AQ289" si="958">AO290+AO293+AO296+AO302+AO305+AO308+AO299</f>
        <v>0</v>
      </c>
      <c r="AP289" s="65">
        <f t="shared" si="958"/>
        <v>0</v>
      </c>
      <c r="AQ289" s="65">
        <f t="shared" si="958"/>
        <v>0</v>
      </c>
      <c r="AR289" s="65">
        <f t="shared" ref="AR289:AR310" si="959">AL289+AO289</f>
        <v>1249750</v>
      </c>
      <c r="AS289" s="65">
        <f t="shared" ref="AS289:AS310" si="960">AM289+AP289</f>
        <v>1116082</v>
      </c>
      <c r="AT289" s="65">
        <f t="shared" ref="AT289:AT310" si="961">AN289+AQ289</f>
        <v>1566082</v>
      </c>
      <c r="AU289" s="65">
        <f t="shared" ref="AU289:AW289" si="962">AU290+AU293+AU296+AU302+AU305+AU308+AU299</f>
        <v>134603.70000000001</v>
      </c>
      <c r="AV289" s="65">
        <f t="shared" si="962"/>
        <v>0</v>
      </c>
      <c r="AW289" s="65">
        <f t="shared" si="962"/>
        <v>0</v>
      </c>
      <c r="AX289" s="65">
        <f t="shared" ref="AX289:AX310" si="963">AR289+AU289</f>
        <v>1384353.7</v>
      </c>
      <c r="AY289" s="65">
        <f t="shared" ref="AY289:AY310" si="964">AS289+AV289</f>
        <v>1116082</v>
      </c>
      <c r="AZ289" s="65">
        <f t="shared" ref="AZ289:AZ310" si="965">AT289+AW289</f>
        <v>1566082</v>
      </c>
      <c r="BA289" s="65">
        <f t="shared" ref="BA289:BC289" si="966">BA290+BA293+BA296+BA302+BA305+BA308+BA299</f>
        <v>477231.3</v>
      </c>
      <c r="BB289" s="65">
        <f t="shared" si="966"/>
        <v>0</v>
      </c>
      <c r="BC289" s="65">
        <f t="shared" si="966"/>
        <v>0</v>
      </c>
      <c r="BD289" s="65">
        <f t="shared" ref="BD289:BD310" si="967">AX289+BA289</f>
        <v>1861585</v>
      </c>
      <c r="BE289" s="65">
        <f t="shared" ref="BE289:BE310" si="968">AY289+BB289</f>
        <v>1116082</v>
      </c>
      <c r="BF289" s="65">
        <f t="shared" ref="BF289:BF310" si="969">AZ289+BC289</f>
        <v>1566082</v>
      </c>
    </row>
    <row r="290" spans="1:58" ht="25.5">
      <c r="A290" s="267"/>
      <c r="B290" s="108" t="s">
        <v>254</v>
      </c>
      <c r="C290" s="5" t="s">
        <v>9</v>
      </c>
      <c r="D290" s="5" t="s">
        <v>21</v>
      </c>
      <c r="E290" s="5" t="s">
        <v>99</v>
      </c>
      <c r="F290" s="5" t="s">
        <v>119</v>
      </c>
      <c r="G290" s="17"/>
      <c r="H290" s="63">
        <f>H291</f>
        <v>85000</v>
      </c>
      <c r="I290" s="63">
        <f t="shared" ref="I290:M291" si="970">I291</f>
        <v>85000</v>
      </c>
      <c r="J290" s="63">
        <f t="shared" si="970"/>
        <v>85000</v>
      </c>
      <c r="K290" s="63">
        <f t="shared" si="970"/>
        <v>0</v>
      </c>
      <c r="L290" s="63">
        <f t="shared" si="970"/>
        <v>0</v>
      </c>
      <c r="M290" s="63">
        <f t="shared" si="970"/>
        <v>0</v>
      </c>
      <c r="N290" s="63">
        <f t="shared" si="759"/>
        <v>85000</v>
      </c>
      <c r="O290" s="63">
        <f t="shared" si="760"/>
        <v>85000</v>
      </c>
      <c r="P290" s="63">
        <f t="shared" si="761"/>
        <v>85000</v>
      </c>
      <c r="Q290" s="63">
        <f t="shared" ref="Q290:S291" si="971">Q291</f>
        <v>0</v>
      </c>
      <c r="R290" s="63">
        <f t="shared" si="971"/>
        <v>0</v>
      </c>
      <c r="S290" s="63">
        <f t="shared" si="971"/>
        <v>0</v>
      </c>
      <c r="T290" s="63">
        <f t="shared" si="943"/>
        <v>85000</v>
      </c>
      <c r="U290" s="63">
        <f t="shared" si="944"/>
        <v>85000</v>
      </c>
      <c r="V290" s="63">
        <f t="shared" si="945"/>
        <v>85000</v>
      </c>
      <c r="W290" s="63">
        <f t="shared" ref="W290:Y291" si="972">W291</f>
        <v>0</v>
      </c>
      <c r="X290" s="63">
        <f t="shared" si="972"/>
        <v>0</v>
      </c>
      <c r="Y290" s="63">
        <f t="shared" si="972"/>
        <v>0</v>
      </c>
      <c r="Z290" s="63">
        <f t="shared" si="947"/>
        <v>85000</v>
      </c>
      <c r="AA290" s="63">
        <f t="shared" si="948"/>
        <v>85000</v>
      </c>
      <c r="AB290" s="63">
        <f t="shared" si="949"/>
        <v>85000</v>
      </c>
      <c r="AC290" s="63">
        <f t="shared" ref="AC290:AE291" si="973">AC291</f>
        <v>0</v>
      </c>
      <c r="AD290" s="63">
        <f t="shared" si="973"/>
        <v>0</v>
      </c>
      <c r="AE290" s="63">
        <f t="shared" si="973"/>
        <v>0</v>
      </c>
      <c r="AF290" s="63">
        <f t="shared" si="951"/>
        <v>85000</v>
      </c>
      <c r="AG290" s="63">
        <f t="shared" si="952"/>
        <v>85000</v>
      </c>
      <c r="AH290" s="63">
        <f t="shared" si="953"/>
        <v>85000</v>
      </c>
      <c r="AI290" s="63">
        <f t="shared" ref="AI290:AK291" si="974">AI291</f>
        <v>0</v>
      </c>
      <c r="AJ290" s="63">
        <f t="shared" si="974"/>
        <v>0</v>
      </c>
      <c r="AK290" s="63">
        <f t="shared" si="974"/>
        <v>0</v>
      </c>
      <c r="AL290" s="63">
        <f t="shared" si="955"/>
        <v>85000</v>
      </c>
      <c r="AM290" s="63">
        <f t="shared" si="956"/>
        <v>85000</v>
      </c>
      <c r="AN290" s="63">
        <f t="shared" si="957"/>
        <v>85000</v>
      </c>
      <c r="AO290" s="63">
        <f t="shared" ref="AO290:AQ291" si="975">AO291</f>
        <v>0</v>
      </c>
      <c r="AP290" s="63">
        <f t="shared" si="975"/>
        <v>0</v>
      </c>
      <c r="AQ290" s="63">
        <f t="shared" si="975"/>
        <v>0</v>
      </c>
      <c r="AR290" s="63">
        <f t="shared" si="959"/>
        <v>85000</v>
      </c>
      <c r="AS290" s="63">
        <f t="shared" si="960"/>
        <v>85000</v>
      </c>
      <c r="AT290" s="63">
        <f t="shared" si="961"/>
        <v>85000</v>
      </c>
      <c r="AU290" s="63">
        <f t="shared" ref="AU290:AW291" si="976">AU291</f>
        <v>0</v>
      </c>
      <c r="AV290" s="63">
        <f t="shared" si="976"/>
        <v>0</v>
      </c>
      <c r="AW290" s="63">
        <f t="shared" si="976"/>
        <v>0</v>
      </c>
      <c r="AX290" s="63">
        <f t="shared" si="963"/>
        <v>85000</v>
      </c>
      <c r="AY290" s="63">
        <f t="shared" si="964"/>
        <v>85000</v>
      </c>
      <c r="AZ290" s="63">
        <f t="shared" si="965"/>
        <v>85000</v>
      </c>
      <c r="BA290" s="63">
        <f t="shared" ref="BA290:BC291" si="977">BA291</f>
        <v>0</v>
      </c>
      <c r="BB290" s="63">
        <f t="shared" si="977"/>
        <v>0</v>
      </c>
      <c r="BC290" s="63">
        <f t="shared" si="977"/>
        <v>0</v>
      </c>
      <c r="BD290" s="63">
        <f t="shared" si="967"/>
        <v>85000</v>
      </c>
      <c r="BE290" s="63">
        <f t="shared" si="968"/>
        <v>85000</v>
      </c>
      <c r="BF290" s="63">
        <f t="shared" si="969"/>
        <v>85000</v>
      </c>
    </row>
    <row r="291" spans="1:58">
      <c r="A291" s="266"/>
      <c r="B291" s="194" t="s">
        <v>47</v>
      </c>
      <c r="C291" s="5" t="s">
        <v>9</v>
      </c>
      <c r="D291" s="5" t="s">
        <v>21</v>
      </c>
      <c r="E291" s="5" t="s">
        <v>99</v>
      </c>
      <c r="F291" s="5" t="s">
        <v>119</v>
      </c>
      <c r="G291" s="17" t="s">
        <v>45</v>
      </c>
      <c r="H291" s="63">
        <f>H292</f>
        <v>85000</v>
      </c>
      <c r="I291" s="63">
        <f t="shared" si="970"/>
        <v>85000</v>
      </c>
      <c r="J291" s="63">
        <f t="shared" si="970"/>
        <v>85000</v>
      </c>
      <c r="K291" s="63">
        <f t="shared" si="970"/>
        <v>0</v>
      </c>
      <c r="L291" s="63">
        <f t="shared" si="970"/>
        <v>0</v>
      </c>
      <c r="M291" s="63">
        <f t="shared" si="970"/>
        <v>0</v>
      </c>
      <c r="N291" s="63">
        <f t="shared" si="759"/>
        <v>85000</v>
      </c>
      <c r="O291" s="63">
        <f t="shared" si="760"/>
        <v>85000</v>
      </c>
      <c r="P291" s="63">
        <f t="shared" si="761"/>
        <v>85000</v>
      </c>
      <c r="Q291" s="63">
        <f t="shared" si="971"/>
        <v>0</v>
      </c>
      <c r="R291" s="63">
        <f t="shared" si="971"/>
        <v>0</v>
      </c>
      <c r="S291" s="63">
        <f t="shared" si="971"/>
        <v>0</v>
      </c>
      <c r="T291" s="63">
        <f t="shared" si="943"/>
        <v>85000</v>
      </c>
      <c r="U291" s="63">
        <f t="shared" si="944"/>
        <v>85000</v>
      </c>
      <c r="V291" s="63">
        <f t="shared" si="945"/>
        <v>85000</v>
      </c>
      <c r="W291" s="63">
        <f t="shared" si="972"/>
        <v>0</v>
      </c>
      <c r="X291" s="63">
        <f t="shared" si="972"/>
        <v>0</v>
      </c>
      <c r="Y291" s="63">
        <f t="shared" si="972"/>
        <v>0</v>
      </c>
      <c r="Z291" s="63">
        <f t="shared" si="947"/>
        <v>85000</v>
      </c>
      <c r="AA291" s="63">
        <f t="shared" si="948"/>
        <v>85000</v>
      </c>
      <c r="AB291" s="63">
        <f t="shared" si="949"/>
        <v>85000</v>
      </c>
      <c r="AC291" s="63">
        <f t="shared" si="973"/>
        <v>0</v>
      </c>
      <c r="AD291" s="63">
        <f t="shared" si="973"/>
        <v>0</v>
      </c>
      <c r="AE291" s="63">
        <f t="shared" si="973"/>
        <v>0</v>
      </c>
      <c r="AF291" s="63">
        <f t="shared" si="951"/>
        <v>85000</v>
      </c>
      <c r="AG291" s="63">
        <f t="shared" si="952"/>
        <v>85000</v>
      </c>
      <c r="AH291" s="63">
        <f t="shared" si="953"/>
        <v>85000</v>
      </c>
      <c r="AI291" s="63">
        <f t="shared" si="974"/>
        <v>0</v>
      </c>
      <c r="AJ291" s="63">
        <f t="shared" si="974"/>
        <v>0</v>
      </c>
      <c r="AK291" s="63">
        <f t="shared" si="974"/>
        <v>0</v>
      </c>
      <c r="AL291" s="63">
        <f t="shared" si="955"/>
        <v>85000</v>
      </c>
      <c r="AM291" s="63">
        <f t="shared" si="956"/>
        <v>85000</v>
      </c>
      <c r="AN291" s="63">
        <f t="shared" si="957"/>
        <v>85000</v>
      </c>
      <c r="AO291" s="63">
        <f t="shared" si="975"/>
        <v>0</v>
      </c>
      <c r="AP291" s="63">
        <f t="shared" si="975"/>
        <v>0</v>
      </c>
      <c r="AQ291" s="63">
        <f t="shared" si="975"/>
        <v>0</v>
      </c>
      <c r="AR291" s="63">
        <f t="shared" si="959"/>
        <v>85000</v>
      </c>
      <c r="AS291" s="63">
        <f t="shared" si="960"/>
        <v>85000</v>
      </c>
      <c r="AT291" s="63">
        <f t="shared" si="961"/>
        <v>85000</v>
      </c>
      <c r="AU291" s="63">
        <f t="shared" si="976"/>
        <v>0</v>
      </c>
      <c r="AV291" s="63">
        <f t="shared" si="976"/>
        <v>0</v>
      </c>
      <c r="AW291" s="63">
        <f t="shared" si="976"/>
        <v>0</v>
      </c>
      <c r="AX291" s="63">
        <f t="shared" si="963"/>
        <v>85000</v>
      </c>
      <c r="AY291" s="63">
        <f t="shared" si="964"/>
        <v>85000</v>
      </c>
      <c r="AZ291" s="63">
        <f t="shared" si="965"/>
        <v>85000</v>
      </c>
      <c r="BA291" s="63">
        <f t="shared" si="977"/>
        <v>0</v>
      </c>
      <c r="BB291" s="63">
        <f t="shared" si="977"/>
        <v>0</v>
      </c>
      <c r="BC291" s="63">
        <f t="shared" si="977"/>
        <v>0</v>
      </c>
      <c r="BD291" s="63">
        <f t="shared" si="967"/>
        <v>85000</v>
      </c>
      <c r="BE291" s="63">
        <f t="shared" si="968"/>
        <v>85000</v>
      </c>
      <c r="BF291" s="63">
        <f t="shared" si="969"/>
        <v>85000</v>
      </c>
    </row>
    <row r="292" spans="1:58" ht="38.25">
      <c r="A292" s="266"/>
      <c r="B292" s="235" t="s">
        <v>441</v>
      </c>
      <c r="C292" s="5" t="s">
        <v>9</v>
      </c>
      <c r="D292" s="5" t="s">
        <v>21</v>
      </c>
      <c r="E292" s="5" t="s">
        <v>99</v>
      </c>
      <c r="F292" s="5" t="s">
        <v>119</v>
      </c>
      <c r="G292" s="17" t="s">
        <v>46</v>
      </c>
      <c r="H292" s="67">
        <v>85000</v>
      </c>
      <c r="I292" s="67">
        <v>85000</v>
      </c>
      <c r="J292" s="67">
        <v>85000</v>
      </c>
      <c r="K292" s="67"/>
      <c r="L292" s="67"/>
      <c r="M292" s="67"/>
      <c r="N292" s="67">
        <f t="shared" si="759"/>
        <v>85000</v>
      </c>
      <c r="O292" s="67">
        <f t="shared" si="760"/>
        <v>85000</v>
      </c>
      <c r="P292" s="67">
        <f t="shared" si="761"/>
        <v>85000</v>
      </c>
      <c r="Q292" s="67"/>
      <c r="R292" s="67"/>
      <c r="S292" s="67"/>
      <c r="T292" s="67">
        <f t="shared" si="943"/>
        <v>85000</v>
      </c>
      <c r="U292" s="67">
        <f t="shared" si="944"/>
        <v>85000</v>
      </c>
      <c r="V292" s="67">
        <f t="shared" si="945"/>
        <v>85000</v>
      </c>
      <c r="W292" s="67"/>
      <c r="X292" s="67"/>
      <c r="Y292" s="67"/>
      <c r="Z292" s="67">
        <f t="shared" si="947"/>
        <v>85000</v>
      </c>
      <c r="AA292" s="67">
        <f t="shared" si="948"/>
        <v>85000</v>
      </c>
      <c r="AB292" s="67">
        <f t="shared" si="949"/>
        <v>85000</v>
      </c>
      <c r="AC292" s="67"/>
      <c r="AD292" s="67"/>
      <c r="AE292" s="67"/>
      <c r="AF292" s="67">
        <f t="shared" si="951"/>
        <v>85000</v>
      </c>
      <c r="AG292" s="67">
        <f t="shared" si="952"/>
        <v>85000</v>
      </c>
      <c r="AH292" s="67">
        <f t="shared" si="953"/>
        <v>85000</v>
      </c>
      <c r="AI292" s="67"/>
      <c r="AJ292" s="67"/>
      <c r="AK292" s="67"/>
      <c r="AL292" s="67">
        <f t="shared" si="955"/>
        <v>85000</v>
      </c>
      <c r="AM292" s="67">
        <f t="shared" si="956"/>
        <v>85000</v>
      </c>
      <c r="AN292" s="67">
        <f t="shared" si="957"/>
        <v>85000</v>
      </c>
      <c r="AO292" s="67"/>
      <c r="AP292" s="67"/>
      <c r="AQ292" s="67"/>
      <c r="AR292" s="67">
        <f t="shared" si="959"/>
        <v>85000</v>
      </c>
      <c r="AS292" s="67">
        <f t="shared" si="960"/>
        <v>85000</v>
      </c>
      <c r="AT292" s="67">
        <f t="shared" si="961"/>
        <v>85000</v>
      </c>
      <c r="AU292" s="67"/>
      <c r="AV292" s="67"/>
      <c r="AW292" s="67"/>
      <c r="AX292" s="67">
        <f t="shared" si="963"/>
        <v>85000</v>
      </c>
      <c r="AY292" s="67">
        <f t="shared" si="964"/>
        <v>85000</v>
      </c>
      <c r="AZ292" s="67">
        <f t="shared" si="965"/>
        <v>85000</v>
      </c>
      <c r="BA292" s="67"/>
      <c r="BB292" s="67"/>
      <c r="BC292" s="67"/>
      <c r="BD292" s="67">
        <f t="shared" si="967"/>
        <v>85000</v>
      </c>
      <c r="BE292" s="67">
        <f t="shared" si="968"/>
        <v>85000</v>
      </c>
      <c r="BF292" s="67">
        <f t="shared" si="969"/>
        <v>85000</v>
      </c>
    </row>
    <row r="293" spans="1:58">
      <c r="A293" s="266"/>
      <c r="B293" s="80" t="s">
        <v>178</v>
      </c>
      <c r="C293" s="5" t="s">
        <v>9</v>
      </c>
      <c r="D293" s="5" t="s">
        <v>21</v>
      </c>
      <c r="E293" s="5" t="s">
        <v>99</v>
      </c>
      <c r="F293" s="40" t="s">
        <v>177</v>
      </c>
      <c r="G293" s="41"/>
      <c r="H293" s="66">
        <f>H294</f>
        <v>50000</v>
      </c>
      <c r="I293" s="66">
        <f t="shared" ref="I293:M294" si="978">I294</f>
        <v>50000</v>
      </c>
      <c r="J293" s="66">
        <f t="shared" si="978"/>
        <v>50000</v>
      </c>
      <c r="K293" s="66">
        <f t="shared" si="978"/>
        <v>0</v>
      </c>
      <c r="L293" s="66">
        <f t="shared" si="978"/>
        <v>0</v>
      </c>
      <c r="M293" s="66">
        <f t="shared" si="978"/>
        <v>0</v>
      </c>
      <c r="N293" s="66">
        <f t="shared" si="759"/>
        <v>50000</v>
      </c>
      <c r="O293" s="66">
        <f t="shared" si="760"/>
        <v>50000</v>
      </c>
      <c r="P293" s="66">
        <f t="shared" si="761"/>
        <v>50000</v>
      </c>
      <c r="Q293" s="66">
        <f t="shared" ref="Q293:S294" si="979">Q294</f>
        <v>0</v>
      </c>
      <c r="R293" s="66">
        <f t="shared" si="979"/>
        <v>0</v>
      </c>
      <c r="S293" s="66">
        <f t="shared" si="979"/>
        <v>0</v>
      </c>
      <c r="T293" s="66">
        <f t="shared" si="943"/>
        <v>50000</v>
      </c>
      <c r="U293" s="66">
        <f t="shared" si="944"/>
        <v>50000</v>
      </c>
      <c r="V293" s="66">
        <f t="shared" si="945"/>
        <v>50000</v>
      </c>
      <c r="W293" s="66">
        <f t="shared" ref="W293:Y294" si="980">W294</f>
        <v>0</v>
      </c>
      <c r="X293" s="66">
        <f t="shared" si="980"/>
        <v>0</v>
      </c>
      <c r="Y293" s="66">
        <f t="shared" si="980"/>
        <v>0</v>
      </c>
      <c r="Z293" s="66">
        <f t="shared" si="947"/>
        <v>50000</v>
      </c>
      <c r="AA293" s="66">
        <f t="shared" si="948"/>
        <v>50000</v>
      </c>
      <c r="AB293" s="66">
        <f t="shared" si="949"/>
        <v>50000</v>
      </c>
      <c r="AC293" s="66">
        <f t="shared" ref="AC293:AE294" si="981">AC294</f>
        <v>0</v>
      </c>
      <c r="AD293" s="66">
        <f t="shared" si="981"/>
        <v>0</v>
      </c>
      <c r="AE293" s="66">
        <f t="shared" si="981"/>
        <v>0</v>
      </c>
      <c r="AF293" s="66">
        <f t="shared" si="951"/>
        <v>50000</v>
      </c>
      <c r="AG293" s="66">
        <f t="shared" si="952"/>
        <v>50000</v>
      </c>
      <c r="AH293" s="66">
        <f t="shared" si="953"/>
        <v>50000</v>
      </c>
      <c r="AI293" s="66">
        <f t="shared" ref="AI293:AK294" si="982">AI294</f>
        <v>0</v>
      </c>
      <c r="AJ293" s="66">
        <f t="shared" si="982"/>
        <v>0</v>
      </c>
      <c r="AK293" s="66">
        <f t="shared" si="982"/>
        <v>0</v>
      </c>
      <c r="AL293" s="66">
        <f t="shared" si="955"/>
        <v>50000</v>
      </c>
      <c r="AM293" s="66">
        <f t="shared" si="956"/>
        <v>50000</v>
      </c>
      <c r="AN293" s="66">
        <f t="shared" si="957"/>
        <v>50000</v>
      </c>
      <c r="AO293" s="66">
        <f t="shared" ref="AO293:AQ294" si="983">AO294</f>
        <v>0</v>
      </c>
      <c r="AP293" s="66">
        <f t="shared" si="983"/>
        <v>0</v>
      </c>
      <c r="AQ293" s="66">
        <f t="shared" si="983"/>
        <v>0</v>
      </c>
      <c r="AR293" s="66">
        <f t="shared" si="959"/>
        <v>50000</v>
      </c>
      <c r="AS293" s="66">
        <f t="shared" si="960"/>
        <v>50000</v>
      </c>
      <c r="AT293" s="66">
        <f t="shared" si="961"/>
        <v>50000</v>
      </c>
      <c r="AU293" s="66">
        <f t="shared" ref="AU293:AW294" si="984">AU294</f>
        <v>0</v>
      </c>
      <c r="AV293" s="66">
        <f t="shared" si="984"/>
        <v>0</v>
      </c>
      <c r="AW293" s="66">
        <f t="shared" si="984"/>
        <v>0</v>
      </c>
      <c r="AX293" s="66">
        <f t="shared" si="963"/>
        <v>50000</v>
      </c>
      <c r="AY293" s="66">
        <f t="shared" si="964"/>
        <v>50000</v>
      </c>
      <c r="AZ293" s="66">
        <f t="shared" si="965"/>
        <v>50000</v>
      </c>
      <c r="BA293" s="66">
        <f t="shared" ref="BA293:BC294" si="985">BA294</f>
        <v>0</v>
      </c>
      <c r="BB293" s="66">
        <f t="shared" si="985"/>
        <v>0</v>
      </c>
      <c r="BC293" s="66">
        <f t="shared" si="985"/>
        <v>0</v>
      </c>
      <c r="BD293" s="66">
        <f t="shared" si="967"/>
        <v>50000</v>
      </c>
      <c r="BE293" s="66">
        <f t="shared" si="968"/>
        <v>50000</v>
      </c>
      <c r="BF293" s="66">
        <f t="shared" si="969"/>
        <v>50000</v>
      </c>
    </row>
    <row r="294" spans="1:58">
      <c r="A294" s="266"/>
      <c r="B294" s="194" t="s">
        <v>47</v>
      </c>
      <c r="C294" s="5" t="s">
        <v>9</v>
      </c>
      <c r="D294" s="5" t="s">
        <v>21</v>
      </c>
      <c r="E294" s="5" t="s">
        <v>99</v>
      </c>
      <c r="F294" s="40" t="s">
        <v>177</v>
      </c>
      <c r="G294" s="41" t="s">
        <v>45</v>
      </c>
      <c r="H294" s="66">
        <f>H295</f>
        <v>50000</v>
      </c>
      <c r="I294" s="66">
        <f t="shared" si="978"/>
        <v>50000</v>
      </c>
      <c r="J294" s="66">
        <f t="shared" si="978"/>
        <v>50000</v>
      </c>
      <c r="K294" s="66">
        <f t="shared" si="978"/>
        <v>0</v>
      </c>
      <c r="L294" s="66">
        <f t="shared" si="978"/>
        <v>0</v>
      </c>
      <c r="M294" s="66">
        <f t="shared" si="978"/>
        <v>0</v>
      </c>
      <c r="N294" s="66">
        <f t="shared" si="759"/>
        <v>50000</v>
      </c>
      <c r="O294" s="66">
        <f t="shared" si="760"/>
        <v>50000</v>
      </c>
      <c r="P294" s="66">
        <f t="shared" si="761"/>
        <v>50000</v>
      </c>
      <c r="Q294" s="66">
        <f t="shared" si="979"/>
        <v>0</v>
      </c>
      <c r="R294" s="66">
        <f t="shared" si="979"/>
        <v>0</v>
      </c>
      <c r="S294" s="66">
        <f t="shared" si="979"/>
        <v>0</v>
      </c>
      <c r="T294" s="66">
        <f t="shared" si="943"/>
        <v>50000</v>
      </c>
      <c r="U294" s="66">
        <f t="shared" si="944"/>
        <v>50000</v>
      </c>
      <c r="V294" s="66">
        <f t="shared" si="945"/>
        <v>50000</v>
      </c>
      <c r="W294" s="66">
        <f t="shared" si="980"/>
        <v>0</v>
      </c>
      <c r="X294" s="66">
        <f t="shared" si="980"/>
        <v>0</v>
      </c>
      <c r="Y294" s="66">
        <f t="shared" si="980"/>
        <v>0</v>
      </c>
      <c r="Z294" s="66">
        <f t="shared" si="947"/>
        <v>50000</v>
      </c>
      <c r="AA294" s="66">
        <f t="shared" si="948"/>
        <v>50000</v>
      </c>
      <c r="AB294" s="66">
        <f t="shared" si="949"/>
        <v>50000</v>
      </c>
      <c r="AC294" s="66">
        <f t="shared" si="981"/>
        <v>0</v>
      </c>
      <c r="AD294" s="66">
        <f t="shared" si="981"/>
        <v>0</v>
      </c>
      <c r="AE294" s="66">
        <f t="shared" si="981"/>
        <v>0</v>
      </c>
      <c r="AF294" s="66">
        <f t="shared" si="951"/>
        <v>50000</v>
      </c>
      <c r="AG294" s="66">
        <f t="shared" si="952"/>
        <v>50000</v>
      </c>
      <c r="AH294" s="66">
        <f t="shared" si="953"/>
        <v>50000</v>
      </c>
      <c r="AI294" s="66">
        <f t="shared" si="982"/>
        <v>0</v>
      </c>
      <c r="AJ294" s="66">
        <f t="shared" si="982"/>
        <v>0</v>
      </c>
      <c r="AK294" s="66">
        <f t="shared" si="982"/>
        <v>0</v>
      </c>
      <c r="AL294" s="66">
        <f t="shared" si="955"/>
        <v>50000</v>
      </c>
      <c r="AM294" s="66">
        <f t="shared" si="956"/>
        <v>50000</v>
      </c>
      <c r="AN294" s="66">
        <f t="shared" si="957"/>
        <v>50000</v>
      </c>
      <c r="AO294" s="66">
        <f t="shared" si="983"/>
        <v>0</v>
      </c>
      <c r="AP294" s="66">
        <f t="shared" si="983"/>
        <v>0</v>
      </c>
      <c r="AQ294" s="66">
        <f t="shared" si="983"/>
        <v>0</v>
      </c>
      <c r="AR294" s="66">
        <f t="shared" si="959"/>
        <v>50000</v>
      </c>
      <c r="AS294" s="66">
        <f t="shared" si="960"/>
        <v>50000</v>
      </c>
      <c r="AT294" s="66">
        <f t="shared" si="961"/>
        <v>50000</v>
      </c>
      <c r="AU294" s="66">
        <f t="shared" si="984"/>
        <v>0</v>
      </c>
      <c r="AV294" s="66">
        <f t="shared" si="984"/>
        <v>0</v>
      </c>
      <c r="AW294" s="66">
        <f t="shared" si="984"/>
        <v>0</v>
      </c>
      <c r="AX294" s="66">
        <f t="shared" si="963"/>
        <v>50000</v>
      </c>
      <c r="AY294" s="66">
        <f t="shared" si="964"/>
        <v>50000</v>
      </c>
      <c r="AZ294" s="66">
        <f t="shared" si="965"/>
        <v>50000</v>
      </c>
      <c r="BA294" s="66">
        <f t="shared" si="985"/>
        <v>0</v>
      </c>
      <c r="BB294" s="66">
        <f t="shared" si="985"/>
        <v>0</v>
      </c>
      <c r="BC294" s="66">
        <f t="shared" si="985"/>
        <v>0</v>
      </c>
      <c r="BD294" s="66">
        <f t="shared" si="967"/>
        <v>50000</v>
      </c>
      <c r="BE294" s="66">
        <f t="shared" si="968"/>
        <v>50000</v>
      </c>
      <c r="BF294" s="66">
        <f t="shared" si="969"/>
        <v>50000</v>
      </c>
    </row>
    <row r="295" spans="1:58" ht="38.25">
      <c r="A295" s="266"/>
      <c r="B295" s="235" t="s">
        <v>441</v>
      </c>
      <c r="C295" s="5" t="s">
        <v>9</v>
      </c>
      <c r="D295" s="5" t="s">
        <v>21</v>
      </c>
      <c r="E295" s="5" t="s">
        <v>99</v>
      </c>
      <c r="F295" s="40" t="s">
        <v>177</v>
      </c>
      <c r="G295" s="41" t="s">
        <v>46</v>
      </c>
      <c r="H295" s="66">
        <v>50000</v>
      </c>
      <c r="I295" s="66">
        <v>50000</v>
      </c>
      <c r="J295" s="66">
        <v>50000</v>
      </c>
      <c r="K295" s="66"/>
      <c r="L295" s="66"/>
      <c r="M295" s="66"/>
      <c r="N295" s="66">
        <f t="shared" si="759"/>
        <v>50000</v>
      </c>
      <c r="O295" s="66">
        <f t="shared" si="760"/>
        <v>50000</v>
      </c>
      <c r="P295" s="66">
        <f t="shared" si="761"/>
        <v>50000</v>
      </c>
      <c r="Q295" s="66"/>
      <c r="R295" s="66"/>
      <c r="S295" s="66"/>
      <c r="T295" s="66">
        <f t="shared" si="943"/>
        <v>50000</v>
      </c>
      <c r="U295" s="66">
        <f t="shared" si="944"/>
        <v>50000</v>
      </c>
      <c r="V295" s="66">
        <f t="shared" si="945"/>
        <v>50000</v>
      </c>
      <c r="W295" s="66"/>
      <c r="X295" s="66"/>
      <c r="Y295" s="66"/>
      <c r="Z295" s="66">
        <f t="shared" si="947"/>
        <v>50000</v>
      </c>
      <c r="AA295" s="66">
        <f t="shared" si="948"/>
        <v>50000</v>
      </c>
      <c r="AB295" s="66">
        <f t="shared" si="949"/>
        <v>50000</v>
      </c>
      <c r="AC295" s="66"/>
      <c r="AD295" s="66"/>
      <c r="AE295" s="66"/>
      <c r="AF295" s="66">
        <f t="shared" si="951"/>
        <v>50000</v>
      </c>
      <c r="AG295" s="66">
        <f t="shared" si="952"/>
        <v>50000</v>
      </c>
      <c r="AH295" s="66">
        <f t="shared" si="953"/>
        <v>50000</v>
      </c>
      <c r="AI295" s="66"/>
      <c r="AJ295" s="66"/>
      <c r="AK295" s="66"/>
      <c r="AL295" s="66">
        <f t="shared" si="955"/>
        <v>50000</v>
      </c>
      <c r="AM295" s="66">
        <f t="shared" si="956"/>
        <v>50000</v>
      </c>
      <c r="AN295" s="66">
        <f t="shared" si="957"/>
        <v>50000</v>
      </c>
      <c r="AO295" s="66"/>
      <c r="AP295" s="66"/>
      <c r="AQ295" s="66"/>
      <c r="AR295" s="66">
        <f t="shared" si="959"/>
        <v>50000</v>
      </c>
      <c r="AS295" s="66">
        <f t="shared" si="960"/>
        <v>50000</v>
      </c>
      <c r="AT295" s="66">
        <f t="shared" si="961"/>
        <v>50000</v>
      </c>
      <c r="AU295" s="66"/>
      <c r="AV295" s="66"/>
      <c r="AW295" s="66"/>
      <c r="AX295" s="66">
        <f t="shared" si="963"/>
        <v>50000</v>
      </c>
      <c r="AY295" s="66">
        <f t="shared" si="964"/>
        <v>50000</v>
      </c>
      <c r="AZ295" s="66">
        <f t="shared" si="965"/>
        <v>50000</v>
      </c>
      <c r="BA295" s="66"/>
      <c r="BB295" s="66"/>
      <c r="BC295" s="66"/>
      <c r="BD295" s="66">
        <f t="shared" si="967"/>
        <v>50000</v>
      </c>
      <c r="BE295" s="66">
        <f t="shared" si="968"/>
        <v>50000</v>
      </c>
      <c r="BF295" s="66">
        <f t="shared" si="969"/>
        <v>50000</v>
      </c>
    </row>
    <row r="296" spans="1:58">
      <c r="A296" s="266"/>
      <c r="B296" s="88" t="s">
        <v>253</v>
      </c>
      <c r="C296" s="5" t="s">
        <v>9</v>
      </c>
      <c r="D296" s="5" t="s">
        <v>21</v>
      </c>
      <c r="E296" s="5" t="s">
        <v>99</v>
      </c>
      <c r="F296" s="5" t="s">
        <v>121</v>
      </c>
      <c r="G296" s="17"/>
      <c r="H296" s="63">
        <f>H297</f>
        <v>50000</v>
      </c>
      <c r="I296" s="63">
        <f t="shared" ref="I296:M297" si="986">I297</f>
        <v>50000</v>
      </c>
      <c r="J296" s="63">
        <f t="shared" si="986"/>
        <v>50000</v>
      </c>
      <c r="K296" s="63">
        <f t="shared" si="986"/>
        <v>0</v>
      </c>
      <c r="L296" s="63">
        <f t="shared" si="986"/>
        <v>0</v>
      </c>
      <c r="M296" s="63">
        <f t="shared" si="986"/>
        <v>0</v>
      </c>
      <c r="N296" s="63">
        <f t="shared" si="759"/>
        <v>50000</v>
      </c>
      <c r="O296" s="63">
        <f t="shared" si="760"/>
        <v>50000</v>
      </c>
      <c r="P296" s="63">
        <f t="shared" si="761"/>
        <v>50000</v>
      </c>
      <c r="Q296" s="63">
        <f t="shared" ref="Q296:S297" si="987">Q297</f>
        <v>0</v>
      </c>
      <c r="R296" s="63">
        <f t="shared" si="987"/>
        <v>0</v>
      </c>
      <c r="S296" s="63">
        <f t="shared" si="987"/>
        <v>0</v>
      </c>
      <c r="T296" s="63">
        <f t="shared" si="943"/>
        <v>50000</v>
      </c>
      <c r="U296" s="63">
        <f t="shared" si="944"/>
        <v>50000</v>
      </c>
      <c r="V296" s="63">
        <f t="shared" si="945"/>
        <v>50000</v>
      </c>
      <c r="W296" s="63">
        <f t="shared" ref="W296:Y297" si="988">W297</f>
        <v>0</v>
      </c>
      <c r="X296" s="63">
        <f t="shared" si="988"/>
        <v>0</v>
      </c>
      <c r="Y296" s="63">
        <f t="shared" si="988"/>
        <v>0</v>
      </c>
      <c r="Z296" s="63">
        <f t="shared" si="947"/>
        <v>50000</v>
      </c>
      <c r="AA296" s="63">
        <f t="shared" si="948"/>
        <v>50000</v>
      </c>
      <c r="AB296" s="63">
        <f t="shared" si="949"/>
        <v>50000</v>
      </c>
      <c r="AC296" s="63">
        <f t="shared" ref="AC296:AE297" si="989">AC297</f>
        <v>0</v>
      </c>
      <c r="AD296" s="63">
        <f t="shared" si="989"/>
        <v>0</v>
      </c>
      <c r="AE296" s="63">
        <f t="shared" si="989"/>
        <v>0</v>
      </c>
      <c r="AF296" s="63">
        <f t="shared" si="951"/>
        <v>50000</v>
      </c>
      <c r="AG296" s="63">
        <f t="shared" si="952"/>
        <v>50000</v>
      </c>
      <c r="AH296" s="63">
        <f t="shared" si="953"/>
        <v>50000</v>
      </c>
      <c r="AI296" s="63">
        <f t="shared" ref="AI296:AK297" si="990">AI297</f>
        <v>0</v>
      </c>
      <c r="AJ296" s="63">
        <f t="shared" si="990"/>
        <v>0</v>
      </c>
      <c r="AK296" s="63">
        <f t="shared" si="990"/>
        <v>0</v>
      </c>
      <c r="AL296" s="63">
        <f t="shared" si="955"/>
        <v>50000</v>
      </c>
      <c r="AM296" s="63">
        <f t="shared" si="956"/>
        <v>50000</v>
      </c>
      <c r="AN296" s="63">
        <f t="shared" si="957"/>
        <v>50000</v>
      </c>
      <c r="AO296" s="63">
        <f t="shared" ref="AO296:AQ297" si="991">AO297</f>
        <v>0</v>
      </c>
      <c r="AP296" s="63">
        <f t="shared" si="991"/>
        <v>0</v>
      </c>
      <c r="AQ296" s="63">
        <f t="shared" si="991"/>
        <v>0</v>
      </c>
      <c r="AR296" s="63">
        <f t="shared" si="959"/>
        <v>50000</v>
      </c>
      <c r="AS296" s="63">
        <f t="shared" si="960"/>
        <v>50000</v>
      </c>
      <c r="AT296" s="63">
        <f t="shared" si="961"/>
        <v>50000</v>
      </c>
      <c r="AU296" s="63">
        <f t="shared" ref="AU296:AW297" si="992">AU297</f>
        <v>0</v>
      </c>
      <c r="AV296" s="63">
        <f t="shared" si="992"/>
        <v>0</v>
      </c>
      <c r="AW296" s="63">
        <f t="shared" si="992"/>
        <v>0</v>
      </c>
      <c r="AX296" s="63">
        <f t="shared" si="963"/>
        <v>50000</v>
      </c>
      <c r="AY296" s="63">
        <f t="shared" si="964"/>
        <v>50000</v>
      </c>
      <c r="AZ296" s="63">
        <f t="shared" si="965"/>
        <v>50000</v>
      </c>
      <c r="BA296" s="63">
        <f t="shared" ref="BA296:BC297" si="993">BA297</f>
        <v>0</v>
      </c>
      <c r="BB296" s="63">
        <f t="shared" si="993"/>
        <v>0</v>
      </c>
      <c r="BC296" s="63">
        <f t="shared" si="993"/>
        <v>0</v>
      </c>
      <c r="BD296" s="63">
        <f t="shared" si="967"/>
        <v>50000</v>
      </c>
      <c r="BE296" s="63">
        <f t="shared" si="968"/>
        <v>50000</v>
      </c>
      <c r="BF296" s="63">
        <f t="shared" si="969"/>
        <v>50000</v>
      </c>
    </row>
    <row r="297" spans="1:58" ht="25.5">
      <c r="A297" s="266"/>
      <c r="B297" s="88" t="s">
        <v>207</v>
      </c>
      <c r="C297" s="5" t="s">
        <v>9</v>
      </c>
      <c r="D297" s="5" t="s">
        <v>21</v>
      </c>
      <c r="E297" s="5" t="s">
        <v>99</v>
      </c>
      <c r="F297" s="5" t="s">
        <v>121</v>
      </c>
      <c r="G297" s="17" t="s">
        <v>32</v>
      </c>
      <c r="H297" s="63">
        <f>H298</f>
        <v>50000</v>
      </c>
      <c r="I297" s="63">
        <f t="shared" si="986"/>
        <v>50000</v>
      </c>
      <c r="J297" s="63">
        <f t="shared" si="986"/>
        <v>50000</v>
      </c>
      <c r="K297" s="63">
        <f t="shared" si="986"/>
        <v>0</v>
      </c>
      <c r="L297" s="63">
        <f t="shared" si="986"/>
        <v>0</v>
      </c>
      <c r="M297" s="63">
        <f t="shared" si="986"/>
        <v>0</v>
      </c>
      <c r="N297" s="63">
        <f t="shared" si="759"/>
        <v>50000</v>
      </c>
      <c r="O297" s="63">
        <f t="shared" si="760"/>
        <v>50000</v>
      </c>
      <c r="P297" s="63">
        <f t="shared" si="761"/>
        <v>50000</v>
      </c>
      <c r="Q297" s="63">
        <f t="shared" si="987"/>
        <v>0</v>
      </c>
      <c r="R297" s="63">
        <f t="shared" si="987"/>
        <v>0</v>
      </c>
      <c r="S297" s="63">
        <f t="shared" si="987"/>
        <v>0</v>
      </c>
      <c r="T297" s="63">
        <f t="shared" si="943"/>
        <v>50000</v>
      </c>
      <c r="U297" s="63">
        <f t="shared" si="944"/>
        <v>50000</v>
      </c>
      <c r="V297" s="63">
        <f t="shared" si="945"/>
        <v>50000</v>
      </c>
      <c r="W297" s="63">
        <f t="shared" si="988"/>
        <v>0</v>
      </c>
      <c r="X297" s="63">
        <f t="shared" si="988"/>
        <v>0</v>
      </c>
      <c r="Y297" s="63">
        <f t="shared" si="988"/>
        <v>0</v>
      </c>
      <c r="Z297" s="63">
        <f t="shared" si="947"/>
        <v>50000</v>
      </c>
      <c r="AA297" s="63">
        <f t="shared" si="948"/>
        <v>50000</v>
      </c>
      <c r="AB297" s="63">
        <f t="shared" si="949"/>
        <v>50000</v>
      </c>
      <c r="AC297" s="63">
        <f t="shared" si="989"/>
        <v>0</v>
      </c>
      <c r="AD297" s="63">
        <f t="shared" si="989"/>
        <v>0</v>
      </c>
      <c r="AE297" s="63">
        <f t="shared" si="989"/>
        <v>0</v>
      </c>
      <c r="AF297" s="63">
        <f t="shared" si="951"/>
        <v>50000</v>
      </c>
      <c r="AG297" s="63">
        <f t="shared" si="952"/>
        <v>50000</v>
      </c>
      <c r="AH297" s="63">
        <f t="shared" si="953"/>
        <v>50000</v>
      </c>
      <c r="AI297" s="63">
        <f t="shared" si="990"/>
        <v>0</v>
      </c>
      <c r="AJ297" s="63">
        <f t="shared" si="990"/>
        <v>0</v>
      </c>
      <c r="AK297" s="63">
        <f t="shared" si="990"/>
        <v>0</v>
      </c>
      <c r="AL297" s="63">
        <f t="shared" si="955"/>
        <v>50000</v>
      </c>
      <c r="AM297" s="63">
        <f t="shared" si="956"/>
        <v>50000</v>
      </c>
      <c r="AN297" s="63">
        <f t="shared" si="957"/>
        <v>50000</v>
      </c>
      <c r="AO297" s="63">
        <f t="shared" si="991"/>
        <v>0</v>
      </c>
      <c r="AP297" s="63">
        <f t="shared" si="991"/>
        <v>0</v>
      </c>
      <c r="AQ297" s="63">
        <f t="shared" si="991"/>
        <v>0</v>
      </c>
      <c r="AR297" s="63">
        <f t="shared" si="959"/>
        <v>50000</v>
      </c>
      <c r="AS297" s="63">
        <f t="shared" si="960"/>
        <v>50000</v>
      </c>
      <c r="AT297" s="63">
        <f t="shared" si="961"/>
        <v>50000</v>
      </c>
      <c r="AU297" s="63">
        <f t="shared" si="992"/>
        <v>0</v>
      </c>
      <c r="AV297" s="63">
        <f t="shared" si="992"/>
        <v>0</v>
      </c>
      <c r="AW297" s="63">
        <f t="shared" si="992"/>
        <v>0</v>
      </c>
      <c r="AX297" s="63">
        <f t="shared" si="963"/>
        <v>50000</v>
      </c>
      <c r="AY297" s="63">
        <f t="shared" si="964"/>
        <v>50000</v>
      </c>
      <c r="AZ297" s="63">
        <f t="shared" si="965"/>
        <v>50000</v>
      </c>
      <c r="BA297" s="63">
        <f t="shared" si="993"/>
        <v>0</v>
      </c>
      <c r="BB297" s="63">
        <f t="shared" si="993"/>
        <v>0</v>
      </c>
      <c r="BC297" s="63">
        <f t="shared" si="993"/>
        <v>0</v>
      </c>
      <c r="BD297" s="63">
        <f t="shared" si="967"/>
        <v>50000</v>
      </c>
      <c r="BE297" s="63">
        <f t="shared" si="968"/>
        <v>50000</v>
      </c>
      <c r="BF297" s="63">
        <f t="shared" si="969"/>
        <v>50000</v>
      </c>
    </row>
    <row r="298" spans="1:58" ht="25.5">
      <c r="A298" s="266"/>
      <c r="B298" s="92" t="s">
        <v>34</v>
      </c>
      <c r="C298" s="5" t="s">
        <v>9</v>
      </c>
      <c r="D298" s="5" t="s">
        <v>21</v>
      </c>
      <c r="E298" s="5" t="s">
        <v>99</v>
      </c>
      <c r="F298" s="5" t="s">
        <v>121</v>
      </c>
      <c r="G298" s="17" t="s">
        <v>33</v>
      </c>
      <c r="H298" s="66">
        <v>50000</v>
      </c>
      <c r="I298" s="66">
        <v>50000</v>
      </c>
      <c r="J298" s="66">
        <v>50000</v>
      </c>
      <c r="K298" s="66"/>
      <c r="L298" s="66"/>
      <c r="M298" s="66"/>
      <c r="N298" s="66">
        <f t="shared" si="759"/>
        <v>50000</v>
      </c>
      <c r="O298" s="66">
        <f t="shared" si="760"/>
        <v>50000</v>
      </c>
      <c r="P298" s="66">
        <f t="shared" si="761"/>
        <v>50000</v>
      </c>
      <c r="Q298" s="66"/>
      <c r="R298" s="66"/>
      <c r="S298" s="66"/>
      <c r="T298" s="66">
        <f t="shared" si="943"/>
        <v>50000</v>
      </c>
      <c r="U298" s="66">
        <f t="shared" si="944"/>
        <v>50000</v>
      </c>
      <c r="V298" s="66">
        <f t="shared" si="945"/>
        <v>50000</v>
      </c>
      <c r="W298" s="66"/>
      <c r="X298" s="66"/>
      <c r="Y298" s="66"/>
      <c r="Z298" s="66">
        <f t="shared" si="947"/>
        <v>50000</v>
      </c>
      <c r="AA298" s="66">
        <f t="shared" si="948"/>
        <v>50000</v>
      </c>
      <c r="AB298" s="66">
        <f t="shared" si="949"/>
        <v>50000</v>
      </c>
      <c r="AC298" s="66"/>
      <c r="AD298" s="66"/>
      <c r="AE298" s="66"/>
      <c r="AF298" s="66">
        <f t="shared" si="951"/>
        <v>50000</v>
      </c>
      <c r="AG298" s="66">
        <f t="shared" si="952"/>
        <v>50000</v>
      </c>
      <c r="AH298" s="66">
        <f t="shared" si="953"/>
        <v>50000</v>
      </c>
      <c r="AI298" s="66"/>
      <c r="AJ298" s="66"/>
      <c r="AK298" s="66"/>
      <c r="AL298" s="66">
        <f t="shared" si="955"/>
        <v>50000</v>
      </c>
      <c r="AM298" s="66">
        <f t="shared" si="956"/>
        <v>50000</v>
      </c>
      <c r="AN298" s="66">
        <f t="shared" si="957"/>
        <v>50000</v>
      </c>
      <c r="AO298" s="66"/>
      <c r="AP298" s="66"/>
      <c r="AQ298" s="66"/>
      <c r="AR298" s="66">
        <f t="shared" si="959"/>
        <v>50000</v>
      </c>
      <c r="AS298" s="66">
        <f t="shared" si="960"/>
        <v>50000</v>
      </c>
      <c r="AT298" s="66">
        <f t="shared" si="961"/>
        <v>50000</v>
      </c>
      <c r="AU298" s="66"/>
      <c r="AV298" s="66"/>
      <c r="AW298" s="66"/>
      <c r="AX298" s="66">
        <f t="shared" si="963"/>
        <v>50000</v>
      </c>
      <c r="AY298" s="66">
        <f t="shared" si="964"/>
        <v>50000</v>
      </c>
      <c r="AZ298" s="66">
        <f t="shared" si="965"/>
        <v>50000</v>
      </c>
      <c r="BA298" s="66"/>
      <c r="BB298" s="66"/>
      <c r="BC298" s="66"/>
      <c r="BD298" s="66">
        <f t="shared" si="967"/>
        <v>50000</v>
      </c>
      <c r="BE298" s="66">
        <f t="shared" si="968"/>
        <v>50000</v>
      </c>
      <c r="BF298" s="66">
        <f t="shared" si="969"/>
        <v>50000</v>
      </c>
    </row>
    <row r="299" spans="1:58">
      <c r="A299" s="266"/>
      <c r="B299" s="77" t="s">
        <v>231</v>
      </c>
      <c r="C299" s="40" t="s">
        <v>9</v>
      </c>
      <c r="D299" s="40" t="s">
        <v>21</v>
      </c>
      <c r="E299" s="40" t="s">
        <v>99</v>
      </c>
      <c r="F299" s="106" t="s">
        <v>212</v>
      </c>
      <c r="G299" s="41"/>
      <c r="H299" s="67">
        <f>H300</f>
        <v>0</v>
      </c>
      <c r="I299" s="67">
        <f t="shared" ref="I299:M300" si="994">I300</f>
        <v>0</v>
      </c>
      <c r="J299" s="67">
        <f t="shared" si="994"/>
        <v>450000</v>
      </c>
      <c r="K299" s="67">
        <f t="shared" si="994"/>
        <v>0</v>
      </c>
      <c r="L299" s="67">
        <f t="shared" si="994"/>
        <v>0</v>
      </c>
      <c r="M299" s="67">
        <f t="shared" si="994"/>
        <v>0</v>
      </c>
      <c r="N299" s="67">
        <f t="shared" si="759"/>
        <v>0</v>
      </c>
      <c r="O299" s="67">
        <f t="shared" si="760"/>
        <v>0</v>
      </c>
      <c r="P299" s="67">
        <f t="shared" si="761"/>
        <v>450000</v>
      </c>
      <c r="Q299" s="67">
        <f t="shared" ref="Q299:S300" si="995">Q300</f>
        <v>0</v>
      </c>
      <c r="R299" s="67">
        <f t="shared" si="995"/>
        <v>0</v>
      </c>
      <c r="S299" s="67">
        <f t="shared" si="995"/>
        <v>0</v>
      </c>
      <c r="T299" s="67">
        <f t="shared" si="943"/>
        <v>0</v>
      </c>
      <c r="U299" s="67">
        <f t="shared" si="944"/>
        <v>0</v>
      </c>
      <c r="V299" s="67">
        <f t="shared" si="945"/>
        <v>450000</v>
      </c>
      <c r="W299" s="67">
        <f t="shared" ref="W299:Y300" si="996">W300</f>
        <v>0</v>
      </c>
      <c r="X299" s="67">
        <f t="shared" si="996"/>
        <v>0</v>
      </c>
      <c r="Y299" s="67">
        <f t="shared" si="996"/>
        <v>0</v>
      </c>
      <c r="Z299" s="67">
        <f t="shared" si="947"/>
        <v>0</v>
      </c>
      <c r="AA299" s="67">
        <f t="shared" si="948"/>
        <v>0</v>
      </c>
      <c r="AB299" s="67">
        <f t="shared" si="949"/>
        <v>450000</v>
      </c>
      <c r="AC299" s="67">
        <f t="shared" ref="AC299:AE300" si="997">AC300</f>
        <v>0</v>
      </c>
      <c r="AD299" s="67">
        <f t="shared" si="997"/>
        <v>0</v>
      </c>
      <c r="AE299" s="67">
        <f t="shared" si="997"/>
        <v>0</v>
      </c>
      <c r="AF299" s="67">
        <f t="shared" si="951"/>
        <v>0</v>
      </c>
      <c r="AG299" s="67">
        <f t="shared" si="952"/>
        <v>0</v>
      </c>
      <c r="AH299" s="67">
        <f t="shared" si="953"/>
        <v>450000</v>
      </c>
      <c r="AI299" s="67">
        <f t="shared" ref="AI299:AK300" si="998">AI300</f>
        <v>0</v>
      </c>
      <c r="AJ299" s="67">
        <f t="shared" si="998"/>
        <v>0</v>
      </c>
      <c r="AK299" s="67">
        <f t="shared" si="998"/>
        <v>0</v>
      </c>
      <c r="AL299" s="67">
        <f t="shared" si="955"/>
        <v>0</v>
      </c>
      <c r="AM299" s="67">
        <f t="shared" si="956"/>
        <v>0</v>
      </c>
      <c r="AN299" s="67">
        <f t="shared" si="957"/>
        <v>450000</v>
      </c>
      <c r="AO299" s="67">
        <f t="shared" ref="AO299:AQ300" si="999">AO300</f>
        <v>0</v>
      </c>
      <c r="AP299" s="67">
        <f t="shared" si="999"/>
        <v>0</v>
      </c>
      <c r="AQ299" s="67">
        <f t="shared" si="999"/>
        <v>0</v>
      </c>
      <c r="AR299" s="67">
        <f t="shared" si="959"/>
        <v>0</v>
      </c>
      <c r="AS299" s="67">
        <f t="shared" si="960"/>
        <v>0</v>
      </c>
      <c r="AT299" s="67">
        <f t="shared" si="961"/>
        <v>450000</v>
      </c>
      <c r="AU299" s="67">
        <f t="shared" ref="AU299:AW300" si="1000">AU300</f>
        <v>0</v>
      </c>
      <c r="AV299" s="67">
        <f t="shared" si="1000"/>
        <v>0</v>
      </c>
      <c r="AW299" s="67">
        <f t="shared" si="1000"/>
        <v>0</v>
      </c>
      <c r="AX299" s="67">
        <f t="shared" si="963"/>
        <v>0</v>
      </c>
      <c r="AY299" s="67">
        <f t="shared" si="964"/>
        <v>0</v>
      </c>
      <c r="AZ299" s="67">
        <f t="shared" si="965"/>
        <v>450000</v>
      </c>
      <c r="BA299" s="67">
        <f t="shared" ref="BA299:BC300" si="1001">BA300</f>
        <v>0</v>
      </c>
      <c r="BB299" s="67">
        <f t="shared" si="1001"/>
        <v>0</v>
      </c>
      <c r="BC299" s="67">
        <f t="shared" si="1001"/>
        <v>0</v>
      </c>
      <c r="BD299" s="67">
        <f t="shared" si="967"/>
        <v>0</v>
      </c>
      <c r="BE299" s="67">
        <f t="shared" si="968"/>
        <v>0</v>
      </c>
      <c r="BF299" s="67">
        <f t="shared" si="969"/>
        <v>450000</v>
      </c>
    </row>
    <row r="300" spans="1:58" ht="25.5">
      <c r="A300" s="266"/>
      <c r="B300" s="88" t="s">
        <v>207</v>
      </c>
      <c r="C300" s="40" t="s">
        <v>9</v>
      </c>
      <c r="D300" s="40" t="s">
        <v>21</v>
      </c>
      <c r="E300" s="40" t="s">
        <v>99</v>
      </c>
      <c r="F300" s="106" t="s">
        <v>212</v>
      </c>
      <c r="G300" s="41" t="s">
        <v>32</v>
      </c>
      <c r="H300" s="67">
        <f>H301</f>
        <v>0</v>
      </c>
      <c r="I300" s="67">
        <f t="shared" si="994"/>
        <v>0</v>
      </c>
      <c r="J300" s="67">
        <f t="shared" si="994"/>
        <v>450000</v>
      </c>
      <c r="K300" s="67">
        <f t="shared" si="994"/>
        <v>0</v>
      </c>
      <c r="L300" s="67">
        <f t="shared" si="994"/>
        <v>0</v>
      </c>
      <c r="M300" s="67">
        <f t="shared" si="994"/>
        <v>0</v>
      </c>
      <c r="N300" s="67">
        <f t="shared" si="759"/>
        <v>0</v>
      </c>
      <c r="O300" s="67">
        <f t="shared" si="760"/>
        <v>0</v>
      </c>
      <c r="P300" s="67">
        <f t="shared" si="761"/>
        <v>450000</v>
      </c>
      <c r="Q300" s="67">
        <f t="shared" si="995"/>
        <v>0</v>
      </c>
      <c r="R300" s="67">
        <f t="shared" si="995"/>
        <v>0</v>
      </c>
      <c r="S300" s="67">
        <f t="shared" si="995"/>
        <v>0</v>
      </c>
      <c r="T300" s="67">
        <f t="shared" si="943"/>
        <v>0</v>
      </c>
      <c r="U300" s="67">
        <f t="shared" si="944"/>
        <v>0</v>
      </c>
      <c r="V300" s="67">
        <f t="shared" si="945"/>
        <v>450000</v>
      </c>
      <c r="W300" s="67">
        <f t="shared" si="996"/>
        <v>0</v>
      </c>
      <c r="X300" s="67">
        <f t="shared" si="996"/>
        <v>0</v>
      </c>
      <c r="Y300" s="67">
        <f t="shared" si="996"/>
        <v>0</v>
      </c>
      <c r="Z300" s="67">
        <f t="shared" si="947"/>
        <v>0</v>
      </c>
      <c r="AA300" s="67">
        <f t="shared" si="948"/>
        <v>0</v>
      </c>
      <c r="AB300" s="67">
        <f t="shared" si="949"/>
        <v>450000</v>
      </c>
      <c r="AC300" s="67">
        <f t="shared" si="997"/>
        <v>0</v>
      </c>
      <c r="AD300" s="67">
        <f t="shared" si="997"/>
        <v>0</v>
      </c>
      <c r="AE300" s="67">
        <f t="shared" si="997"/>
        <v>0</v>
      </c>
      <c r="AF300" s="67">
        <f t="shared" si="951"/>
        <v>0</v>
      </c>
      <c r="AG300" s="67">
        <f t="shared" si="952"/>
        <v>0</v>
      </c>
      <c r="AH300" s="67">
        <f t="shared" si="953"/>
        <v>450000</v>
      </c>
      <c r="AI300" s="67">
        <f t="shared" si="998"/>
        <v>0</v>
      </c>
      <c r="AJ300" s="67">
        <f t="shared" si="998"/>
        <v>0</v>
      </c>
      <c r="AK300" s="67">
        <f t="shared" si="998"/>
        <v>0</v>
      </c>
      <c r="AL300" s="67">
        <f t="shared" si="955"/>
        <v>0</v>
      </c>
      <c r="AM300" s="67">
        <f t="shared" si="956"/>
        <v>0</v>
      </c>
      <c r="AN300" s="67">
        <f t="shared" si="957"/>
        <v>450000</v>
      </c>
      <c r="AO300" s="67">
        <f t="shared" si="999"/>
        <v>0</v>
      </c>
      <c r="AP300" s="67">
        <f t="shared" si="999"/>
        <v>0</v>
      </c>
      <c r="AQ300" s="67">
        <f t="shared" si="999"/>
        <v>0</v>
      </c>
      <c r="AR300" s="67">
        <f t="shared" si="959"/>
        <v>0</v>
      </c>
      <c r="AS300" s="67">
        <f t="shared" si="960"/>
        <v>0</v>
      </c>
      <c r="AT300" s="67">
        <f t="shared" si="961"/>
        <v>450000</v>
      </c>
      <c r="AU300" s="67">
        <f t="shared" si="1000"/>
        <v>0</v>
      </c>
      <c r="AV300" s="67">
        <f t="shared" si="1000"/>
        <v>0</v>
      </c>
      <c r="AW300" s="67">
        <f t="shared" si="1000"/>
        <v>0</v>
      </c>
      <c r="AX300" s="67">
        <f t="shared" si="963"/>
        <v>0</v>
      </c>
      <c r="AY300" s="67">
        <f t="shared" si="964"/>
        <v>0</v>
      </c>
      <c r="AZ300" s="67">
        <f t="shared" si="965"/>
        <v>450000</v>
      </c>
      <c r="BA300" s="67">
        <f t="shared" si="1001"/>
        <v>0</v>
      </c>
      <c r="BB300" s="67">
        <f t="shared" si="1001"/>
        <v>0</v>
      </c>
      <c r="BC300" s="67">
        <f t="shared" si="1001"/>
        <v>0</v>
      </c>
      <c r="BD300" s="67">
        <f t="shared" si="967"/>
        <v>0</v>
      </c>
      <c r="BE300" s="67">
        <f t="shared" si="968"/>
        <v>0</v>
      </c>
      <c r="BF300" s="67">
        <f t="shared" si="969"/>
        <v>450000</v>
      </c>
    </row>
    <row r="301" spans="1:58" ht="25.5">
      <c r="A301" s="266"/>
      <c r="B301" s="92" t="s">
        <v>34</v>
      </c>
      <c r="C301" s="40" t="s">
        <v>9</v>
      </c>
      <c r="D301" s="40" t="s">
        <v>21</v>
      </c>
      <c r="E301" s="40" t="s">
        <v>99</v>
      </c>
      <c r="F301" s="106" t="s">
        <v>212</v>
      </c>
      <c r="G301" s="41" t="s">
        <v>33</v>
      </c>
      <c r="H301" s="66"/>
      <c r="I301" s="66"/>
      <c r="J301" s="66">
        <v>450000</v>
      </c>
      <c r="K301" s="66"/>
      <c r="L301" s="66"/>
      <c r="M301" s="66"/>
      <c r="N301" s="66">
        <f t="shared" si="759"/>
        <v>0</v>
      </c>
      <c r="O301" s="66">
        <f t="shared" si="760"/>
        <v>0</v>
      </c>
      <c r="P301" s="66">
        <f t="shared" si="761"/>
        <v>450000</v>
      </c>
      <c r="Q301" s="66"/>
      <c r="R301" s="66"/>
      <c r="S301" s="66"/>
      <c r="T301" s="66">
        <f t="shared" si="943"/>
        <v>0</v>
      </c>
      <c r="U301" s="66">
        <f t="shared" si="944"/>
        <v>0</v>
      </c>
      <c r="V301" s="66">
        <f t="shared" si="945"/>
        <v>450000</v>
      </c>
      <c r="W301" s="66"/>
      <c r="X301" s="66"/>
      <c r="Y301" s="66"/>
      <c r="Z301" s="66">
        <f t="shared" si="947"/>
        <v>0</v>
      </c>
      <c r="AA301" s="66">
        <f t="shared" si="948"/>
        <v>0</v>
      </c>
      <c r="AB301" s="66">
        <f t="shared" si="949"/>
        <v>450000</v>
      </c>
      <c r="AC301" s="66"/>
      <c r="AD301" s="66"/>
      <c r="AE301" s="66"/>
      <c r="AF301" s="66">
        <f t="shared" si="951"/>
        <v>0</v>
      </c>
      <c r="AG301" s="66">
        <f t="shared" si="952"/>
        <v>0</v>
      </c>
      <c r="AH301" s="66">
        <f t="shared" si="953"/>
        <v>450000</v>
      </c>
      <c r="AI301" s="66"/>
      <c r="AJ301" s="66"/>
      <c r="AK301" s="66"/>
      <c r="AL301" s="66">
        <f t="shared" si="955"/>
        <v>0</v>
      </c>
      <c r="AM301" s="66">
        <f t="shared" si="956"/>
        <v>0</v>
      </c>
      <c r="AN301" s="66">
        <f t="shared" si="957"/>
        <v>450000</v>
      </c>
      <c r="AO301" s="66"/>
      <c r="AP301" s="66"/>
      <c r="AQ301" s="66"/>
      <c r="AR301" s="66">
        <f t="shared" si="959"/>
        <v>0</v>
      </c>
      <c r="AS301" s="66">
        <f t="shared" si="960"/>
        <v>0</v>
      </c>
      <c r="AT301" s="66">
        <f t="shared" si="961"/>
        <v>450000</v>
      </c>
      <c r="AU301" s="66"/>
      <c r="AV301" s="66"/>
      <c r="AW301" s="66"/>
      <c r="AX301" s="66">
        <f t="shared" si="963"/>
        <v>0</v>
      </c>
      <c r="AY301" s="66">
        <f t="shared" si="964"/>
        <v>0</v>
      </c>
      <c r="AZ301" s="66">
        <f t="shared" si="965"/>
        <v>450000</v>
      </c>
      <c r="BA301" s="66"/>
      <c r="BB301" s="66"/>
      <c r="BC301" s="66"/>
      <c r="BD301" s="66">
        <f t="shared" si="967"/>
        <v>0</v>
      </c>
      <c r="BE301" s="66">
        <f t="shared" si="968"/>
        <v>0</v>
      </c>
      <c r="BF301" s="66">
        <f t="shared" si="969"/>
        <v>450000</v>
      </c>
    </row>
    <row r="302" spans="1:58" ht="25.5">
      <c r="A302" s="266"/>
      <c r="B302" s="88" t="s">
        <v>31</v>
      </c>
      <c r="C302" s="5" t="s">
        <v>9</v>
      </c>
      <c r="D302" s="5" t="s">
        <v>21</v>
      </c>
      <c r="E302" s="5" t="s">
        <v>99</v>
      </c>
      <c r="F302" s="40" t="s">
        <v>256</v>
      </c>
      <c r="G302" s="17"/>
      <c r="H302" s="63">
        <f>H303</f>
        <v>900000</v>
      </c>
      <c r="I302" s="63">
        <f t="shared" ref="I302:M303" si="1002">I303</f>
        <v>806400</v>
      </c>
      <c r="J302" s="63">
        <f t="shared" si="1002"/>
        <v>806400</v>
      </c>
      <c r="K302" s="63">
        <f t="shared" si="1002"/>
        <v>0</v>
      </c>
      <c r="L302" s="63">
        <f t="shared" si="1002"/>
        <v>0</v>
      </c>
      <c r="M302" s="63">
        <f t="shared" si="1002"/>
        <v>0</v>
      </c>
      <c r="N302" s="63">
        <f t="shared" si="759"/>
        <v>900000</v>
      </c>
      <c r="O302" s="63">
        <f t="shared" si="760"/>
        <v>806400</v>
      </c>
      <c r="P302" s="63">
        <f t="shared" si="761"/>
        <v>806400</v>
      </c>
      <c r="Q302" s="63">
        <f t="shared" ref="Q302:S303" si="1003">Q303</f>
        <v>0</v>
      </c>
      <c r="R302" s="63">
        <f t="shared" si="1003"/>
        <v>0</v>
      </c>
      <c r="S302" s="63">
        <f t="shared" si="1003"/>
        <v>0</v>
      </c>
      <c r="T302" s="63">
        <f t="shared" si="943"/>
        <v>900000</v>
      </c>
      <c r="U302" s="63">
        <f t="shared" si="944"/>
        <v>806400</v>
      </c>
      <c r="V302" s="63">
        <f t="shared" si="945"/>
        <v>806400</v>
      </c>
      <c r="W302" s="63">
        <f t="shared" ref="W302:Y303" si="1004">W303</f>
        <v>0</v>
      </c>
      <c r="X302" s="63">
        <f t="shared" si="1004"/>
        <v>0</v>
      </c>
      <c r="Y302" s="63">
        <f t="shared" si="1004"/>
        <v>0</v>
      </c>
      <c r="Z302" s="63">
        <f t="shared" si="947"/>
        <v>900000</v>
      </c>
      <c r="AA302" s="63">
        <f t="shared" si="948"/>
        <v>806400</v>
      </c>
      <c r="AB302" s="63">
        <f t="shared" si="949"/>
        <v>806400</v>
      </c>
      <c r="AC302" s="63">
        <f t="shared" ref="AC302:AE303" si="1005">AC303</f>
        <v>0</v>
      </c>
      <c r="AD302" s="63">
        <f t="shared" si="1005"/>
        <v>0</v>
      </c>
      <c r="AE302" s="63">
        <f t="shared" si="1005"/>
        <v>0</v>
      </c>
      <c r="AF302" s="63">
        <f t="shared" si="951"/>
        <v>900000</v>
      </c>
      <c r="AG302" s="63">
        <f t="shared" si="952"/>
        <v>806400</v>
      </c>
      <c r="AH302" s="63">
        <f t="shared" si="953"/>
        <v>806400</v>
      </c>
      <c r="AI302" s="63">
        <f t="shared" ref="AI302:AK303" si="1006">AI303</f>
        <v>0</v>
      </c>
      <c r="AJ302" s="63">
        <f t="shared" si="1006"/>
        <v>0</v>
      </c>
      <c r="AK302" s="63">
        <f t="shared" si="1006"/>
        <v>0</v>
      </c>
      <c r="AL302" s="63">
        <f t="shared" si="955"/>
        <v>900000</v>
      </c>
      <c r="AM302" s="63">
        <f t="shared" si="956"/>
        <v>806400</v>
      </c>
      <c r="AN302" s="63">
        <f t="shared" si="957"/>
        <v>806400</v>
      </c>
      <c r="AO302" s="63">
        <f t="shared" ref="AO302:AQ303" si="1007">AO303</f>
        <v>0</v>
      </c>
      <c r="AP302" s="63">
        <f t="shared" si="1007"/>
        <v>0</v>
      </c>
      <c r="AQ302" s="63">
        <f t="shared" si="1007"/>
        <v>0</v>
      </c>
      <c r="AR302" s="63">
        <f t="shared" si="959"/>
        <v>900000</v>
      </c>
      <c r="AS302" s="63">
        <f t="shared" si="960"/>
        <v>806400</v>
      </c>
      <c r="AT302" s="63">
        <f t="shared" si="961"/>
        <v>806400</v>
      </c>
      <c r="AU302" s="63">
        <f t="shared" ref="AU302:AW303" si="1008">AU303</f>
        <v>134603.70000000001</v>
      </c>
      <c r="AV302" s="63">
        <f t="shared" si="1008"/>
        <v>0</v>
      </c>
      <c r="AW302" s="63">
        <f t="shared" si="1008"/>
        <v>0</v>
      </c>
      <c r="AX302" s="63">
        <f t="shared" si="963"/>
        <v>1034603.7</v>
      </c>
      <c r="AY302" s="63">
        <f t="shared" si="964"/>
        <v>806400</v>
      </c>
      <c r="AZ302" s="63">
        <f t="shared" si="965"/>
        <v>806400</v>
      </c>
      <c r="BA302" s="63">
        <f t="shared" ref="BA302:BC303" si="1009">BA303</f>
        <v>477231.3</v>
      </c>
      <c r="BB302" s="63">
        <f t="shared" si="1009"/>
        <v>0</v>
      </c>
      <c r="BC302" s="63">
        <f t="shared" si="1009"/>
        <v>0</v>
      </c>
      <c r="BD302" s="63">
        <f t="shared" si="967"/>
        <v>1511835</v>
      </c>
      <c r="BE302" s="63">
        <f t="shared" si="968"/>
        <v>806400</v>
      </c>
      <c r="BF302" s="63">
        <f t="shared" si="969"/>
        <v>806400</v>
      </c>
    </row>
    <row r="303" spans="1:58">
      <c r="A303" s="266"/>
      <c r="B303" s="194" t="s">
        <v>47</v>
      </c>
      <c r="C303" s="5" t="s">
        <v>9</v>
      </c>
      <c r="D303" s="5" t="s">
        <v>21</v>
      </c>
      <c r="E303" s="5" t="s">
        <v>99</v>
      </c>
      <c r="F303" s="40" t="s">
        <v>256</v>
      </c>
      <c r="G303" s="17" t="s">
        <v>45</v>
      </c>
      <c r="H303" s="63">
        <f>H304</f>
        <v>900000</v>
      </c>
      <c r="I303" s="63">
        <f t="shared" si="1002"/>
        <v>806400</v>
      </c>
      <c r="J303" s="63">
        <f t="shared" si="1002"/>
        <v>806400</v>
      </c>
      <c r="K303" s="63">
        <f t="shared" si="1002"/>
        <v>0</v>
      </c>
      <c r="L303" s="63">
        <f t="shared" si="1002"/>
        <v>0</v>
      </c>
      <c r="M303" s="63">
        <f t="shared" si="1002"/>
        <v>0</v>
      </c>
      <c r="N303" s="63">
        <f t="shared" si="759"/>
        <v>900000</v>
      </c>
      <c r="O303" s="63">
        <f t="shared" si="760"/>
        <v>806400</v>
      </c>
      <c r="P303" s="63">
        <f t="shared" si="761"/>
        <v>806400</v>
      </c>
      <c r="Q303" s="63">
        <f t="shared" si="1003"/>
        <v>0</v>
      </c>
      <c r="R303" s="63">
        <f t="shared" si="1003"/>
        <v>0</v>
      </c>
      <c r="S303" s="63">
        <f t="shared" si="1003"/>
        <v>0</v>
      </c>
      <c r="T303" s="63">
        <f t="shared" si="943"/>
        <v>900000</v>
      </c>
      <c r="U303" s="63">
        <f t="shared" si="944"/>
        <v>806400</v>
      </c>
      <c r="V303" s="63">
        <f t="shared" si="945"/>
        <v>806400</v>
      </c>
      <c r="W303" s="63">
        <f t="shared" si="1004"/>
        <v>0</v>
      </c>
      <c r="X303" s="63">
        <f t="shared" si="1004"/>
        <v>0</v>
      </c>
      <c r="Y303" s="63">
        <f t="shared" si="1004"/>
        <v>0</v>
      </c>
      <c r="Z303" s="63">
        <f t="shared" si="947"/>
        <v>900000</v>
      </c>
      <c r="AA303" s="63">
        <f t="shared" si="948"/>
        <v>806400</v>
      </c>
      <c r="AB303" s="63">
        <f t="shared" si="949"/>
        <v>806400</v>
      </c>
      <c r="AC303" s="63">
        <f t="shared" si="1005"/>
        <v>0</v>
      </c>
      <c r="AD303" s="63">
        <f t="shared" si="1005"/>
        <v>0</v>
      </c>
      <c r="AE303" s="63">
        <f t="shared" si="1005"/>
        <v>0</v>
      </c>
      <c r="AF303" s="63">
        <f t="shared" si="951"/>
        <v>900000</v>
      </c>
      <c r="AG303" s="63">
        <f t="shared" si="952"/>
        <v>806400</v>
      </c>
      <c r="AH303" s="63">
        <f t="shared" si="953"/>
        <v>806400</v>
      </c>
      <c r="AI303" s="63">
        <f t="shared" si="1006"/>
        <v>0</v>
      </c>
      <c r="AJ303" s="63">
        <f t="shared" si="1006"/>
        <v>0</v>
      </c>
      <c r="AK303" s="63">
        <f t="shared" si="1006"/>
        <v>0</v>
      </c>
      <c r="AL303" s="63">
        <f t="shared" si="955"/>
        <v>900000</v>
      </c>
      <c r="AM303" s="63">
        <f t="shared" si="956"/>
        <v>806400</v>
      </c>
      <c r="AN303" s="63">
        <f t="shared" si="957"/>
        <v>806400</v>
      </c>
      <c r="AO303" s="63">
        <f t="shared" si="1007"/>
        <v>0</v>
      </c>
      <c r="AP303" s="63">
        <f t="shared" si="1007"/>
        <v>0</v>
      </c>
      <c r="AQ303" s="63">
        <f t="shared" si="1007"/>
        <v>0</v>
      </c>
      <c r="AR303" s="63">
        <f t="shared" si="959"/>
        <v>900000</v>
      </c>
      <c r="AS303" s="63">
        <f t="shared" si="960"/>
        <v>806400</v>
      </c>
      <c r="AT303" s="63">
        <f t="shared" si="961"/>
        <v>806400</v>
      </c>
      <c r="AU303" s="63">
        <f t="shared" si="1008"/>
        <v>134603.70000000001</v>
      </c>
      <c r="AV303" s="63">
        <f t="shared" si="1008"/>
        <v>0</v>
      </c>
      <c r="AW303" s="63">
        <f t="shared" si="1008"/>
        <v>0</v>
      </c>
      <c r="AX303" s="63">
        <f t="shared" si="963"/>
        <v>1034603.7</v>
      </c>
      <c r="AY303" s="63">
        <f t="shared" si="964"/>
        <v>806400</v>
      </c>
      <c r="AZ303" s="63">
        <f t="shared" si="965"/>
        <v>806400</v>
      </c>
      <c r="BA303" s="63">
        <f t="shared" si="1009"/>
        <v>477231.3</v>
      </c>
      <c r="BB303" s="63">
        <f t="shared" si="1009"/>
        <v>0</v>
      </c>
      <c r="BC303" s="63">
        <f t="shared" si="1009"/>
        <v>0</v>
      </c>
      <c r="BD303" s="63">
        <f t="shared" si="967"/>
        <v>1511835</v>
      </c>
      <c r="BE303" s="63">
        <f t="shared" si="968"/>
        <v>806400</v>
      </c>
      <c r="BF303" s="63">
        <f t="shared" si="969"/>
        <v>806400</v>
      </c>
    </row>
    <row r="304" spans="1:58" ht="38.25">
      <c r="A304" s="266"/>
      <c r="B304" s="235" t="s">
        <v>441</v>
      </c>
      <c r="C304" s="5" t="s">
        <v>9</v>
      </c>
      <c r="D304" s="5" t="s">
        <v>21</v>
      </c>
      <c r="E304" s="5" t="s">
        <v>99</v>
      </c>
      <c r="F304" s="40" t="s">
        <v>256</v>
      </c>
      <c r="G304" s="17" t="s">
        <v>46</v>
      </c>
      <c r="H304" s="66">
        <f>702000+198000</f>
        <v>900000</v>
      </c>
      <c r="I304" s="66">
        <f>630000+176400</f>
        <v>806400</v>
      </c>
      <c r="J304" s="66">
        <f>630000+176400</f>
        <v>806400</v>
      </c>
      <c r="K304" s="66"/>
      <c r="L304" s="66"/>
      <c r="M304" s="66"/>
      <c r="N304" s="66">
        <f t="shared" si="759"/>
        <v>900000</v>
      </c>
      <c r="O304" s="66">
        <f t="shared" si="760"/>
        <v>806400</v>
      </c>
      <c r="P304" s="66">
        <f t="shared" si="761"/>
        <v>806400</v>
      </c>
      <c r="Q304" s="66"/>
      <c r="R304" s="66"/>
      <c r="S304" s="66"/>
      <c r="T304" s="66">
        <f t="shared" si="943"/>
        <v>900000</v>
      </c>
      <c r="U304" s="66">
        <f t="shared" si="944"/>
        <v>806400</v>
      </c>
      <c r="V304" s="66">
        <f t="shared" si="945"/>
        <v>806400</v>
      </c>
      <c r="W304" s="66"/>
      <c r="X304" s="66"/>
      <c r="Y304" s="66"/>
      <c r="Z304" s="66">
        <f t="shared" si="947"/>
        <v>900000</v>
      </c>
      <c r="AA304" s="66">
        <f t="shared" si="948"/>
        <v>806400</v>
      </c>
      <c r="AB304" s="66">
        <f t="shared" si="949"/>
        <v>806400</v>
      </c>
      <c r="AC304" s="66"/>
      <c r="AD304" s="66"/>
      <c r="AE304" s="66"/>
      <c r="AF304" s="66">
        <f t="shared" si="951"/>
        <v>900000</v>
      </c>
      <c r="AG304" s="66">
        <f t="shared" si="952"/>
        <v>806400</v>
      </c>
      <c r="AH304" s="66">
        <f t="shared" si="953"/>
        <v>806400</v>
      </c>
      <c r="AI304" s="66"/>
      <c r="AJ304" s="66"/>
      <c r="AK304" s="66"/>
      <c r="AL304" s="66">
        <f t="shared" si="955"/>
        <v>900000</v>
      </c>
      <c r="AM304" s="66">
        <f t="shared" si="956"/>
        <v>806400</v>
      </c>
      <c r="AN304" s="66">
        <f t="shared" si="957"/>
        <v>806400</v>
      </c>
      <c r="AO304" s="66"/>
      <c r="AP304" s="66"/>
      <c r="AQ304" s="66"/>
      <c r="AR304" s="66">
        <f t="shared" si="959"/>
        <v>900000</v>
      </c>
      <c r="AS304" s="66">
        <f t="shared" si="960"/>
        <v>806400</v>
      </c>
      <c r="AT304" s="66">
        <f t="shared" si="961"/>
        <v>806400</v>
      </c>
      <c r="AU304" s="66">
        <v>134603.70000000001</v>
      </c>
      <c r="AV304" s="66"/>
      <c r="AW304" s="66"/>
      <c r="AX304" s="66">
        <f t="shared" si="963"/>
        <v>1034603.7</v>
      </c>
      <c r="AY304" s="66">
        <f t="shared" si="964"/>
        <v>806400</v>
      </c>
      <c r="AZ304" s="66">
        <f t="shared" si="965"/>
        <v>806400</v>
      </c>
      <c r="BA304" s="66">
        <v>477231.3</v>
      </c>
      <c r="BB304" s="66"/>
      <c r="BC304" s="66"/>
      <c r="BD304" s="66">
        <f t="shared" si="967"/>
        <v>1511835</v>
      </c>
      <c r="BE304" s="66">
        <f t="shared" si="968"/>
        <v>806400</v>
      </c>
      <c r="BF304" s="66">
        <f t="shared" si="969"/>
        <v>806400</v>
      </c>
    </row>
    <row r="305" spans="1:58" ht="25.5">
      <c r="A305" s="266"/>
      <c r="B305" s="80" t="s">
        <v>255</v>
      </c>
      <c r="C305" s="5" t="s">
        <v>9</v>
      </c>
      <c r="D305" s="5" t="s">
        <v>21</v>
      </c>
      <c r="E305" s="5" t="s">
        <v>99</v>
      </c>
      <c r="F305" s="60" t="s">
        <v>172</v>
      </c>
      <c r="G305" s="17"/>
      <c r="H305" s="66">
        <f>H306</f>
        <v>129750</v>
      </c>
      <c r="I305" s="66">
        <f t="shared" ref="I305:M306" si="1010">I306</f>
        <v>89682</v>
      </c>
      <c r="J305" s="66">
        <f t="shared" si="1010"/>
        <v>89682</v>
      </c>
      <c r="K305" s="66">
        <f t="shared" si="1010"/>
        <v>0</v>
      </c>
      <c r="L305" s="66">
        <f t="shared" si="1010"/>
        <v>0</v>
      </c>
      <c r="M305" s="66">
        <f t="shared" si="1010"/>
        <v>0</v>
      </c>
      <c r="N305" s="66">
        <f t="shared" si="759"/>
        <v>129750</v>
      </c>
      <c r="O305" s="66">
        <f t="shared" si="760"/>
        <v>89682</v>
      </c>
      <c r="P305" s="66">
        <f t="shared" si="761"/>
        <v>89682</v>
      </c>
      <c r="Q305" s="66">
        <f t="shared" ref="Q305:S306" si="1011">Q306</f>
        <v>0</v>
      </c>
      <c r="R305" s="66">
        <f t="shared" si="1011"/>
        <v>0</v>
      </c>
      <c r="S305" s="66">
        <f t="shared" si="1011"/>
        <v>0</v>
      </c>
      <c r="T305" s="66">
        <f t="shared" si="943"/>
        <v>129750</v>
      </c>
      <c r="U305" s="66">
        <f t="shared" si="944"/>
        <v>89682</v>
      </c>
      <c r="V305" s="66">
        <f t="shared" si="945"/>
        <v>89682</v>
      </c>
      <c r="W305" s="66">
        <f t="shared" ref="W305:Y306" si="1012">W306</f>
        <v>0</v>
      </c>
      <c r="X305" s="66">
        <f t="shared" si="1012"/>
        <v>0</v>
      </c>
      <c r="Y305" s="66">
        <f t="shared" si="1012"/>
        <v>0</v>
      </c>
      <c r="Z305" s="66">
        <f t="shared" si="947"/>
        <v>129750</v>
      </c>
      <c r="AA305" s="66">
        <f t="shared" si="948"/>
        <v>89682</v>
      </c>
      <c r="AB305" s="66">
        <f t="shared" si="949"/>
        <v>89682</v>
      </c>
      <c r="AC305" s="66">
        <f t="shared" ref="AC305:AE306" si="1013">AC306</f>
        <v>0</v>
      </c>
      <c r="AD305" s="66">
        <f t="shared" si="1013"/>
        <v>0</v>
      </c>
      <c r="AE305" s="66">
        <f t="shared" si="1013"/>
        <v>0</v>
      </c>
      <c r="AF305" s="66">
        <f t="shared" si="951"/>
        <v>129750</v>
      </c>
      <c r="AG305" s="66">
        <f t="shared" si="952"/>
        <v>89682</v>
      </c>
      <c r="AH305" s="66">
        <f t="shared" si="953"/>
        <v>89682</v>
      </c>
      <c r="AI305" s="66">
        <f t="shared" ref="AI305:AK306" si="1014">AI306</f>
        <v>0</v>
      </c>
      <c r="AJ305" s="66">
        <f t="shared" si="1014"/>
        <v>0</v>
      </c>
      <c r="AK305" s="66">
        <f t="shared" si="1014"/>
        <v>0</v>
      </c>
      <c r="AL305" s="66">
        <f t="shared" si="955"/>
        <v>129750</v>
      </c>
      <c r="AM305" s="66">
        <f t="shared" si="956"/>
        <v>89682</v>
      </c>
      <c r="AN305" s="66">
        <f t="shared" si="957"/>
        <v>89682</v>
      </c>
      <c r="AO305" s="66">
        <f t="shared" ref="AO305:AQ306" si="1015">AO306</f>
        <v>0</v>
      </c>
      <c r="AP305" s="66">
        <f t="shared" si="1015"/>
        <v>0</v>
      </c>
      <c r="AQ305" s="66">
        <f t="shared" si="1015"/>
        <v>0</v>
      </c>
      <c r="AR305" s="66">
        <f t="shared" si="959"/>
        <v>129750</v>
      </c>
      <c r="AS305" s="66">
        <f t="shared" si="960"/>
        <v>89682</v>
      </c>
      <c r="AT305" s="66">
        <f t="shared" si="961"/>
        <v>89682</v>
      </c>
      <c r="AU305" s="66">
        <f t="shared" ref="AU305:AW306" si="1016">AU306</f>
        <v>0</v>
      </c>
      <c r="AV305" s="66">
        <f t="shared" si="1016"/>
        <v>0</v>
      </c>
      <c r="AW305" s="66">
        <f t="shared" si="1016"/>
        <v>0</v>
      </c>
      <c r="AX305" s="66">
        <f t="shared" si="963"/>
        <v>129750</v>
      </c>
      <c r="AY305" s="66">
        <f t="shared" si="964"/>
        <v>89682</v>
      </c>
      <c r="AZ305" s="66">
        <f t="shared" si="965"/>
        <v>89682</v>
      </c>
      <c r="BA305" s="66">
        <f t="shared" ref="BA305:BC306" si="1017">BA306</f>
        <v>0</v>
      </c>
      <c r="BB305" s="66">
        <f t="shared" si="1017"/>
        <v>0</v>
      </c>
      <c r="BC305" s="66">
        <f t="shared" si="1017"/>
        <v>0</v>
      </c>
      <c r="BD305" s="66">
        <f t="shared" si="967"/>
        <v>129750</v>
      </c>
      <c r="BE305" s="66">
        <f t="shared" si="968"/>
        <v>89682</v>
      </c>
      <c r="BF305" s="66">
        <f t="shared" si="969"/>
        <v>89682</v>
      </c>
    </row>
    <row r="306" spans="1:58">
      <c r="A306" s="266"/>
      <c r="B306" s="88" t="s">
        <v>47</v>
      </c>
      <c r="C306" s="5" t="s">
        <v>9</v>
      </c>
      <c r="D306" s="5" t="s">
        <v>21</v>
      </c>
      <c r="E306" s="5" t="s">
        <v>99</v>
      </c>
      <c r="F306" s="60" t="s">
        <v>172</v>
      </c>
      <c r="G306" s="61" t="s">
        <v>45</v>
      </c>
      <c r="H306" s="66">
        <f>H307</f>
        <v>129750</v>
      </c>
      <c r="I306" s="66">
        <f t="shared" si="1010"/>
        <v>89682</v>
      </c>
      <c r="J306" s="66">
        <f t="shared" si="1010"/>
        <v>89682</v>
      </c>
      <c r="K306" s="66">
        <f t="shared" si="1010"/>
        <v>0</v>
      </c>
      <c r="L306" s="66">
        <f t="shared" si="1010"/>
        <v>0</v>
      </c>
      <c r="M306" s="66">
        <f t="shared" si="1010"/>
        <v>0</v>
      </c>
      <c r="N306" s="66">
        <f t="shared" si="759"/>
        <v>129750</v>
      </c>
      <c r="O306" s="66">
        <f t="shared" si="760"/>
        <v>89682</v>
      </c>
      <c r="P306" s="66">
        <f t="shared" si="761"/>
        <v>89682</v>
      </c>
      <c r="Q306" s="66">
        <f t="shared" si="1011"/>
        <v>0</v>
      </c>
      <c r="R306" s="66">
        <f t="shared" si="1011"/>
        <v>0</v>
      </c>
      <c r="S306" s="66">
        <f t="shared" si="1011"/>
        <v>0</v>
      </c>
      <c r="T306" s="66">
        <f t="shared" si="943"/>
        <v>129750</v>
      </c>
      <c r="U306" s="66">
        <f t="shared" si="944"/>
        <v>89682</v>
      </c>
      <c r="V306" s="66">
        <f t="shared" si="945"/>
        <v>89682</v>
      </c>
      <c r="W306" s="66">
        <f t="shared" si="1012"/>
        <v>0</v>
      </c>
      <c r="X306" s="66">
        <f t="shared" si="1012"/>
        <v>0</v>
      </c>
      <c r="Y306" s="66">
        <f t="shared" si="1012"/>
        <v>0</v>
      </c>
      <c r="Z306" s="66">
        <f t="shared" si="947"/>
        <v>129750</v>
      </c>
      <c r="AA306" s="66">
        <f t="shared" si="948"/>
        <v>89682</v>
      </c>
      <c r="AB306" s="66">
        <f t="shared" si="949"/>
        <v>89682</v>
      </c>
      <c r="AC306" s="66">
        <f t="shared" si="1013"/>
        <v>0</v>
      </c>
      <c r="AD306" s="66">
        <f t="shared" si="1013"/>
        <v>0</v>
      </c>
      <c r="AE306" s="66">
        <f t="shared" si="1013"/>
        <v>0</v>
      </c>
      <c r="AF306" s="66">
        <f t="shared" si="951"/>
        <v>129750</v>
      </c>
      <c r="AG306" s="66">
        <f t="shared" si="952"/>
        <v>89682</v>
      </c>
      <c r="AH306" s="66">
        <f t="shared" si="953"/>
        <v>89682</v>
      </c>
      <c r="AI306" s="66">
        <f t="shared" si="1014"/>
        <v>0</v>
      </c>
      <c r="AJ306" s="66">
        <f t="shared" si="1014"/>
        <v>0</v>
      </c>
      <c r="AK306" s="66">
        <f t="shared" si="1014"/>
        <v>0</v>
      </c>
      <c r="AL306" s="66">
        <f t="shared" si="955"/>
        <v>129750</v>
      </c>
      <c r="AM306" s="66">
        <f t="shared" si="956"/>
        <v>89682</v>
      </c>
      <c r="AN306" s="66">
        <f t="shared" si="957"/>
        <v>89682</v>
      </c>
      <c r="AO306" s="66">
        <f t="shared" si="1015"/>
        <v>0</v>
      </c>
      <c r="AP306" s="66">
        <f t="shared" si="1015"/>
        <v>0</v>
      </c>
      <c r="AQ306" s="66">
        <f t="shared" si="1015"/>
        <v>0</v>
      </c>
      <c r="AR306" s="66">
        <f t="shared" si="959"/>
        <v>129750</v>
      </c>
      <c r="AS306" s="66">
        <f t="shared" si="960"/>
        <v>89682</v>
      </c>
      <c r="AT306" s="66">
        <f t="shared" si="961"/>
        <v>89682</v>
      </c>
      <c r="AU306" s="66">
        <f t="shared" si="1016"/>
        <v>0</v>
      </c>
      <c r="AV306" s="66">
        <f t="shared" si="1016"/>
        <v>0</v>
      </c>
      <c r="AW306" s="66">
        <f t="shared" si="1016"/>
        <v>0</v>
      </c>
      <c r="AX306" s="66">
        <f t="shared" si="963"/>
        <v>129750</v>
      </c>
      <c r="AY306" s="66">
        <f t="shared" si="964"/>
        <v>89682</v>
      </c>
      <c r="AZ306" s="66">
        <f t="shared" si="965"/>
        <v>89682</v>
      </c>
      <c r="BA306" s="66">
        <f t="shared" si="1017"/>
        <v>0</v>
      </c>
      <c r="BB306" s="66">
        <f t="shared" si="1017"/>
        <v>0</v>
      </c>
      <c r="BC306" s="66">
        <f t="shared" si="1017"/>
        <v>0</v>
      </c>
      <c r="BD306" s="66">
        <f t="shared" si="967"/>
        <v>129750</v>
      </c>
      <c r="BE306" s="66">
        <f t="shared" si="968"/>
        <v>89682</v>
      </c>
      <c r="BF306" s="66">
        <f t="shared" si="969"/>
        <v>89682</v>
      </c>
    </row>
    <row r="307" spans="1:58" ht="38.25">
      <c r="A307" s="266"/>
      <c r="B307" s="235" t="s">
        <v>441</v>
      </c>
      <c r="C307" s="5" t="s">
        <v>9</v>
      </c>
      <c r="D307" s="5" t="s">
        <v>21</v>
      </c>
      <c r="E307" s="5" t="s">
        <v>99</v>
      </c>
      <c r="F307" s="60" t="s">
        <v>172</v>
      </c>
      <c r="G307" s="61" t="s">
        <v>46</v>
      </c>
      <c r="H307" s="67">
        <v>129750</v>
      </c>
      <c r="I307" s="67">
        <v>89682</v>
      </c>
      <c r="J307" s="67">
        <v>89682</v>
      </c>
      <c r="K307" s="67"/>
      <c r="L307" s="67"/>
      <c r="M307" s="67"/>
      <c r="N307" s="67">
        <f t="shared" si="759"/>
        <v>129750</v>
      </c>
      <c r="O307" s="67">
        <f t="shared" si="760"/>
        <v>89682</v>
      </c>
      <c r="P307" s="67">
        <f t="shared" si="761"/>
        <v>89682</v>
      </c>
      <c r="Q307" s="67"/>
      <c r="R307" s="67"/>
      <c r="S307" s="67"/>
      <c r="T307" s="67">
        <f t="shared" si="943"/>
        <v>129750</v>
      </c>
      <c r="U307" s="67">
        <f t="shared" si="944"/>
        <v>89682</v>
      </c>
      <c r="V307" s="67">
        <f t="shared" si="945"/>
        <v>89682</v>
      </c>
      <c r="W307" s="67"/>
      <c r="X307" s="67"/>
      <c r="Y307" s="67"/>
      <c r="Z307" s="67">
        <f t="shared" si="947"/>
        <v>129750</v>
      </c>
      <c r="AA307" s="67">
        <f t="shared" si="948"/>
        <v>89682</v>
      </c>
      <c r="AB307" s="67">
        <f t="shared" si="949"/>
        <v>89682</v>
      </c>
      <c r="AC307" s="67"/>
      <c r="AD307" s="67"/>
      <c r="AE307" s="67"/>
      <c r="AF307" s="67">
        <f t="shared" si="951"/>
        <v>129750</v>
      </c>
      <c r="AG307" s="67">
        <f t="shared" si="952"/>
        <v>89682</v>
      </c>
      <c r="AH307" s="67">
        <f t="shared" si="953"/>
        <v>89682</v>
      </c>
      <c r="AI307" s="67"/>
      <c r="AJ307" s="67"/>
      <c r="AK307" s="67"/>
      <c r="AL307" s="67">
        <f t="shared" si="955"/>
        <v>129750</v>
      </c>
      <c r="AM307" s="67">
        <f t="shared" si="956"/>
        <v>89682</v>
      </c>
      <c r="AN307" s="67">
        <f t="shared" si="957"/>
        <v>89682</v>
      </c>
      <c r="AO307" s="67"/>
      <c r="AP307" s="67"/>
      <c r="AQ307" s="67"/>
      <c r="AR307" s="67">
        <f t="shared" si="959"/>
        <v>129750</v>
      </c>
      <c r="AS307" s="67">
        <f t="shared" si="960"/>
        <v>89682</v>
      </c>
      <c r="AT307" s="67">
        <f t="shared" si="961"/>
        <v>89682</v>
      </c>
      <c r="AU307" s="67"/>
      <c r="AV307" s="67"/>
      <c r="AW307" s="67"/>
      <c r="AX307" s="67">
        <f t="shared" si="963"/>
        <v>129750</v>
      </c>
      <c r="AY307" s="67">
        <f t="shared" si="964"/>
        <v>89682</v>
      </c>
      <c r="AZ307" s="67">
        <f t="shared" si="965"/>
        <v>89682</v>
      </c>
      <c r="BA307" s="67"/>
      <c r="BB307" s="67"/>
      <c r="BC307" s="67"/>
      <c r="BD307" s="67">
        <f t="shared" si="967"/>
        <v>129750</v>
      </c>
      <c r="BE307" s="67">
        <f t="shared" si="968"/>
        <v>89682</v>
      </c>
      <c r="BF307" s="67">
        <f t="shared" si="969"/>
        <v>89682</v>
      </c>
    </row>
    <row r="308" spans="1:58">
      <c r="A308" s="266"/>
      <c r="B308" s="88" t="s">
        <v>30</v>
      </c>
      <c r="C308" s="5" t="s">
        <v>9</v>
      </c>
      <c r="D308" s="5" t="s">
        <v>21</v>
      </c>
      <c r="E308" s="5" t="s">
        <v>99</v>
      </c>
      <c r="F308" s="5" t="s">
        <v>120</v>
      </c>
      <c r="G308" s="17"/>
      <c r="H308" s="63">
        <f>+H309</f>
        <v>35000</v>
      </c>
      <c r="I308" s="63">
        <f t="shared" ref="I308:M308" si="1018">+I309</f>
        <v>35000</v>
      </c>
      <c r="J308" s="63">
        <f t="shared" si="1018"/>
        <v>35000</v>
      </c>
      <c r="K308" s="63">
        <f t="shared" si="1018"/>
        <v>0</v>
      </c>
      <c r="L308" s="63">
        <f t="shared" si="1018"/>
        <v>0</v>
      </c>
      <c r="M308" s="63">
        <f t="shared" si="1018"/>
        <v>0</v>
      </c>
      <c r="N308" s="63">
        <f t="shared" si="759"/>
        <v>35000</v>
      </c>
      <c r="O308" s="63">
        <f t="shared" si="760"/>
        <v>35000</v>
      </c>
      <c r="P308" s="63">
        <f t="shared" si="761"/>
        <v>35000</v>
      </c>
      <c r="Q308" s="63">
        <f t="shared" ref="Q308:S308" si="1019">+Q309</f>
        <v>0</v>
      </c>
      <c r="R308" s="63">
        <f t="shared" si="1019"/>
        <v>0</v>
      </c>
      <c r="S308" s="63">
        <f t="shared" si="1019"/>
        <v>0</v>
      </c>
      <c r="T308" s="63">
        <f t="shared" si="943"/>
        <v>35000</v>
      </c>
      <c r="U308" s="63">
        <f t="shared" si="944"/>
        <v>35000</v>
      </c>
      <c r="V308" s="63">
        <f t="shared" si="945"/>
        <v>35000</v>
      </c>
      <c r="W308" s="63">
        <f t="shared" ref="W308:Y308" si="1020">+W309</f>
        <v>0</v>
      </c>
      <c r="X308" s="63">
        <f t="shared" si="1020"/>
        <v>0</v>
      </c>
      <c r="Y308" s="63">
        <f t="shared" si="1020"/>
        <v>0</v>
      </c>
      <c r="Z308" s="63">
        <f t="shared" si="947"/>
        <v>35000</v>
      </c>
      <c r="AA308" s="63">
        <f t="shared" si="948"/>
        <v>35000</v>
      </c>
      <c r="AB308" s="63">
        <f t="shared" si="949"/>
        <v>35000</v>
      </c>
      <c r="AC308" s="63">
        <f t="shared" ref="AC308:AE308" si="1021">+AC309</f>
        <v>0</v>
      </c>
      <c r="AD308" s="63">
        <f t="shared" si="1021"/>
        <v>0</v>
      </c>
      <c r="AE308" s="63">
        <f t="shared" si="1021"/>
        <v>0</v>
      </c>
      <c r="AF308" s="63">
        <f t="shared" si="951"/>
        <v>35000</v>
      </c>
      <c r="AG308" s="63">
        <f t="shared" si="952"/>
        <v>35000</v>
      </c>
      <c r="AH308" s="63">
        <f t="shared" si="953"/>
        <v>35000</v>
      </c>
      <c r="AI308" s="63">
        <f t="shared" ref="AI308:AK308" si="1022">+AI309</f>
        <v>0</v>
      </c>
      <c r="AJ308" s="63">
        <f t="shared" si="1022"/>
        <v>0</v>
      </c>
      <c r="AK308" s="63">
        <f t="shared" si="1022"/>
        <v>0</v>
      </c>
      <c r="AL308" s="63">
        <f t="shared" si="955"/>
        <v>35000</v>
      </c>
      <c r="AM308" s="63">
        <f t="shared" si="956"/>
        <v>35000</v>
      </c>
      <c r="AN308" s="63">
        <f t="shared" si="957"/>
        <v>35000</v>
      </c>
      <c r="AO308" s="63">
        <f t="shared" ref="AO308:AQ308" si="1023">+AO309</f>
        <v>0</v>
      </c>
      <c r="AP308" s="63">
        <f t="shared" si="1023"/>
        <v>0</v>
      </c>
      <c r="AQ308" s="63">
        <f t="shared" si="1023"/>
        <v>0</v>
      </c>
      <c r="AR308" s="63">
        <f t="shared" si="959"/>
        <v>35000</v>
      </c>
      <c r="AS308" s="63">
        <f t="shared" si="960"/>
        <v>35000</v>
      </c>
      <c r="AT308" s="63">
        <f t="shared" si="961"/>
        <v>35000</v>
      </c>
      <c r="AU308" s="63">
        <f t="shared" ref="AU308:AW308" si="1024">+AU309</f>
        <v>0</v>
      </c>
      <c r="AV308" s="63">
        <f t="shared" si="1024"/>
        <v>0</v>
      </c>
      <c r="AW308" s="63">
        <f t="shared" si="1024"/>
        <v>0</v>
      </c>
      <c r="AX308" s="63">
        <f t="shared" si="963"/>
        <v>35000</v>
      </c>
      <c r="AY308" s="63">
        <f t="shared" si="964"/>
        <v>35000</v>
      </c>
      <c r="AZ308" s="63">
        <f t="shared" si="965"/>
        <v>35000</v>
      </c>
      <c r="BA308" s="63">
        <f t="shared" ref="BA308:BC308" si="1025">+BA309</f>
        <v>0</v>
      </c>
      <c r="BB308" s="63">
        <f t="shared" si="1025"/>
        <v>0</v>
      </c>
      <c r="BC308" s="63">
        <f t="shared" si="1025"/>
        <v>0</v>
      </c>
      <c r="BD308" s="63">
        <f t="shared" si="967"/>
        <v>35000</v>
      </c>
      <c r="BE308" s="63">
        <f t="shared" si="968"/>
        <v>35000</v>
      </c>
      <c r="BF308" s="63">
        <f t="shared" si="969"/>
        <v>35000</v>
      </c>
    </row>
    <row r="309" spans="1:58" ht="25.5">
      <c r="A309" s="266"/>
      <c r="B309" s="88" t="s">
        <v>207</v>
      </c>
      <c r="C309" s="5" t="s">
        <v>9</v>
      </c>
      <c r="D309" s="5" t="s">
        <v>21</v>
      </c>
      <c r="E309" s="5" t="s">
        <v>99</v>
      </c>
      <c r="F309" s="5" t="s">
        <v>120</v>
      </c>
      <c r="G309" s="17" t="s">
        <v>32</v>
      </c>
      <c r="H309" s="63">
        <f>H310</f>
        <v>35000</v>
      </c>
      <c r="I309" s="63">
        <f t="shared" ref="I309:M309" si="1026">I310</f>
        <v>35000</v>
      </c>
      <c r="J309" s="63">
        <f t="shared" si="1026"/>
        <v>35000</v>
      </c>
      <c r="K309" s="63">
        <f t="shared" si="1026"/>
        <v>0</v>
      </c>
      <c r="L309" s="63">
        <f t="shared" si="1026"/>
        <v>0</v>
      </c>
      <c r="M309" s="63">
        <f t="shared" si="1026"/>
        <v>0</v>
      </c>
      <c r="N309" s="63">
        <f t="shared" ref="N309:N407" si="1027">H309+K309</f>
        <v>35000</v>
      </c>
      <c r="O309" s="63">
        <f t="shared" ref="O309:O407" si="1028">I309+L309</f>
        <v>35000</v>
      </c>
      <c r="P309" s="63">
        <f t="shared" ref="P309:P407" si="1029">J309+M309</f>
        <v>35000</v>
      </c>
      <c r="Q309" s="63">
        <f t="shared" ref="Q309:S309" si="1030">Q310</f>
        <v>0</v>
      </c>
      <c r="R309" s="63">
        <f t="shared" si="1030"/>
        <v>0</v>
      </c>
      <c r="S309" s="63">
        <f t="shared" si="1030"/>
        <v>0</v>
      </c>
      <c r="T309" s="63">
        <f t="shared" si="943"/>
        <v>35000</v>
      </c>
      <c r="U309" s="63">
        <f t="shared" si="944"/>
        <v>35000</v>
      </c>
      <c r="V309" s="63">
        <f t="shared" si="945"/>
        <v>35000</v>
      </c>
      <c r="W309" s="63">
        <f t="shared" ref="W309:Y309" si="1031">W310</f>
        <v>0</v>
      </c>
      <c r="X309" s="63">
        <f t="shared" si="1031"/>
        <v>0</v>
      </c>
      <c r="Y309" s="63">
        <f t="shared" si="1031"/>
        <v>0</v>
      </c>
      <c r="Z309" s="63">
        <f t="shared" si="947"/>
        <v>35000</v>
      </c>
      <c r="AA309" s="63">
        <f t="shared" si="948"/>
        <v>35000</v>
      </c>
      <c r="AB309" s="63">
        <f t="shared" si="949"/>
        <v>35000</v>
      </c>
      <c r="AC309" s="63">
        <f t="shared" ref="AC309:AE309" si="1032">AC310</f>
        <v>0</v>
      </c>
      <c r="AD309" s="63">
        <f t="shared" si="1032"/>
        <v>0</v>
      </c>
      <c r="AE309" s="63">
        <f t="shared" si="1032"/>
        <v>0</v>
      </c>
      <c r="AF309" s="63">
        <f t="shared" si="951"/>
        <v>35000</v>
      </c>
      <c r="AG309" s="63">
        <f t="shared" si="952"/>
        <v>35000</v>
      </c>
      <c r="AH309" s="63">
        <f t="shared" si="953"/>
        <v>35000</v>
      </c>
      <c r="AI309" s="63">
        <f t="shared" ref="AI309:AK309" si="1033">AI310</f>
        <v>0</v>
      </c>
      <c r="AJ309" s="63">
        <f t="shared" si="1033"/>
        <v>0</v>
      </c>
      <c r="AK309" s="63">
        <f t="shared" si="1033"/>
        <v>0</v>
      </c>
      <c r="AL309" s="63">
        <f t="shared" si="955"/>
        <v>35000</v>
      </c>
      <c r="AM309" s="63">
        <f t="shared" si="956"/>
        <v>35000</v>
      </c>
      <c r="AN309" s="63">
        <f t="shared" si="957"/>
        <v>35000</v>
      </c>
      <c r="AO309" s="63">
        <f t="shared" ref="AO309:AQ309" si="1034">AO310</f>
        <v>0</v>
      </c>
      <c r="AP309" s="63">
        <f t="shared" si="1034"/>
        <v>0</v>
      </c>
      <c r="AQ309" s="63">
        <f t="shared" si="1034"/>
        <v>0</v>
      </c>
      <c r="AR309" s="63">
        <f t="shared" si="959"/>
        <v>35000</v>
      </c>
      <c r="AS309" s="63">
        <f t="shared" si="960"/>
        <v>35000</v>
      </c>
      <c r="AT309" s="63">
        <f t="shared" si="961"/>
        <v>35000</v>
      </c>
      <c r="AU309" s="63">
        <f t="shared" ref="AU309:AW309" si="1035">AU310</f>
        <v>0</v>
      </c>
      <c r="AV309" s="63">
        <f t="shared" si="1035"/>
        <v>0</v>
      </c>
      <c r="AW309" s="63">
        <f t="shared" si="1035"/>
        <v>0</v>
      </c>
      <c r="AX309" s="63">
        <f t="shared" si="963"/>
        <v>35000</v>
      </c>
      <c r="AY309" s="63">
        <f t="shared" si="964"/>
        <v>35000</v>
      </c>
      <c r="AZ309" s="63">
        <f t="shared" si="965"/>
        <v>35000</v>
      </c>
      <c r="BA309" s="63">
        <f t="shared" ref="BA309:BC309" si="1036">BA310</f>
        <v>0</v>
      </c>
      <c r="BB309" s="63">
        <f t="shared" si="1036"/>
        <v>0</v>
      </c>
      <c r="BC309" s="63">
        <f t="shared" si="1036"/>
        <v>0</v>
      </c>
      <c r="BD309" s="63">
        <f t="shared" si="967"/>
        <v>35000</v>
      </c>
      <c r="BE309" s="63">
        <f t="shared" si="968"/>
        <v>35000</v>
      </c>
      <c r="BF309" s="63">
        <f t="shared" si="969"/>
        <v>35000</v>
      </c>
    </row>
    <row r="310" spans="1:58" ht="25.5">
      <c r="A310" s="266"/>
      <c r="B310" s="92" t="s">
        <v>34</v>
      </c>
      <c r="C310" s="5" t="s">
        <v>9</v>
      </c>
      <c r="D310" s="5" t="s">
        <v>21</v>
      </c>
      <c r="E310" s="5" t="s">
        <v>99</v>
      </c>
      <c r="F310" s="5" t="s">
        <v>120</v>
      </c>
      <c r="G310" s="17" t="s">
        <v>33</v>
      </c>
      <c r="H310" s="66">
        <v>35000</v>
      </c>
      <c r="I310" s="66">
        <v>35000</v>
      </c>
      <c r="J310" s="66">
        <v>35000</v>
      </c>
      <c r="K310" s="66"/>
      <c r="L310" s="66"/>
      <c r="M310" s="66"/>
      <c r="N310" s="66">
        <f t="shared" si="1027"/>
        <v>35000</v>
      </c>
      <c r="O310" s="66">
        <f t="shared" si="1028"/>
        <v>35000</v>
      </c>
      <c r="P310" s="66">
        <f t="shared" si="1029"/>
        <v>35000</v>
      </c>
      <c r="Q310" s="66"/>
      <c r="R310" s="66"/>
      <c r="S310" s="66"/>
      <c r="T310" s="66">
        <f t="shared" si="943"/>
        <v>35000</v>
      </c>
      <c r="U310" s="66">
        <f t="shared" si="944"/>
        <v>35000</v>
      </c>
      <c r="V310" s="66">
        <f t="shared" si="945"/>
        <v>35000</v>
      </c>
      <c r="W310" s="66"/>
      <c r="X310" s="66"/>
      <c r="Y310" s="66"/>
      <c r="Z310" s="66">
        <f t="shared" si="947"/>
        <v>35000</v>
      </c>
      <c r="AA310" s="66">
        <f t="shared" si="948"/>
        <v>35000</v>
      </c>
      <c r="AB310" s="66">
        <f t="shared" si="949"/>
        <v>35000</v>
      </c>
      <c r="AC310" s="66"/>
      <c r="AD310" s="66"/>
      <c r="AE310" s="66"/>
      <c r="AF310" s="66">
        <f t="shared" si="951"/>
        <v>35000</v>
      </c>
      <c r="AG310" s="66">
        <f t="shared" si="952"/>
        <v>35000</v>
      </c>
      <c r="AH310" s="66">
        <f t="shared" si="953"/>
        <v>35000</v>
      </c>
      <c r="AI310" s="66"/>
      <c r="AJ310" s="66"/>
      <c r="AK310" s="66"/>
      <c r="AL310" s="66">
        <f t="shared" si="955"/>
        <v>35000</v>
      </c>
      <c r="AM310" s="66">
        <f t="shared" si="956"/>
        <v>35000</v>
      </c>
      <c r="AN310" s="66">
        <f t="shared" si="957"/>
        <v>35000</v>
      </c>
      <c r="AO310" s="66"/>
      <c r="AP310" s="66"/>
      <c r="AQ310" s="66"/>
      <c r="AR310" s="66">
        <f t="shared" si="959"/>
        <v>35000</v>
      </c>
      <c r="AS310" s="66">
        <f t="shared" si="960"/>
        <v>35000</v>
      </c>
      <c r="AT310" s="66">
        <f t="shared" si="961"/>
        <v>35000</v>
      </c>
      <c r="AU310" s="66"/>
      <c r="AV310" s="66"/>
      <c r="AW310" s="66"/>
      <c r="AX310" s="66">
        <f t="shared" si="963"/>
        <v>35000</v>
      </c>
      <c r="AY310" s="66">
        <f t="shared" si="964"/>
        <v>35000</v>
      </c>
      <c r="AZ310" s="66">
        <f t="shared" si="965"/>
        <v>35000</v>
      </c>
      <c r="BA310" s="66"/>
      <c r="BB310" s="66"/>
      <c r="BC310" s="66"/>
      <c r="BD310" s="66">
        <f t="shared" si="967"/>
        <v>35000</v>
      </c>
      <c r="BE310" s="66">
        <f t="shared" si="968"/>
        <v>35000</v>
      </c>
      <c r="BF310" s="66">
        <f t="shared" si="969"/>
        <v>35000</v>
      </c>
    </row>
    <row r="311" spans="1:58">
      <c r="A311" s="59"/>
      <c r="B311" s="91"/>
      <c r="C311" s="5"/>
      <c r="D311" s="5"/>
      <c r="E311" s="5"/>
      <c r="F311" s="5"/>
      <c r="G311" s="17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  <c r="Z311" s="63"/>
      <c r="AA311" s="63"/>
      <c r="AB311" s="63"/>
      <c r="AC311" s="63"/>
      <c r="AD311" s="63"/>
      <c r="AE311" s="63"/>
      <c r="AF311" s="63"/>
      <c r="AG311" s="63"/>
      <c r="AH311" s="63"/>
      <c r="AI311" s="63"/>
      <c r="AJ311" s="63"/>
      <c r="AK311" s="63"/>
      <c r="AL311" s="63"/>
      <c r="AM311" s="63"/>
      <c r="AN311" s="63"/>
      <c r="AO311" s="63"/>
      <c r="AP311" s="63"/>
      <c r="AQ311" s="63"/>
      <c r="AR311" s="63"/>
      <c r="AS311" s="63"/>
      <c r="AT311" s="63"/>
      <c r="AU311" s="63"/>
      <c r="AV311" s="63"/>
      <c r="AW311" s="63"/>
      <c r="AX311" s="63"/>
      <c r="AY311" s="63"/>
      <c r="AZ311" s="63"/>
      <c r="BA311" s="63"/>
      <c r="BB311" s="63"/>
      <c r="BC311" s="63"/>
      <c r="BD311" s="63"/>
      <c r="BE311" s="63"/>
      <c r="BF311" s="63"/>
    </row>
    <row r="312" spans="1:58" ht="30">
      <c r="A312" s="26" t="s">
        <v>4</v>
      </c>
      <c r="B312" s="181" t="s">
        <v>461</v>
      </c>
      <c r="C312" s="7" t="s">
        <v>11</v>
      </c>
      <c r="D312" s="7" t="s">
        <v>21</v>
      </c>
      <c r="E312" s="7" t="s">
        <v>99</v>
      </c>
      <c r="F312" s="7" t="s">
        <v>100</v>
      </c>
      <c r="G312" s="19"/>
      <c r="H312" s="65">
        <f>H313</f>
        <v>50000</v>
      </c>
      <c r="I312" s="65">
        <f t="shared" ref="I312:M312" si="1037">I313</f>
        <v>50000</v>
      </c>
      <c r="J312" s="65">
        <f t="shared" si="1037"/>
        <v>50000</v>
      </c>
      <c r="K312" s="65">
        <f t="shared" si="1037"/>
        <v>0</v>
      </c>
      <c r="L312" s="65">
        <f t="shared" si="1037"/>
        <v>0</v>
      </c>
      <c r="M312" s="65">
        <f t="shared" si="1037"/>
        <v>0</v>
      </c>
      <c r="N312" s="65">
        <f t="shared" si="1027"/>
        <v>50000</v>
      </c>
      <c r="O312" s="65">
        <f t="shared" si="1028"/>
        <v>50000</v>
      </c>
      <c r="P312" s="65">
        <f t="shared" si="1029"/>
        <v>50000</v>
      </c>
      <c r="Q312" s="65">
        <f t="shared" ref="Q312:S314" si="1038">Q313</f>
        <v>0</v>
      </c>
      <c r="R312" s="65">
        <f t="shared" si="1038"/>
        <v>0</v>
      </c>
      <c r="S312" s="65">
        <f t="shared" si="1038"/>
        <v>0</v>
      </c>
      <c r="T312" s="65">
        <f t="shared" ref="T312:T315" si="1039">N312+Q312</f>
        <v>50000</v>
      </c>
      <c r="U312" s="65">
        <f t="shared" ref="U312:U315" si="1040">O312+R312</f>
        <v>50000</v>
      </c>
      <c r="V312" s="65">
        <f t="shared" ref="V312:V315" si="1041">P312+S312</f>
        <v>50000</v>
      </c>
      <c r="W312" s="65">
        <f t="shared" ref="W312:Y314" si="1042">W313</f>
        <v>0</v>
      </c>
      <c r="X312" s="65">
        <f t="shared" si="1042"/>
        <v>0</v>
      </c>
      <c r="Y312" s="65">
        <f t="shared" si="1042"/>
        <v>0</v>
      </c>
      <c r="Z312" s="65">
        <f t="shared" ref="Z312:Z315" si="1043">T312+W312</f>
        <v>50000</v>
      </c>
      <c r="AA312" s="65">
        <f t="shared" ref="AA312:AA315" si="1044">U312+X312</f>
        <v>50000</v>
      </c>
      <c r="AB312" s="65">
        <f t="shared" ref="AB312:AB315" si="1045">V312+Y312</f>
        <v>50000</v>
      </c>
      <c r="AC312" s="65">
        <f t="shared" ref="AC312:AE314" si="1046">AC313</f>
        <v>0</v>
      </c>
      <c r="AD312" s="65">
        <f t="shared" si="1046"/>
        <v>0</v>
      </c>
      <c r="AE312" s="65">
        <f t="shared" si="1046"/>
        <v>0</v>
      </c>
      <c r="AF312" s="65">
        <f t="shared" ref="AF312:AF315" si="1047">Z312+AC312</f>
        <v>50000</v>
      </c>
      <c r="AG312" s="65">
        <f t="shared" ref="AG312:AG315" si="1048">AA312+AD312</f>
        <v>50000</v>
      </c>
      <c r="AH312" s="65">
        <f t="shared" ref="AH312:AH315" si="1049">AB312+AE312</f>
        <v>50000</v>
      </c>
      <c r="AI312" s="65">
        <f t="shared" ref="AI312:AK314" si="1050">AI313</f>
        <v>0</v>
      </c>
      <c r="AJ312" s="65">
        <f t="shared" si="1050"/>
        <v>0</v>
      </c>
      <c r="AK312" s="65">
        <f t="shared" si="1050"/>
        <v>0</v>
      </c>
      <c r="AL312" s="65">
        <f t="shared" ref="AL312:AL315" si="1051">AF312+AI312</f>
        <v>50000</v>
      </c>
      <c r="AM312" s="65">
        <f t="shared" ref="AM312:AM315" si="1052">AG312+AJ312</f>
        <v>50000</v>
      </c>
      <c r="AN312" s="65">
        <f t="shared" ref="AN312:AN315" si="1053">AH312+AK312</f>
        <v>50000</v>
      </c>
      <c r="AO312" s="65">
        <f t="shared" ref="AO312:AQ314" si="1054">AO313</f>
        <v>0</v>
      </c>
      <c r="AP312" s="65">
        <f t="shared" si="1054"/>
        <v>0</v>
      </c>
      <c r="AQ312" s="65">
        <f t="shared" si="1054"/>
        <v>0</v>
      </c>
      <c r="AR312" s="65">
        <f t="shared" ref="AR312:AR315" si="1055">AL312+AO312</f>
        <v>50000</v>
      </c>
      <c r="AS312" s="65">
        <f t="shared" ref="AS312:AS315" si="1056">AM312+AP312</f>
        <v>50000</v>
      </c>
      <c r="AT312" s="65">
        <f t="shared" ref="AT312:AT315" si="1057">AN312+AQ312</f>
        <v>50000</v>
      </c>
      <c r="AU312" s="65">
        <f t="shared" ref="AU312:AW314" si="1058">AU313</f>
        <v>0</v>
      </c>
      <c r="AV312" s="65">
        <f t="shared" si="1058"/>
        <v>0</v>
      </c>
      <c r="AW312" s="65">
        <f t="shared" si="1058"/>
        <v>0</v>
      </c>
      <c r="AX312" s="65">
        <f t="shared" ref="AX312:AX315" si="1059">AR312+AU312</f>
        <v>50000</v>
      </c>
      <c r="AY312" s="65">
        <f t="shared" ref="AY312:AY315" si="1060">AS312+AV312</f>
        <v>50000</v>
      </c>
      <c r="AZ312" s="65">
        <f t="shared" ref="AZ312:AZ315" si="1061">AT312+AW312</f>
        <v>50000</v>
      </c>
      <c r="BA312" s="65">
        <f t="shared" ref="BA312:BC314" si="1062">BA313</f>
        <v>0</v>
      </c>
      <c r="BB312" s="65">
        <f t="shared" si="1062"/>
        <v>0</v>
      </c>
      <c r="BC312" s="65">
        <f t="shared" si="1062"/>
        <v>0</v>
      </c>
      <c r="BD312" s="65">
        <f t="shared" ref="BD312:BD315" si="1063">AX312+BA312</f>
        <v>50000</v>
      </c>
      <c r="BE312" s="65">
        <f t="shared" ref="BE312:BE315" si="1064">AY312+BB312</f>
        <v>50000</v>
      </c>
      <c r="BF312" s="65">
        <f t="shared" ref="BF312:BF315" si="1065">AZ312+BC312</f>
        <v>50000</v>
      </c>
    </row>
    <row r="313" spans="1:58">
      <c r="A313" s="270"/>
      <c r="B313" s="162" t="s">
        <v>257</v>
      </c>
      <c r="C313" s="60" t="s">
        <v>11</v>
      </c>
      <c r="D313" s="60" t="s">
        <v>21</v>
      </c>
      <c r="E313" s="60" t="s">
        <v>99</v>
      </c>
      <c r="F313" s="60" t="s">
        <v>139</v>
      </c>
      <c r="G313" s="61"/>
      <c r="H313" s="70">
        <f t="shared" ref="H313:M314" si="1066">H314</f>
        <v>50000</v>
      </c>
      <c r="I313" s="70">
        <f t="shared" si="1066"/>
        <v>50000</v>
      </c>
      <c r="J313" s="70">
        <f t="shared" si="1066"/>
        <v>50000</v>
      </c>
      <c r="K313" s="70">
        <f t="shared" si="1066"/>
        <v>0</v>
      </c>
      <c r="L313" s="70">
        <f t="shared" si="1066"/>
        <v>0</v>
      </c>
      <c r="M313" s="70">
        <f t="shared" si="1066"/>
        <v>0</v>
      </c>
      <c r="N313" s="70">
        <f t="shared" si="1027"/>
        <v>50000</v>
      </c>
      <c r="O313" s="70">
        <f t="shared" si="1028"/>
        <v>50000</v>
      </c>
      <c r="P313" s="70">
        <f t="shared" si="1029"/>
        <v>50000</v>
      </c>
      <c r="Q313" s="70">
        <f t="shared" si="1038"/>
        <v>0</v>
      </c>
      <c r="R313" s="70">
        <f t="shared" si="1038"/>
        <v>0</v>
      </c>
      <c r="S313" s="70">
        <f t="shared" si="1038"/>
        <v>0</v>
      </c>
      <c r="T313" s="70">
        <f t="shared" si="1039"/>
        <v>50000</v>
      </c>
      <c r="U313" s="70">
        <f t="shared" si="1040"/>
        <v>50000</v>
      </c>
      <c r="V313" s="70">
        <f t="shared" si="1041"/>
        <v>50000</v>
      </c>
      <c r="W313" s="70">
        <f t="shared" si="1042"/>
        <v>0</v>
      </c>
      <c r="X313" s="70">
        <f t="shared" si="1042"/>
        <v>0</v>
      </c>
      <c r="Y313" s="70">
        <f t="shared" si="1042"/>
        <v>0</v>
      </c>
      <c r="Z313" s="70">
        <f t="shared" si="1043"/>
        <v>50000</v>
      </c>
      <c r="AA313" s="70">
        <f t="shared" si="1044"/>
        <v>50000</v>
      </c>
      <c r="AB313" s="70">
        <f t="shared" si="1045"/>
        <v>50000</v>
      </c>
      <c r="AC313" s="70">
        <f t="shared" si="1046"/>
        <v>0</v>
      </c>
      <c r="AD313" s="70">
        <f t="shared" si="1046"/>
        <v>0</v>
      </c>
      <c r="AE313" s="70">
        <f t="shared" si="1046"/>
        <v>0</v>
      </c>
      <c r="AF313" s="70">
        <f t="shared" si="1047"/>
        <v>50000</v>
      </c>
      <c r="AG313" s="70">
        <f t="shared" si="1048"/>
        <v>50000</v>
      </c>
      <c r="AH313" s="70">
        <f t="shared" si="1049"/>
        <v>50000</v>
      </c>
      <c r="AI313" s="70">
        <f t="shared" si="1050"/>
        <v>0</v>
      </c>
      <c r="AJ313" s="70">
        <f t="shared" si="1050"/>
        <v>0</v>
      </c>
      <c r="AK313" s="70">
        <f t="shared" si="1050"/>
        <v>0</v>
      </c>
      <c r="AL313" s="70">
        <f t="shared" si="1051"/>
        <v>50000</v>
      </c>
      <c r="AM313" s="70">
        <f t="shared" si="1052"/>
        <v>50000</v>
      </c>
      <c r="AN313" s="70">
        <f t="shared" si="1053"/>
        <v>50000</v>
      </c>
      <c r="AO313" s="70">
        <f t="shared" si="1054"/>
        <v>0</v>
      </c>
      <c r="AP313" s="70">
        <f t="shared" si="1054"/>
        <v>0</v>
      </c>
      <c r="AQ313" s="70">
        <f t="shared" si="1054"/>
        <v>0</v>
      </c>
      <c r="AR313" s="70">
        <f t="shared" si="1055"/>
        <v>50000</v>
      </c>
      <c r="AS313" s="70">
        <f t="shared" si="1056"/>
        <v>50000</v>
      </c>
      <c r="AT313" s="70">
        <f t="shared" si="1057"/>
        <v>50000</v>
      </c>
      <c r="AU313" s="70">
        <f t="shared" si="1058"/>
        <v>0</v>
      </c>
      <c r="AV313" s="70">
        <f t="shared" si="1058"/>
        <v>0</v>
      </c>
      <c r="AW313" s="70">
        <f t="shared" si="1058"/>
        <v>0</v>
      </c>
      <c r="AX313" s="70">
        <f t="shared" si="1059"/>
        <v>50000</v>
      </c>
      <c r="AY313" s="70">
        <f t="shared" si="1060"/>
        <v>50000</v>
      </c>
      <c r="AZ313" s="70">
        <f t="shared" si="1061"/>
        <v>50000</v>
      </c>
      <c r="BA313" s="70">
        <f t="shared" si="1062"/>
        <v>0</v>
      </c>
      <c r="BB313" s="70">
        <f t="shared" si="1062"/>
        <v>0</v>
      </c>
      <c r="BC313" s="70">
        <f t="shared" si="1062"/>
        <v>0</v>
      </c>
      <c r="BD313" s="70">
        <f t="shared" si="1063"/>
        <v>50000</v>
      </c>
      <c r="BE313" s="70">
        <f t="shared" si="1064"/>
        <v>50000</v>
      </c>
      <c r="BF313" s="70">
        <f t="shared" si="1065"/>
        <v>50000</v>
      </c>
    </row>
    <row r="314" spans="1:58" ht="27.75" customHeight="1">
      <c r="A314" s="270"/>
      <c r="B314" s="62" t="s">
        <v>207</v>
      </c>
      <c r="C314" s="60" t="s">
        <v>11</v>
      </c>
      <c r="D314" s="60" t="s">
        <v>21</v>
      </c>
      <c r="E314" s="60" t="s">
        <v>99</v>
      </c>
      <c r="F314" s="60" t="s">
        <v>139</v>
      </c>
      <c r="G314" s="61" t="s">
        <v>32</v>
      </c>
      <c r="H314" s="70">
        <f t="shared" si="1066"/>
        <v>50000</v>
      </c>
      <c r="I314" s="70">
        <f t="shared" si="1066"/>
        <v>50000</v>
      </c>
      <c r="J314" s="70">
        <f t="shared" si="1066"/>
        <v>50000</v>
      </c>
      <c r="K314" s="70">
        <f t="shared" si="1066"/>
        <v>0</v>
      </c>
      <c r="L314" s="70">
        <f t="shared" si="1066"/>
        <v>0</v>
      </c>
      <c r="M314" s="70">
        <f t="shared" si="1066"/>
        <v>0</v>
      </c>
      <c r="N314" s="70">
        <f t="shared" si="1027"/>
        <v>50000</v>
      </c>
      <c r="O314" s="70">
        <f t="shared" si="1028"/>
        <v>50000</v>
      </c>
      <c r="P314" s="70">
        <f t="shared" si="1029"/>
        <v>50000</v>
      </c>
      <c r="Q314" s="70">
        <f t="shared" si="1038"/>
        <v>0</v>
      </c>
      <c r="R314" s="70">
        <f t="shared" si="1038"/>
        <v>0</v>
      </c>
      <c r="S314" s="70">
        <f t="shared" si="1038"/>
        <v>0</v>
      </c>
      <c r="T314" s="70">
        <f t="shared" si="1039"/>
        <v>50000</v>
      </c>
      <c r="U314" s="70">
        <f t="shared" si="1040"/>
        <v>50000</v>
      </c>
      <c r="V314" s="70">
        <f t="shared" si="1041"/>
        <v>50000</v>
      </c>
      <c r="W314" s="70">
        <f t="shared" si="1042"/>
        <v>0</v>
      </c>
      <c r="X314" s="70">
        <f t="shared" si="1042"/>
        <v>0</v>
      </c>
      <c r="Y314" s="70">
        <f t="shared" si="1042"/>
        <v>0</v>
      </c>
      <c r="Z314" s="70">
        <f t="shared" si="1043"/>
        <v>50000</v>
      </c>
      <c r="AA314" s="70">
        <f t="shared" si="1044"/>
        <v>50000</v>
      </c>
      <c r="AB314" s="70">
        <f t="shared" si="1045"/>
        <v>50000</v>
      </c>
      <c r="AC314" s="70">
        <f t="shared" si="1046"/>
        <v>0</v>
      </c>
      <c r="AD314" s="70">
        <f t="shared" si="1046"/>
        <v>0</v>
      </c>
      <c r="AE314" s="70">
        <f t="shared" si="1046"/>
        <v>0</v>
      </c>
      <c r="AF314" s="70">
        <f t="shared" si="1047"/>
        <v>50000</v>
      </c>
      <c r="AG314" s="70">
        <f t="shared" si="1048"/>
        <v>50000</v>
      </c>
      <c r="AH314" s="70">
        <f t="shared" si="1049"/>
        <v>50000</v>
      </c>
      <c r="AI314" s="70">
        <f t="shared" si="1050"/>
        <v>0</v>
      </c>
      <c r="AJ314" s="70">
        <f t="shared" si="1050"/>
        <v>0</v>
      </c>
      <c r="AK314" s="70">
        <f t="shared" si="1050"/>
        <v>0</v>
      </c>
      <c r="AL314" s="70">
        <f t="shared" si="1051"/>
        <v>50000</v>
      </c>
      <c r="AM314" s="70">
        <f t="shared" si="1052"/>
        <v>50000</v>
      </c>
      <c r="AN314" s="70">
        <f t="shared" si="1053"/>
        <v>50000</v>
      </c>
      <c r="AO314" s="70">
        <f t="shared" si="1054"/>
        <v>0</v>
      </c>
      <c r="AP314" s="70">
        <f t="shared" si="1054"/>
        <v>0</v>
      </c>
      <c r="AQ314" s="70">
        <f t="shared" si="1054"/>
        <v>0</v>
      </c>
      <c r="AR314" s="70">
        <f t="shared" si="1055"/>
        <v>50000</v>
      </c>
      <c r="AS314" s="70">
        <f t="shared" si="1056"/>
        <v>50000</v>
      </c>
      <c r="AT314" s="70">
        <f t="shared" si="1057"/>
        <v>50000</v>
      </c>
      <c r="AU314" s="70">
        <f t="shared" si="1058"/>
        <v>0</v>
      </c>
      <c r="AV314" s="70">
        <f t="shared" si="1058"/>
        <v>0</v>
      </c>
      <c r="AW314" s="70">
        <f t="shared" si="1058"/>
        <v>0</v>
      </c>
      <c r="AX314" s="70">
        <f t="shared" si="1059"/>
        <v>50000</v>
      </c>
      <c r="AY314" s="70">
        <f t="shared" si="1060"/>
        <v>50000</v>
      </c>
      <c r="AZ314" s="70">
        <f t="shared" si="1061"/>
        <v>50000</v>
      </c>
      <c r="BA314" s="70">
        <f t="shared" si="1062"/>
        <v>0</v>
      </c>
      <c r="BB314" s="70">
        <f t="shared" si="1062"/>
        <v>0</v>
      </c>
      <c r="BC314" s="70">
        <f t="shared" si="1062"/>
        <v>0</v>
      </c>
      <c r="BD314" s="70">
        <f t="shared" si="1063"/>
        <v>50000</v>
      </c>
      <c r="BE314" s="70">
        <f t="shared" si="1064"/>
        <v>50000</v>
      </c>
      <c r="BF314" s="70">
        <f t="shared" si="1065"/>
        <v>50000</v>
      </c>
    </row>
    <row r="315" spans="1:58" ht="25.5">
      <c r="A315" s="270"/>
      <c r="B315" s="32" t="s">
        <v>34</v>
      </c>
      <c r="C315" s="60" t="s">
        <v>11</v>
      </c>
      <c r="D315" s="60" t="s">
        <v>21</v>
      </c>
      <c r="E315" s="60" t="s">
        <v>99</v>
      </c>
      <c r="F315" s="60" t="s">
        <v>139</v>
      </c>
      <c r="G315" s="61" t="s">
        <v>33</v>
      </c>
      <c r="H315" s="67">
        <v>50000</v>
      </c>
      <c r="I315" s="67">
        <v>50000</v>
      </c>
      <c r="J315" s="67">
        <v>50000</v>
      </c>
      <c r="K315" s="67"/>
      <c r="L315" s="67"/>
      <c r="M315" s="67"/>
      <c r="N315" s="67">
        <f t="shared" si="1027"/>
        <v>50000</v>
      </c>
      <c r="O315" s="67">
        <f t="shared" si="1028"/>
        <v>50000</v>
      </c>
      <c r="P315" s="67">
        <f t="shared" si="1029"/>
        <v>50000</v>
      </c>
      <c r="Q315" s="67"/>
      <c r="R315" s="67"/>
      <c r="S315" s="67"/>
      <c r="T315" s="67">
        <f t="shared" si="1039"/>
        <v>50000</v>
      </c>
      <c r="U315" s="67">
        <f t="shared" si="1040"/>
        <v>50000</v>
      </c>
      <c r="V315" s="67">
        <f t="shared" si="1041"/>
        <v>50000</v>
      </c>
      <c r="W315" s="67"/>
      <c r="X315" s="67"/>
      <c r="Y315" s="67"/>
      <c r="Z315" s="67">
        <f t="shared" si="1043"/>
        <v>50000</v>
      </c>
      <c r="AA315" s="67">
        <f t="shared" si="1044"/>
        <v>50000</v>
      </c>
      <c r="AB315" s="67">
        <f t="shared" si="1045"/>
        <v>50000</v>
      </c>
      <c r="AC315" s="67"/>
      <c r="AD315" s="67"/>
      <c r="AE315" s="67"/>
      <c r="AF315" s="67">
        <f t="shared" si="1047"/>
        <v>50000</v>
      </c>
      <c r="AG315" s="67">
        <f t="shared" si="1048"/>
        <v>50000</v>
      </c>
      <c r="AH315" s="67">
        <f t="shared" si="1049"/>
        <v>50000</v>
      </c>
      <c r="AI315" s="67"/>
      <c r="AJ315" s="67"/>
      <c r="AK315" s="67"/>
      <c r="AL315" s="67">
        <f t="shared" si="1051"/>
        <v>50000</v>
      </c>
      <c r="AM315" s="67">
        <f t="shared" si="1052"/>
        <v>50000</v>
      </c>
      <c r="AN315" s="67">
        <f t="shared" si="1053"/>
        <v>50000</v>
      </c>
      <c r="AO315" s="67"/>
      <c r="AP315" s="67"/>
      <c r="AQ315" s="67"/>
      <c r="AR315" s="67">
        <f t="shared" si="1055"/>
        <v>50000</v>
      </c>
      <c r="AS315" s="67">
        <f t="shared" si="1056"/>
        <v>50000</v>
      </c>
      <c r="AT315" s="67">
        <f t="shared" si="1057"/>
        <v>50000</v>
      </c>
      <c r="AU315" s="67"/>
      <c r="AV315" s="67"/>
      <c r="AW315" s="67"/>
      <c r="AX315" s="67">
        <f t="shared" si="1059"/>
        <v>50000</v>
      </c>
      <c r="AY315" s="67">
        <f t="shared" si="1060"/>
        <v>50000</v>
      </c>
      <c r="AZ315" s="67">
        <f t="shared" si="1061"/>
        <v>50000</v>
      </c>
      <c r="BA315" s="67"/>
      <c r="BB315" s="67"/>
      <c r="BC315" s="67"/>
      <c r="BD315" s="67">
        <f t="shared" si="1063"/>
        <v>50000</v>
      </c>
      <c r="BE315" s="67">
        <f t="shared" si="1064"/>
        <v>50000</v>
      </c>
      <c r="BF315" s="67">
        <f t="shared" si="1065"/>
        <v>50000</v>
      </c>
    </row>
    <row r="316" spans="1:58">
      <c r="A316" s="151"/>
      <c r="B316" s="91"/>
      <c r="C316" s="4"/>
      <c r="D316" s="4"/>
      <c r="E316" s="4"/>
      <c r="F316" s="5"/>
      <c r="G316" s="17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  <c r="X316" s="63"/>
      <c r="Y316" s="63"/>
      <c r="Z316" s="63"/>
      <c r="AA316" s="63"/>
      <c r="AB316" s="63"/>
      <c r="AC316" s="63"/>
      <c r="AD316" s="63"/>
      <c r="AE316" s="63"/>
      <c r="AF316" s="63"/>
      <c r="AG316" s="63"/>
      <c r="AH316" s="63"/>
      <c r="AI316" s="63"/>
      <c r="AJ316" s="63"/>
      <c r="AK316" s="63"/>
      <c r="AL316" s="63"/>
      <c r="AM316" s="63"/>
      <c r="AN316" s="63"/>
      <c r="AO316" s="63"/>
      <c r="AP316" s="63"/>
      <c r="AQ316" s="63"/>
      <c r="AR316" s="63"/>
      <c r="AS316" s="63"/>
      <c r="AT316" s="63"/>
      <c r="AU316" s="63"/>
      <c r="AV316" s="63"/>
      <c r="AW316" s="63"/>
      <c r="AX316" s="63"/>
      <c r="AY316" s="63"/>
      <c r="AZ316" s="63"/>
      <c r="BA316" s="63"/>
      <c r="BB316" s="63"/>
      <c r="BC316" s="63"/>
      <c r="BD316" s="63"/>
      <c r="BE316" s="63"/>
      <c r="BF316" s="63"/>
    </row>
    <row r="317" spans="1:58" ht="45">
      <c r="A317" s="57" t="s">
        <v>5</v>
      </c>
      <c r="B317" s="102" t="s">
        <v>462</v>
      </c>
      <c r="C317" s="6" t="s">
        <v>84</v>
      </c>
      <c r="D317" s="6" t="s">
        <v>21</v>
      </c>
      <c r="E317" s="6" t="s">
        <v>99</v>
      </c>
      <c r="F317" s="6" t="s">
        <v>100</v>
      </c>
      <c r="G317" s="18"/>
      <c r="H317" s="64">
        <f t="shared" ref="H317:M317" si="1067">+H331+H321+H328+H342+H339</f>
        <v>34512950</v>
      </c>
      <c r="I317" s="64">
        <f t="shared" si="1067"/>
        <v>7443204.7599999998</v>
      </c>
      <c r="J317" s="64">
        <f t="shared" si="1067"/>
        <v>7478877.3000000007</v>
      </c>
      <c r="K317" s="64">
        <f t="shared" si="1067"/>
        <v>3728658.14</v>
      </c>
      <c r="L317" s="64">
        <f t="shared" si="1067"/>
        <v>0</v>
      </c>
      <c r="M317" s="64">
        <f t="shared" si="1067"/>
        <v>0</v>
      </c>
      <c r="N317" s="64">
        <f t="shared" si="1027"/>
        <v>38241608.140000001</v>
      </c>
      <c r="O317" s="64">
        <f t="shared" si="1028"/>
        <v>7443204.7599999998</v>
      </c>
      <c r="P317" s="64">
        <f t="shared" si="1029"/>
        <v>7478877.3000000007</v>
      </c>
      <c r="Q317" s="64">
        <f>+Q331+Q321+Q328+Q342+Q339+Q348</f>
        <v>9597641.7899999991</v>
      </c>
      <c r="R317" s="64">
        <f>+R331+R321+R328+R342+R339+R348</f>
        <v>0</v>
      </c>
      <c r="S317" s="64">
        <f>+S331+S321+S328+S342+S339+S348</f>
        <v>0</v>
      </c>
      <c r="T317" s="64">
        <f t="shared" ref="T317:T341" si="1068">N317+Q317</f>
        <v>47839249.93</v>
      </c>
      <c r="U317" s="64">
        <f t="shared" ref="U317:U341" si="1069">O317+R317</f>
        <v>7443204.7599999998</v>
      </c>
      <c r="V317" s="64">
        <f t="shared" ref="V317:V341" si="1070">P317+S317</f>
        <v>7478877.3000000007</v>
      </c>
      <c r="W317" s="64">
        <f>+W331+W321+W328+W342+W339+W348+W351</f>
        <v>577691.46</v>
      </c>
      <c r="X317" s="64">
        <f>+X331+X321+X328+X342+X339+X348+X351</f>
        <v>0</v>
      </c>
      <c r="Y317" s="64">
        <f>+Y331+Y321+Y328+Y342+Y339+Y348+Y351</f>
        <v>0</v>
      </c>
      <c r="Z317" s="64">
        <f t="shared" ref="Z317:Z350" si="1071">T317+W317</f>
        <v>48416941.390000001</v>
      </c>
      <c r="AA317" s="64">
        <f t="shared" ref="AA317:AA350" si="1072">U317+X317</f>
        <v>7443204.7599999998</v>
      </c>
      <c r="AB317" s="64">
        <f t="shared" ref="AB317:AB350" si="1073">V317+Y317</f>
        <v>7478877.3000000007</v>
      </c>
      <c r="AC317" s="64">
        <f>+AC331+AC321+AC328+AC342+AC339+AC348+AC351+AC318</f>
        <v>465703.59</v>
      </c>
      <c r="AD317" s="64">
        <f t="shared" ref="AD317:AE317" si="1074">+AD331+AD321+AD328+AD342+AD339+AD348+AD351+AD318</f>
        <v>0</v>
      </c>
      <c r="AE317" s="64">
        <f t="shared" si="1074"/>
        <v>0</v>
      </c>
      <c r="AF317" s="64">
        <f t="shared" ref="AF317:AF353" si="1075">Z317+AC317</f>
        <v>48882644.980000004</v>
      </c>
      <c r="AG317" s="64">
        <f t="shared" ref="AG317:AG353" si="1076">AA317+AD317</f>
        <v>7443204.7599999998</v>
      </c>
      <c r="AH317" s="64">
        <f t="shared" ref="AH317:AH353" si="1077">AB317+AE317</f>
        <v>7478877.3000000007</v>
      </c>
      <c r="AI317" s="64">
        <f>+AI331+AI321+AI328+AI342+AI339+AI348+AI351+AI318+AI345</f>
        <v>4392632</v>
      </c>
      <c r="AJ317" s="64">
        <f t="shared" ref="AJ317:AK317" si="1078">+AJ331+AJ321+AJ328+AJ342+AJ339+AJ348+AJ351+AJ318+AJ345</f>
        <v>0</v>
      </c>
      <c r="AK317" s="64">
        <f t="shared" si="1078"/>
        <v>0</v>
      </c>
      <c r="AL317" s="64">
        <f t="shared" ref="AL317:AL353" si="1079">AF317+AI317</f>
        <v>53275276.980000004</v>
      </c>
      <c r="AM317" s="64">
        <f t="shared" ref="AM317:AM353" si="1080">AG317+AJ317</f>
        <v>7443204.7599999998</v>
      </c>
      <c r="AN317" s="64">
        <f t="shared" ref="AN317:AN353" si="1081">AH317+AK317</f>
        <v>7478877.3000000007</v>
      </c>
      <c r="AO317" s="64">
        <f>+AO331+AO321+AO328+AO342+AO339+AO348+AO351+AO318+AO345</f>
        <v>-17919.549999999988</v>
      </c>
      <c r="AP317" s="64">
        <f t="shared" ref="AP317:AQ317" si="1082">+AP331+AP321+AP328+AP342+AP339+AP348+AP351+AP318+AP345</f>
        <v>0</v>
      </c>
      <c r="AQ317" s="64">
        <f t="shared" si="1082"/>
        <v>0</v>
      </c>
      <c r="AR317" s="64">
        <f t="shared" ref="AR317:AR353" si="1083">AL317+AO317</f>
        <v>53257357.430000007</v>
      </c>
      <c r="AS317" s="64">
        <f t="shared" ref="AS317:AS353" si="1084">AM317+AP317</f>
        <v>7443204.7599999998</v>
      </c>
      <c r="AT317" s="64">
        <f t="shared" ref="AT317:AT353" si="1085">AN317+AQ317</f>
        <v>7478877.3000000007</v>
      </c>
      <c r="AU317" s="64">
        <f>+AU331+AU321+AU328+AU342+AU339+AU348+AU351+AU318+AU345</f>
        <v>20910.000000000116</v>
      </c>
      <c r="AV317" s="64">
        <f t="shared" ref="AV317:AW317" si="1086">+AV331+AV321+AV328+AV342+AV339+AV348+AV351+AV318+AV345</f>
        <v>0</v>
      </c>
      <c r="AW317" s="64">
        <f t="shared" si="1086"/>
        <v>0</v>
      </c>
      <c r="AX317" s="64">
        <f t="shared" ref="AX317:AX353" si="1087">AR317+AU317</f>
        <v>53278267.430000007</v>
      </c>
      <c r="AY317" s="64">
        <f t="shared" ref="AY317:AY353" si="1088">AS317+AV317</f>
        <v>7443204.7599999998</v>
      </c>
      <c r="AZ317" s="64">
        <f t="shared" ref="AZ317:AZ353" si="1089">AT317+AW317</f>
        <v>7478877.3000000007</v>
      </c>
      <c r="BA317" s="64">
        <f>+BA331+BA321+BA328+BA342+BA339+BA348+BA351+BA318+BA345</f>
        <v>-50000</v>
      </c>
      <c r="BB317" s="64">
        <f t="shared" ref="BB317:BC317" si="1090">+BB331+BB321+BB328+BB342+BB339+BB348+BB351+BB318+BB345</f>
        <v>0</v>
      </c>
      <c r="BC317" s="64">
        <f t="shared" si="1090"/>
        <v>0</v>
      </c>
      <c r="BD317" s="64">
        <f t="shared" ref="BD317:BD353" si="1091">AX317+BA317</f>
        <v>53228267.430000007</v>
      </c>
      <c r="BE317" s="64">
        <f t="shared" ref="BE317:BE353" si="1092">AY317+BB317</f>
        <v>7443204.7599999998</v>
      </c>
      <c r="BF317" s="64">
        <f t="shared" ref="BF317:BF353" si="1093">AZ317+BC317</f>
        <v>7478877.3000000007</v>
      </c>
    </row>
    <row r="318" spans="1:58">
      <c r="A318" s="127"/>
      <c r="B318" s="88" t="s">
        <v>287</v>
      </c>
      <c r="C318" s="222" t="s">
        <v>84</v>
      </c>
      <c r="D318" s="222" t="s">
        <v>21</v>
      </c>
      <c r="E318" s="222" t="s">
        <v>99</v>
      </c>
      <c r="F318" s="223" t="s">
        <v>128</v>
      </c>
      <c r="G318" s="224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0">
        <f>AC319</f>
        <v>465703.59</v>
      </c>
      <c r="AD318" s="70">
        <f t="shared" ref="AD318:AE319" si="1094">AD319</f>
        <v>0</v>
      </c>
      <c r="AE318" s="70">
        <f t="shared" si="1094"/>
        <v>0</v>
      </c>
      <c r="AF318" s="66">
        <f t="shared" si="1075"/>
        <v>465703.59</v>
      </c>
      <c r="AG318" s="66">
        <f t="shared" si="1076"/>
        <v>0</v>
      </c>
      <c r="AH318" s="66">
        <f t="shared" si="1077"/>
        <v>0</v>
      </c>
      <c r="AI318" s="70">
        <f>AI319</f>
        <v>0</v>
      </c>
      <c r="AJ318" s="70">
        <f t="shared" ref="AJ318:AK319" si="1095">AJ319</f>
        <v>0</v>
      </c>
      <c r="AK318" s="70">
        <f t="shared" si="1095"/>
        <v>0</v>
      </c>
      <c r="AL318" s="66">
        <f t="shared" si="1079"/>
        <v>465703.59</v>
      </c>
      <c r="AM318" s="66">
        <f t="shared" si="1080"/>
        <v>0</v>
      </c>
      <c r="AN318" s="66">
        <f t="shared" si="1081"/>
        <v>0</v>
      </c>
      <c r="AO318" s="70">
        <f>AO319</f>
        <v>400000</v>
      </c>
      <c r="AP318" s="70">
        <f t="shared" ref="AP318:AQ319" si="1096">AP319</f>
        <v>0</v>
      </c>
      <c r="AQ318" s="70">
        <f t="shared" si="1096"/>
        <v>0</v>
      </c>
      <c r="AR318" s="66">
        <f t="shared" si="1083"/>
        <v>865703.59000000008</v>
      </c>
      <c r="AS318" s="66">
        <f t="shared" si="1084"/>
        <v>0</v>
      </c>
      <c r="AT318" s="66">
        <f t="shared" si="1085"/>
        <v>0</v>
      </c>
      <c r="AU318" s="70">
        <f>AU319</f>
        <v>0</v>
      </c>
      <c r="AV318" s="70">
        <f t="shared" ref="AV318:AW319" si="1097">AV319</f>
        <v>0</v>
      </c>
      <c r="AW318" s="70">
        <f t="shared" si="1097"/>
        <v>0</v>
      </c>
      <c r="AX318" s="66">
        <f t="shared" si="1087"/>
        <v>865703.59000000008</v>
      </c>
      <c r="AY318" s="66">
        <f t="shared" si="1088"/>
        <v>0</v>
      </c>
      <c r="AZ318" s="66">
        <f t="shared" si="1089"/>
        <v>0</v>
      </c>
      <c r="BA318" s="70">
        <f>BA319</f>
        <v>0</v>
      </c>
      <c r="BB318" s="70">
        <f t="shared" ref="BB318:BC319" si="1098">BB319</f>
        <v>0</v>
      </c>
      <c r="BC318" s="70">
        <f t="shared" si="1098"/>
        <v>0</v>
      </c>
      <c r="BD318" s="66">
        <f t="shared" si="1091"/>
        <v>865703.59000000008</v>
      </c>
      <c r="BE318" s="66">
        <f t="shared" si="1092"/>
        <v>0</v>
      </c>
      <c r="BF318" s="66">
        <f t="shared" si="1093"/>
        <v>0</v>
      </c>
    </row>
    <row r="319" spans="1:58" ht="25.5">
      <c r="A319" s="127"/>
      <c r="B319" s="88" t="s">
        <v>207</v>
      </c>
      <c r="C319" s="222" t="s">
        <v>84</v>
      </c>
      <c r="D319" s="222" t="s">
        <v>21</v>
      </c>
      <c r="E319" s="222" t="s">
        <v>99</v>
      </c>
      <c r="F319" s="223" t="s">
        <v>128</v>
      </c>
      <c r="G319" s="224" t="s">
        <v>32</v>
      </c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B319" s="70"/>
      <c r="AC319" s="70">
        <f>AC320</f>
        <v>465703.59</v>
      </c>
      <c r="AD319" s="70">
        <f t="shared" si="1094"/>
        <v>0</v>
      </c>
      <c r="AE319" s="70">
        <f t="shared" si="1094"/>
        <v>0</v>
      </c>
      <c r="AF319" s="66">
        <f t="shared" si="1075"/>
        <v>465703.59</v>
      </c>
      <c r="AG319" s="66">
        <f t="shared" si="1076"/>
        <v>0</v>
      </c>
      <c r="AH319" s="66">
        <f t="shared" si="1077"/>
        <v>0</v>
      </c>
      <c r="AI319" s="70">
        <f>AI320</f>
        <v>0</v>
      </c>
      <c r="AJ319" s="70">
        <f t="shared" si="1095"/>
        <v>0</v>
      </c>
      <c r="AK319" s="70">
        <f t="shared" si="1095"/>
        <v>0</v>
      </c>
      <c r="AL319" s="66">
        <f t="shared" si="1079"/>
        <v>465703.59</v>
      </c>
      <c r="AM319" s="66">
        <f t="shared" si="1080"/>
        <v>0</v>
      </c>
      <c r="AN319" s="66">
        <f t="shared" si="1081"/>
        <v>0</v>
      </c>
      <c r="AO319" s="70">
        <f>AO320</f>
        <v>400000</v>
      </c>
      <c r="AP319" s="70">
        <f t="shared" si="1096"/>
        <v>0</v>
      </c>
      <c r="AQ319" s="70">
        <f t="shared" si="1096"/>
        <v>0</v>
      </c>
      <c r="AR319" s="66">
        <f t="shared" si="1083"/>
        <v>865703.59000000008</v>
      </c>
      <c r="AS319" s="66">
        <f t="shared" si="1084"/>
        <v>0</v>
      </c>
      <c r="AT319" s="66">
        <f t="shared" si="1085"/>
        <v>0</v>
      </c>
      <c r="AU319" s="70">
        <f>AU320</f>
        <v>0</v>
      </c>
      <c r="AV319" s="70">
        <f t="shared" si="1097"/>
        <v>0</v>
      </c>
      <c r="AW319" s="70">
        <f t="shared" si="1097"/>
        <v>0</v>
      </c>
      <c r="AX319" s="66">
        <f t="shared" si="1087"/>
        <v>865703.59000000008</v>
      </c>
      <c r="AY319" s="66">
        <f t="shared" si="1088"/>
        <v>0</v>
      </c>
      <c r="AZ319" s="66">
        <f t="shared" si="1089"/>
        <v>0</v>
      </c>
      <c r="BA319" s="70">
        <f>BA320</f>
        <v>0</v>
      </c>
      <c r="BB319" s="70">
        <f t="shared" si="1098"/>
        <v>0</v>
      </c>
      <c r="BC319" s="70">
        <f t="shared" si="1098"/>
        <v>0</v>
      </c>
      <c r="BD319" s="66">
        <f t="shared" si="1091"/>
        <v>865703.59000000008</v>
      </c>
      <c r="BE319" s="66">
        <f t="shared" si="1092"/>
        <v>0</v>
      </c>
      <c r="BF319" s="66">
        <f t="shared" si="1093"/>
        <v>0</v>
      </c>
    </row>
    <row r="320" spans="1:58" ht="25.5">
      <c r="A320" s="127"/>
      <c r="B320" s="92" t="s">
        <v>34</v>
      </c>
      <c r="C320" s="222" t="s">
        <v>84</v>
      </c>
      <c r="D320" s="222" t="s">
        <v>21</v>
      </c>
      <c r="E320" s="222" t="s">
        <v>99</v>
      </c>
      <c r="F320" s="223" t="s">
        <v>128</v>
      </c>
      <c r="G320" s="224" t="s">
        <v>33</v>
      </c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225">
        <v>465703.59</v>
      </c>
      <c r="AD320" s="70"/>
      <c r="AE320" s="70"/>
      <c r="AF320" s="66">
        <f t="shared" si="1075"/>
        <v>465703.59</v>
      </c>
      <c r="AG320" s="66">
        <f t="shared" si="1076"/>
        <v>0</v>
      </c>
      <c r="AH320" s="66">
        <f t="shared" si="1077"/>
        <v>0</v>
      </c>
      <c r="AI320" s="225"/>
      <c r="AJ320" s="70"/>
      <c r="AK320" s="70"/>
      <c r="AL320" s="66">
        <f t="shared" si="1079"/>
        <v>465703.59</v>
      </c>
      <c r="AM320" s="66">
        <f t="shared" si="1080"/>
        <v>0</v>
      </c>
      <c r="AN320" s="66">
        <f t="shared" si="1081"/>
        <v>0</v>
      </c>
      <c r="AO320" s="66">
        <v>400000</v>
      </c>
      <c r="AP320" s="70"/>
      <c r="AQ320" s="70"/>
      <c r="AR320" s="66">
        <f t="shared" si="1083"/>
        <v>865703.59000000008</v>
      </c>
      <c r="AS320" s="66">
        <f t="shared" si="1084"/>
        <v>0</v>
      </c>
      <c r="AT320" s="66">
        <f t="shared" si="1085"/>
        <v>0</v>
      </c>
      <c r="AU320" s="66"/>
      <c r="AV320" s="70"/>
      <c r="AW320" s="70"/>
      <c r="AX320" s="66">
        <f t="shared" si="1087"/>
        <v>865703.59000000008</v>
      </c>
      <c r="AY320" s="66">
        <f t="shared" si="1088"/>
        <v>0</v>
      </c>
      <c r="AZ320" s="66">
        <f t="shared" si="1089"/>
        <v>0</v>
      </c>
      <c r="BA320" s="66"/>
      <c r="BB320" s="70"/>
      <c r="BC320" s="70"/>
      <c r="BD320" s="66">
        <f t="shared" si="1091"/>
        <v>865703.59000000008</v>
      </c>
      <c r="BE320" s="66">
        <f t="shared" si="1092"/>
        <v>0</v>
      </c>
      <c r="BF320" s="66">
        <f t="shared" si="1093"/>
        <v>0</v>
      </c>
    </row>
    <row r="321" spans="1:58" ht="38.25">
      <c r="A321" s="146"/>
      <c r="B321" s="88" t="s">
        <v>261</v>
      </c>
      <c r="C321" s="5" t="s">
        <v>84</v>
      </c>
      <c r="D321" s="5" t="s">
        <v>21</v>
      </c>
      <c r="E321" s="5" t="s">
        <v>99</v>
      </c>
      <c r="F321" s="106" t="s">
        <v>262</v>
      </c>
      <c r="G321" s="61"/>
      <c r="H321" s="66">
        <f>H322+H324+H326</f>
        <v>1875250</v>
      </c>
      <c r="I321" s="66">
        <f t="shared" ref="I321:J321" si="1099">I322+I324+I326</f>
        <v>1874149.69</v>
      </c>
      <c r="J321" s="66">
        <f t="shared" si="1099"/>
        <v>1883149.6800000002</v>
      </c>
      <c r="K321" s="66">
        <f t="shared" ref="K321:M321" si="1100">K322+K324+K326</f>
        <v>0</v>
      </c>
      <c r="L321" s="66">
        <f t="shared" si="1100"/>
        <v>0</v>
      </c>
      <c r="M321" s="66">
        <f t="shared" si="1100"/>
        <v>0</v>
      </c>
      <c r="N321" s="66">
        <f t="shared" ref="N321:P327" si="1101">H321+K321</f>
        <v>1875250</v>
      </c>
      <c r="O321" s="66">
        <f t="shared" si="1101"/>
        <v>1874149.69</v>
      </c>
      <c r="P321" s="66">
        <f t="shared" si="1101"/>
        <v>1883149.6800000002</v>
      </c>
      <c r="Q321" s="66">
        <f t="shared" ref="Q321:S321" si="1102">Q322+Q324+Q326</f>
        <v>300000</v>
      </c>
      <c r="R321" s="66">
        <f t="shared" si="1102"/>
        <v>0</v>
      </c>
      <c r="S321" s="66">
        <f t="shared" si="1102"/>
        <v>0</v>
      </c>
      <c r="T321" s="66">
        <f t="shared" ref="T321:V327" si="1103">N321+Q321</f>
        <v>2175250</v>
      </c>
      <c r="U321" s="66">
        <f t="shared" si="1103"/>
        <v>1874149.69</v>
      </c>
      <c r="V321" s="66">
        <f t="shared" si="1103"/>
        <v>1883149.6800000002</v>
      </c>
      <c r="W321" s="66">
        <f t="shared" ref="W321:Y321" si="1104">W322+W324+W326</f>
        <v>400000</v>
      </c>
      <c r="X321" s="66">
        <f t="shared" si="1104"/>
        <v>0</v>
      </c>
      <c r="Y321" s="66">
        <f t="shared" si="1104"/>
        <v>0</v>
      </c>
      <c r="Z321" s="66">
        <f t="shared" ref="Z321:AB327" si="1105">T321+W321</f>
        <v>2575250</v>
      </c>
      <c r="AA321" s="66">
        <f t="shared" si="1105"/>
        <v>1874149.69</v>
      </c>
      <c r="AB321" s="66">
        <f t="shared" si="1105"/>
        <v>1883149.6800000002</v>
      </c>
      <c r="AC321" s="66">
        <f t="shared" ref="AC321:AE321" si="1106">AC322+AC324+AC326</f>
        <v>0</v>
      </c>
      <c r="AD321" s="66">
        <f t="shared" si="1106"/>
        <v>0</v>
      </c>
      <c r="AE321" s="66">
        <f t="shared" si="1106"/>
        <v>0</v>
      </c>
      <c r="AF321" s="66">
        <f t="shared" ref="AF321:AH327" si="1107">Z321+AC321</f>
        <v>2575250</v>
      </c>
      <c r="AG321" s="66">
        <f t="shared" si="1107"/>
        <v>1874149.69</v>
      </c>
      <c r="AH321" s="66">
        <f t="shared" si="1107"/>
        <v>1883149.6800000002</v>
      </c>
      <c r="AI321" s="66">
        <f t="shared" ref="AI321:AK321" si="1108">AI322+AI324+AI326</f>
        <v>1837000</v>
      </c>
      <c r="AJ321" s="66">
        <f t="shared" si="1108"/>
        <v>0</v>
      </c>
      <c r="AK321" s="66">
        <f t="shared" si="1108"/>
        <v>0</v>
      </c>
      <c r="AL321" s="66">
        <f t="shared" si="1079"/>
        <v>4412250</v>
      </c>
      <c r="AM321" s="66">
        <f t="shared" si="1080"/>
        <v>1874149.69</v>
      </c>
      <c r="AN321" s="66">
        <f t="shared" si="1081"/>
        <v>1883149.6800000002</v>
      </c>
      <c r="AO321" s="66">
        <f t="shared" ref="AO321:AQ321" si="1109">AO322+AO324+AO326</f>
        <v>0</v>
      </c>
      <c r="AP321" s="66">
        <f t="shared" si="1109"/>
        <v>0</v>
      </c>
      <c r="AQ321" s="66">
        <f t="shared" si="1109"/>
        <v>0</v>
      </c>
      <c r="AR321" s="66">
        <f t="shared" si="1083"/>
        <v>4412250</v>
      </c>
      <c r="AS321" s="66">
        <f t="shared" si="1084"/>
        <v>1874149.69</v>
      </c>
      <c r="AT321" s="66">
        <f t="shared" si="1085"/>
        <v>1883149.6800000002</v>
      </c>
      <c r="AU321" s="66">
        <f t="shared" ref="AU321:AW321" si="1110">AU322+AU324+AU326</f>
        <v>410000</v>
      </c>
      <c r="AV321" s="66">
        <f t="shared" si="1110"/>
        <v>0</v>
      </c>
      <c r="AW321" s="66">
        <f t="shared" si="1110"/>
        <v>0</v>
      </c>
      <c r="AX321" s="66">
        <f t="shared" si="1087"/>
        <v>4822250</v>
      </c>
      <c r="AY321" s="66">
        <f t="shared" si="1088"/>
        <v>1874149.69</v>
      </c>
      <c r="AZ321" s="66">
        <f t="shared" si="1089"/>
        <v>1883149.6800000002</v>
      </c>
      <c r="BA321" s="66">
        <f t="shared" ref="BA321:BC321" si="1111">BA322+BA324+BA326</f>
        <v>0</v>
      </c>
      <c r="BB321" s="66">
        <f t="shared" si="1111"/>
        <v>0</v>
      </c>
      <c r="BC321" s="66">
        <f t="shared" si="1111"/>
        <v>0</v>
      </c>
      <c r="BD321" s="66">
        <f t="shared" si="1091"/>
        <v>4822250</v>
      </c>
      <c r="BE321" s="66">
        <f t="shared" si="1092"/>
        <v>1874149.69</v>
      </c>
      <c r="BF321" s="66">
        <f t="shared" si="1093"/>
        <v>1883149.6800000002</v>
      </c>
    </row>
    <row r="322" spans="1:58" ht="38.25">
      <c r="A322" s="146"/>
      <c r="B322" s="88" t="s">
        <v>50</v>
      </c>
      <c r="C322" s="5" t="s">
        <v>84</v>
      </c>
      <c r="D322" s="5" t="s">
        <v>21</v>
      </c>
      <c r="E322" s="5" t="s">
        <v>99</v>
      </c>
      <c r="F322" s="106" t="s">
        <v>262</v>
      </c>
      <c r="G322" s="61" t="s">
        <v>48</v>
      </c>
      <c r="H322" s="66">
        <f>H323</f>
        <v>911100</v>
      </c>
      <c r="I322" s="66">
        <f t="shared" ref="I322:M322" si="1112">I323</f>
        <v>919999.69</v>
      </c>
      <c r="J322" s="66">
        <f t="shared" si="1112"/>
        <v>928999.68</v>
      </c>
      <c r="K322" s="66">
        <f t="shared" si="1112"/>
        <v>0</v>
      </c>
      <c r="L322" s="66">
        <f t="shared" si="1112"/>
        <v>0</v>
      </c>
      <c r="M322" s="66">
        <f t="shared" si="1112"/>
        <v>0</v>
      </c>
      <c r="N322" s="66">
        <f t="shared" si="1101"/>
        <v>911100</v>
      </c>
      <c r="O322" s="66">
        <f t="shared" si="1101"/>
        <v>919999.69</v>
      </c>
      <c r="P322" s="66">
        <f t="shared" si="1101"/>
        <v>928999.68</v>
      </c>
      <c r="Q322" s="66">
        <f t="shared" ref="Q322:S322" si="1113">Q323</f>
        <v>0</v>
      </c>
      <c r="R322" s="66">
        <f t="shared" si="1113"/>
        <v>0</v>
      </c>
      <c r="S322" s="66">
        <f t="shared" si="1113"/>
        <v>0</v>
      </c>
      <c r="T322" s="66">
        <f t="shared" si="1103"/>
        <v>911100</v>
      </c>
      <c r="U322" s="66">
        <f t="shared" si="1103"/>
        <v>919999.69</v>
      </c>
      <c r="V322" s="66">
        <f t="shared" si="1103"/>
        <v>928999.68</v>
      </c>
      <c r="W322" s="66">
        <f t="shared" ref="W322:Y322" si="1114">W323</f>
        <v>400000</v>
      </c>
      <c r="X322" s="66">
        <f t="shared" si="1114"/>
        <v>0</v>
      </c>
      <c r="Y322" s="66">
        <f t="shared" si="1114"/>
        <v>0</v>
      </c>
      <c r="Z322" s="66">
        <f t="shared" si="1105"/>
        <v>1311100</v>
      </c>
      <c r="AA322" s="66">
        <f t="shared" si="1105"/>
        <v>919999.69</v>
      </c>
      <c r="AB322" s="66">
        <f t="shared" si="1105"/>
        <v>928999.68</v>
      </c>
      <c r="AC322" s="66">
        <f t="shared" ref="AC322:AE322" si="1115">AC323</f>
        <v>0</v>
      </c>
      <c r="AD322" s="66">
        <f t="shared" si="1115"/>
        <v>0</v>
      </c>
      <c r="AE322" s="66">
        <f t="shared" si="1115"/>
        <v>0</v>
      </c>
      <c r="AF322" s="66">
        <f t="shared" si="1107"/>
        <v>1311100</v>
      </c>
      <c r="AG322" s="66">
        <f t="shared" si="1107"/>
        <v>919999.69</v>
      </c>
      <c r="AH322" s="66">
        <f t="shared" si="1107"/>
        <v>928999.68</v>
      </c>
      <c r="AI322" s="66">
        <f t="shared" ref="AI322:AK322" si="1116">AI323</f>
        <v>437000</v>
      </c>
      <c r="AJ322" s="66">
        <f t="shared" si="1116"/>
        <v>0</v>
      </c>
      <c r="AK322" s="66">
        <f t="shared" si="1116"/>
        <v>0</v>
      </c>
      <c r="AL322" s="66">
        <f t="shared" si="1079"/>
        <v>1748100</v>
      </c>
      <c r="AM322" s="66">
        <f t="shared" si="1080"/>
        <v>919999.69</v>
      </c>
      <c r="AN322" s="66">
        <f t="shared" si="1081"/>
        <v>928999.68</v>
      </c>
      <c r="AO322" s="66">
        <f t="shared" ref="AO322:AQ322" si="1117">AO323</f>
        <v>0</v>
      </c>
      <c r="AP322" s="66">
        <f t="shared" si="1117"/>
        <v>0</v>
      </c>
      <c r="AQ322" s="66">
        <f t="shared" si="1117"/>
        <v>0</v>
      </c>
      <c r="AR322" s="66">
        <f t="shared" si="1083"/>
        <v>1748100</v>
      </c>
      <c r="AS322" s="66">
        <f t="shared" si="1084"/>
        <v>919999.69</v>
      </c>
      <c r="AT322" s="66">
        <f t="shared" si="1085"/>
        <v>928999.68</v>
      </c>
      <c r="AU322" s="66">
        <f t="shared" ref="AU322:AW322" si="1118">AU323</f>
        <v>50000</v>
      </c>
      <c r="AV322" s="66">
        <f t="shared" si="1118"/>
        <v>0</v>
      </c>
      <c r="AW322" s="66">
        <f t="shared" si="1118"/>
        <v>0</v>
      </c>
      <c r="AX322" s="66">
        <f t="shared" si="1087"/>
        <v>1798100</v>
      </c>
      <c r="AY322" s="66">
        <f t="shared" si="1088"/>
        <v>919999.69</v>
      </c>
      <c r="AZ322" s="66">
        <f t="shared" si="1089"/>
        <v>928999.68</v>
      </c>
      <c r="BA322" s="66">
        <f t="shared" ref="BA322:BC322" si="1119">BA323</f>
        <v>0</v>
      </c>
      <c r="BB322" s="66">
        <f t="shared" si="1119"/>
        <v>0</v>
      </c>
      <c r="BC322" s="66">
        <f t="shared" si="1119"/>
        <v>0</v>
      </c>
      <c r="BD322" s="66">
        <f t="shared" si="1091"/>
        <v>1798100</v>
      </c>
      <c r="BE322" s="66">
        <f t="shared" si="1092"/>
        <v>919999.69</v>
      </c>
      <c r="BF322" s="66">
        <f t="shared" si="1093"/>
        <v>928999.68</v>
      </c>
    </row>
    <row r="323" spans="1:58">
      <c r="A323" s="146"/>
      <c r="B323" s="88" t="s">
        <v>63</v>
      </c>
      <c r="C323" s="5" t="s">
        <v>84</v>
      </c>
      <c r="D323" s="5" t="s">
        <v>21</v>
      </c>
      <c r="E323" s="5" t="s">
        <v>99</v>
      </c>
      <c r="F323" s="106" t="s">
        <v>262</v>
      </c>
      <c r="G323" s="61" t="s">
        <v>64</v>
      </c>
      <c r="H323" s="66">
        <v>911100</v>
      </c>
      <c r="I323" s="66">
        <v>919999.69</v>
      </c>
      <c r="J323" s="66">
        <v>928999.68</v>
      </c>
      <c r="K323" s="66"/>
      <c r="L323" s="66"/>
      <c r="M323" s="66"/>
      <c r="N323" s="66">
        <f t="shared" si="1101"/>
        <v>911100</v>
      </c>
      <c r="O323" s="66">
        <f t="shared" si="1101"/>
        <v>919999.69</v>
      </c>
      <c r="P323" s="66">
        <f t="shared" si="1101"/>
        <v>928999.68</v>
      </c>
      <c r="Q323" s="66"/>
      <c r="R323" s="66"/>
      <c r="S323" s="66"/>
      <c r="T323" s="66">
        <f t="shared" si="1103"/>
        <v>911100</v>
      </c>
      <c r="U323" s="66">
        <f t="shared" si="1103"/>
        <v>919999.69</v>
      </c>
      <c r="V323" s="66">
        <f t="shared" si="1103"/>
        <v>928999.68</v>
      </c>
      <c r="W323" s="66">
        <v>400000</v>
      </c>
      <c r="X323" s="66"/>
      <c r="Y323" s="66"/>
      <c r="Z323" s="66">
        <f t="shared" si="1105"/>
        <v>1311100</v>
      </c>
      <c r="AA323" s="66">
        <f t="shared" si="1105"/>
        <v>919999.69</v>
      </c>
      <c r="AB323" s="66">
        <f t="shared" si="1105"/>
        <v>928999.68</v>
      </c>
      <c r="AC323" s="66"/>
      <c r="AD323" s="66"/>
      <c r="AE323" s="66"/>
      <c r="AF323" s="66">
        <f t="shared" si="1107"/>
        <v>1311100</v>
      </c>
      <c r="AG323" s="66">
        <f t="shared" si="1107"/>
        <v>919999.69</v>
      </c>
      <c r="AH323" s="66">
        <f t="shared" si="1107"/>
        <v>928999.68</v>
      </c>
      <c r="AI323" s="66">
        <v>437000</v>
      </c>
      <c r="AJ323" s="66"/>
      <c r="AK323" s="66"/>
      <c r="AL323" s="66">
        <f t="shared" si="1079"/>
        <v>1748100</v>
      </c>
      <c r="AM323" s="66">
        <f t="shared" si="1080"/>
        <v>919999.69</v>
      </c>
      <c r="AN323" s="66">
        <f t="shared" si="1081"/>
        <v>928999.68</v>
      </c>
      <c r="AO323" s="66"/>
      <c r="AP323" s="66"/>
      <c r="AQ323" s="66"/>
      <c r="AR323" s="66">
        <f t="shared" si="1083"/>
        <v>1748100</v>
      </c>
      <c r="AS323" s="66">
        <f t="shared" si="1084"/>
        <v>919999.69</v>
      </c>
      <c r="AT323" s="66">
        <f t="shared" si="1085"/>
        <v>928999.68</v>
      </c>
      <c r="AU323" s="66">
        <v>50000</v>
      </c>
      <c r="AV323" s="66"/>
      <c r="AW323" s="66"/>
      <c r="AX323" s="66">
        <f t="shared" si="1087"/>
        <v>1798100</v>
      </c>
      <c r="AY323" s="66">
        <f t="shared" si="1088"/>
        <v>919999.69</v>
      </c>
      <c r="AZ323" s="66">
        <f t="shared" si="1089"/>
        <v>928999.68</v>
      </c>
      <c r="BA323" s="66"/>
      <c r="BB323" s="66"/>
      <c r="BC323" s="66"/>
      <c r="BD323" s="66">
        <f t="shared" si="1091"/>
        <v>1798100</v>
      </c>
      <c r="BE323" s="66">
        <f t="shared" si="1092"/>
        <v>919999.69</v>
      </c>
      <c r="BF323" s="66">
        <f t="shared" si="1093"/>
        <v>928999.68</v>
      </c>
    </row>
    <row r="324" spans="1:58" ht="25.5">
      <c r="A324" s="146"/>
      <c r="B324" s="88" t="s">
        <v>207</v>
      </c>
      <c r="C324" s="5" t="s">
        <v>84</v>
      </c>
      <c r="D324" s="5" t="s">
        <v>21</v>
      </c>
      <c r="E324" s="5" t="s">
        <v>99</v>
      </c>
      <c r="F324" s="106" t="s">
        <v>262</v>
      </c>
      <c r="G324" s="61" t="s">
        <v>32</v>
      </c>
      <c r="H324" s="66">
        <f>H325</f>
        <v>954150</v>
      </c>
      <c r="I324" s="66">
        <f t="shared" ref="I324:M324" si="1120">I325</f>
        <v>954150</v>
      </c>
      <c r="J324" s="66">
        <f t="shared" si="1120"/>
        <v>954150</v>
      </c>
      <c r="K324" s="66">
        <f t="shared" si="1120"/>
        <v>0</v>
      </c>
      <c r="L324" s="66">
        <f t="shared" si="1120"/>
        <v>0</v>
      </c>
      <c r="M324" s="66">
        <f t="shared" si="1120"/>
        <v>0</v>
      </c>
      <c r="N324" s="66">
        <f t="shared" si="1101"/>
        <v>954150</v>
      </c>
      <c r="O324" s="66">
        <f t="shared" si="1101"/>
        <v>954150</v>
      </c>
      <c r="P324" s="66">
        <f t="shared" si="1101"/>
        <v>954150</v>
      </c>
      <c r="Q324" s="66">
        <f t="shared" ref="Q324:S324" si="1121">Q325</f>
        <v>300000</v>
      </c>
      <c r="R324" s="66">
        <f t="shared" si="1121"/>
        <v>0</v>
      </c>
      <c r="S324" s="66">
        <f t="shared" si="1121"/>
        <v>0</v>
      </c>
      <c r="T324" s="66">
        <f t="shared" si="1103"/>
        <v>1254150</v>
      </c>
      <c r="U324" s="66">
        <f t="shared" si="1103"/>
        <v>954150</v>
      </c>
      <c r="V324" s="66">
        <f t="shared" si="1103"/>
        <v>954150</v>
      </c>
      <c r="W324" s="66">
        <f t="shared" ref="W324:Y324" si="1122">W325</f>
        <v>-10000</v>
      </c>
      <c r="X324" s="66">
        <f t="shared" si="1122"/>
        <v>0</v>
      </c>
      <c r="Y324" s="66">
        <f t="shared" si="1122"/>
        <v>0</v>
      </c>
      <c r="Z324" s="66">
        <f t="shared" si="1105"/>
        <v>1244150</v>
      </c>
      <c r="AA324" s="66">
        <f t="shared" si="1105"/>
        <v>954150</v>
      </c>
      <c r="AB324" s="66">
        <f t="shared" si="1105"/>
        <v>954150</v>
      </c>
      <c r="AC324" s="66">
        <f t="shared" ref="AC324:AE324" si="1123">AC325</f>
        <v>0</v>
      </c>
      <c r="AD324" s="66">
        <f t="shared" si="1123"/>
        <v>0</v>
      </c>
      <c r="AE324" s="66">
        <f t="shared" si="1123"/>
        <v>0</v>
      </c>
      <c r="AF324" s="66">
        <f t="shared" si="1107"/>
        <v>1244150</v>
      </c>
      <c r="AG324" s="66">
        <f t="shared" si="1107"/>
        <v>954150</v>
      </c>
      <c r="AH324" s="66">
        <f t="shared" si="1107"/>
        <v>954150</v>
      </c>
      <c r="AI324" s="66">
        <f t="shared" ref="AI324:AK324" si="1124">AI325</f>
        <v>1400000</v>
      </c>
      <c r="AJ324" s="66">
        <f t="shared" si="1124"/>
        <v>0</v>
      </c>
      <c r="AK324" s="66">
        <f t="shared" si="1124"/>
        <v>0</v>
      </c>
      <c r="AL324" s="66">
        <f t="shared" si="1079"/>
        <v>2644150</v>
      </c>
      <c r="AM324" s="66">
        <f t="shared" si="1080"/>
        <v>954150</v>
      </c>
      <c r="AN324" s="66">
        <f t="shared" si="1081"/>
        <v>954150</v>
      </c>
      <c r="AO324" s="66">
        <f t="shared" ref="AO324:AQ324" si="1125">AO325</f>
        <v>0</v>
      </c>
      <c r="AP324" s="66">
        <f t="shared" si="1125"/>
        <v>0</v>
      </c>
      <c r="AQ324" s="66">
        <f t="shared" si="1125"/>
        <v>0</v>
      </c>
      <c r="AR324" s="66">
        <f t="shared" si="1083"/>
        <v>2644150</v>
      </c>
      <c r="AS324" s="66">
        <f t="shared" si="1084"/>
        <v>954150</v>
      </c>
      <c r="AT324" s="66">
        <f t="shared" si="1085"/>
        <v>954150</v>
      </c>
      <c r="AU324" s="66">
        <f t="shared" ref="AU324:AW324" si="1126">AU325</f>
        <v>360000</v>
      </c>
      <c r="AV324" s="66">
        <f t="shared" si="1126"/>
        <v>0</v>
      </c>
      <c r="AW324" s="66">
        <f t="shared" si="1126"/>
        <v>0</v>
      </c>
      <c r="AX324" s="66">
        <f t="shared" si="1087"/>
        <v>3004150</v>
      </c>
      <c r="AY324" s="66">
        <f t="shared" si="1088"/>
        <v>954150</v>
      </c>
      <c r="AZ324" s="66">
        <f t="shared" si="1089"/>
        <v>954150</v>
      </c>
      <c r="BA324" s="66">
        <f t="shared" ref="BA324:BC324" si="1127">BA325</f>
        <v>0</v>
      </c>
      <c r="BB324" s="66">
        <f t="shared" si="1127"/>
        <v>0</v>
      </c>
      <c r="BC324" s="66">
        <f t="shared" si="1127"/>
        <v>0</v>
      </c>
      <c r="BD324" s="66">
        <f t="shared" si="1091"/>
        <v>3004150</v>
      </c>
      <c r="BE324" s="66">
        <f t="shared" si="1092"/>
        <v>954150</v>
      </c>
      <c r="BF324" s="66">
        <f t="shared" si="1093"/>
        <v>954150</v>
      </c>
    </row>
    <row r="325" spans="1:58" ht="25.5">
      <c r="A325" s="146"/>
      <c r="B325" s="92" t="s">
        <v>34</v>
      </c>
      <c r="C325" s="5" t="s">
        <v>84</v>
      </c>
      <c r="D325" s="5" t="s">
        <v>21</v>
      </c>
      <c r="E325" s="5" t="s">
        <v>99</v>
      </c>
      <c r="F325" s="106" t="s">
        <v>262</v>
      </c>
      <c r="G325" s="61" t="s">
        <v>33</v>
      </c>
      <c r="H325" s="66">
        <v>954150</v>
      </c>
      <c r="I325" s="66">
        <v>954150</v>
      </c>
      <c r="J325" s="66">
        <v>954150</v>
      </c>
      <c r="K325" s="66"/>
      <c r="L325" s="66"/>
      <c r="M325" s="66"/>
      <c r="N325" s="66">
        <f t="shared" si="1101"/>
        <v>954150</v>
      </c>
      <c r="O325" s="66">
        <f t="shared" si="1101"/>
        <v>954150</v>
      </c>
      <c r="P325" s="66">
        <f t="shared" si="1101"/>
        <v>954150</v>
      </c>
      <c r="Q325" s="66">
        <v>300000</v>
      </c>
      <c r="R325" s="66"/>
      <c r="S325" s="66"/>
      <c r="T325" s="66">
        <f t="shared" si="1103"/>
        <v>1254150</v>
      </c>
      <c r="U325" s="66">
        <f t="shared" si="1103"/>
        <v>954150</v>
      </c>
      <c r="V325" s="66">
        <f t="shared" si="1103"/>
        <v>954150</v>
      </c>
      <c r="W325" s="66">
        <v>-10000</v>
      </c>
      <c r="X325" s="66"/>
      <c r="Y325" s="66"/>
      <c r="Z325" s="66">
        <f t="shared" si="1105"/>
        <v>1244150</v>
      </c>
      <c r="AA325" s="66">
        <f t="shared" si="1105"/>
        <v>954150</v>
      </c>
      <c r="AB325" s="66">
        <f t="shared" si="1105"/>
        <v>954150</v>
      </c>
      <c r="AC325" s="66"/>
      <c r="AD325" s="66"/>
      <c r="AE325" s="66"/>
      <c r="AF325" s="66">
        <f t="shared" si="1107"/>
        <v>1244150</v>
      </c>
      <c r="AG325" s="66">
        <f t="shared" si="1107"/>
        <v>954150</v>
      </c>
      <c r="AH325" s="66">
        <f t="shared" si="1107"/>
        <v>954150</v>
      </c>
      <c r="AI325" s="66">
        <v>1400000</v>
      </c>
      <c r="AJ325" s="66"/>
      <c r="AK325" s="66"/>
      <c r="AL325" s="66">
        <f t="shared" si="1079"/>
        <v>2644150</v>
      </c>
      <c r="AM325" s="66">
        <f t="shared" si="1080"/>
        <v>954150</v>
      </c>
      <c r="AN325" s="66">
        <f t="shared" si="1081"/>
        <v>954150</v>
      </c>
      <c r="AO325" s="66"/>
      <c r="AP325" s="66"/>
      <c r="AQ325" s="66"/>
      <c r="AR325" s="66">
        <f t="shared" si="1083"/>
        <v>2644150</v>
      </c>
      <c r="AS325" s="66">
        <f t="shared" si="1084"/>
        <v>954150</v>
      </c>
      <c r="AT325" s="66">
        <f t="shared" si="1085"/>
        <v>954150</v>
      </c>
      <c r="AU325" s="66">
        <v>360000</v>
      </c>
      <c r="AV325" s="66"/>
      <c r="AW325" s="66"/>
      <c r="AX325" s="66">
        <f t="shared" si="1087"/>
        <v>3004150</v>
      </c>
      <c r="AY325" s="66">
        <f t="shared" si="1088"/>
        <v>954150</v>
      </c>
      <c r="AZ325" s="66">
        <f t="shared" si="1089"/>
        <v>954150</v>
      </c>
      <c r="BA325" s="66"/>
      <c r="BB325" s="66"/>
      <c r="BC325" s="66"/>
      <c r="BD325" s="66">
        <f t="shared" si="1091"/>
        <v>3004150</v>
      </c>
      <c r="BE325" s="66">
        <f t="shared" si="1092"/>
        <v>954150</v>
      </c>
      <c r="BF325" s="66">
        <f t="shared" si="1093"/>
        <v>954150</v>
      </c>
    </row>
    <row r="326" spans="1:58">
      <c r="A326" s="146"/>
      <c r="B326" s="77" t="s">
        <v>47</v>
      </c>
      <c r="C326" s="5" t="s">
        <v>84</v>
      </c>
      <c r="D326" s="5" t="s">
        <v>21</v>
      </c>
      <c r="E326" s="5" t="s">
        <v>99</v>
      </c>
      <c r="F326" s="106" t="s">
        <v>262</v>
      </c>
      <c r="G326" s="41" t="s">
        <v>45</v>
      </c>
      <c r="H326" s="66">
        <f>H327</f>
        <v>10000</v>
      </c>
      <c r="I326" s="66">
        <f t="shared" ref="I326:M326" si="1128">I327</f>
        <v>0</v>
      </c>
      <c r="J326" s="66">
        <f t="shared" si="1128"/>
        <v>0</v>
      </c>
      <c r="K326" s="66">
        <f t="shared" si="1128"/>
        <v>0</v>
      </c>
      <c r="L326" s="66">
        <f t="shared" si="1128"/>
        <v>0</v>
      </c>
      <c r="M326" s="66">
        <f t="shared" si="1128"/>
        <v>0</v>
      </c>
      <c r="N326" s="66">
        <f t="shared" si="1101"/>
        <v>10000</v>
      </c>
      <c r="O326" s="66">
        <f t="shared" si="1101"/>
        <v>0</v>
      </c>
      <c r="P326" s="66">
        <f t="shared" si="1101"/>
        <v>0</v>
      </c>
      <c r="Q326" s="66">
        <f t="shared" ref="Q326:S326" si="1129">Q327</f>
        <v>0</v>
      </c>
      <c r="R326" s="66">
        <f t="shared" si="1129"/>
        <v>0</v>
      </c>
      <c r="S326" s="66">
        <f t="shared" si="1129"/>
        <v>0</v>
      </c>
      <c r="T326" s="66">
        <f t="shared" si="1103"/>
        <v>10000</v>
      </c>
      <c r="U326" s="66">
        <f t="shared" si="1103"/>
        <v>0</v>
      </c>
      <c r="V326" s="66">
        <f t="shared" si="1103"/>
        <v>0</v>
      </c>
      <c r="W326" s="66">
        <f t="shared" ref="W326:Y326" si="1130">W327</f>
        <v>10000</v>
      </c>
      <c r="X326" s="66">
        <f t="shared" si="1130"/>
        <v>0</v>
      </c>
      <c r="Y326" s="66">
        <f t="shared" si="1130"/>
        <v>0</v>
      </c>
      <c r="Z326" s="66">
        <f t="shared" si="1105"/>
        <v>20000</v>
      </c>
      <c r="AA326" s="66">
        <f t="shared" si="1105"/>
        <v>0</v>
      </c>
      <c r="AB326" s="66">
        <f t="shared" si="1105"/>
        <v>0</v>
      </c>
      <c r="AC326" s="66">
        <f t="shared" ref="AC326:AE326" si="1131">AC327</f>
        <v>0</v>
      </c>
      <c r="AD326" s="66">
        <f t="shared" si="1131"/>
        <v>0</v>
      </c>
      <c r="AE326" s="66">
        <f t="shared" si="1131"/>
        <v>0</v>
      </c>
      <c r="AF326" s="66">
        <f t="shared" si="1107"/>
        <v>20000</v>
      </c>
      <c r="AG326" s="66">
        <f t="shared" si="1107"/>
        <v>0</v>
      </c>
      <c r="AH326" s="66">
        <f t="shared" si="1107"/>
        <v>0</v>
      </c>
      <c r="AI326" s="66">
        <f t="shared" ref="AI326:AK326" si="1132">AI327</f>
        <v>0</v>
      </c>
      <c r="AJ326" s="66">
        <f t="shared" si="1132"/>
        <v>0</v>
      </c>
      <c r="AK326" s="66">
        <f t="shared" si="1132"/>
        <v>0</v>
      </c>
      <c r="AL326" s="66">
        <f t="shared" si="1079"/>
        <v>20000</v>
      </c>
      <c r="AM326" s="66">
        <f t="shared" si="1080"/>
        <v>0</v>
      </c>
      <c r="AN326" s="66">
        <f t="shared" si="1081"/>
        <v>0</v>
      </c>
      <c r="AO326" s="66">
        <f t="shared" ref="AO326:AQ326" si="1133">AO327</f>
        <v>0</v>
      </c>
      <c r="AP326" s="66">
        <f t="shared" si="1133"/>
        <v>0</v>
      </c>
      <c r="AQ326" s="66">
        <f t="shared" si="1133"/>
        <v>0</v>
      </c>
      <c r="AR326" s="66">
        <f t="shared" si="1083"/>
        <v>20000</v>
      </c>
      <c r="AS326" s="66">
        <f t="shared" si="1084"/>
        <v>0</v>
      </c>
      <c r="AT326" s="66">
        <f t="shared" si="1085"/>
        <v>0</v>
      </c>
      <c r="AU326" s="66">
        <f t="shared" ref="AU326:AW326" si="1134">AU327</f>
        <v>0</v>
      </c>
      <c r="AV326" s="66">
        <f t="shared" si="1134"/>
        <v>0</v>
      </c>
      <c r="AW326" s="66">
        <f t="shared" si="1134"/>
        <v>0</v>
      </c>
      <c r="AX326" s="66">
        <f t="shared" si="1087"/>
        <v>20000</v>
      </c>
      <c r="AY326" s="66">
        <f t="shared" si="1088"/>
        <v>0</v>
      </c>
      <c r="AZ326" s="66">
        <f t="shared" si="1089"/>
        <v>0</v>
      </c>
      <c r="BA326" s="66">
        <f t="shared" ref="BA326:BC326" si="1135">BA327</f>
        <v>0</v>
      </c>
      <c r="BB326" s="66">
        <f t="shared" si="1135"/>
        <v>0</v>
      </c>
      <c r="BC326" s="66">
        <f t="shared" si="1135"/>
        <v>0</v>
      </c>
      <c r="BD326" s="66">
        <f t="shared" si="1091"/>
        <v>20000</v>
      </c>
      <c r="BE326" s="66">
        <f t="shared" si="1092"/>
        <v>0</v>
      </c>
      <c r="BF326" s="66">
        <f t="shared" si="1093"/>
        <v>0</v>
      </c>
    </row>
    <row r="327" spans="1:58">
      <c r="A327" s="146"/>
      <c r="B327" s="164" t="s">
        <v>55</v>
      </c>
      <c r="C327" s="5" t="s">
        <v>84</v>
      </c>
      <c r="D327" s="5" t="s">
        <v>21</v>
      </c>
      <c r="E327" s="5" t="s">
        <v>99</v>
      </c>
      <c r="F327" s="106" t="s">
        <v>262</v>
      </c>
      <c r="G327" s="41" t="s">
        <v>56</v>
      </c>
      <c r="H327" s="66">
        <v>10000</v>
      </c>
      <c r="I327" s="66"/>
      <c r="J327" s="66"/>
      <c r="K327" s="66"/>
      <c r="L327" s="66"/>
      <c r="M327" s="66"/>
      <c r="N327" s="66">
        <f t="shared" si="1101"/>
        <v>10000</v>
      </c>
      <c r="O327" s="66">
        <f t="shared" si="1101"/>
        <v>0</v>
      </c>
      <c r="P327" s="66">
        <f t="shared" si="1101"/>
        <v>0</v>
      </c>
      <c r="Q327" s="66"/>
      <c r="R327" s="66"/>
      <c r="S327" s="66"/>
      <c r="T327" s="66">
        <f t="shared" si="1103"/>
        <v>10000</v>
      </c>
      <c r="U327" s="66">
        <f t="shared" si="1103"/>
        <v>0</v>
      </c>
      <c r="V327" s="66">
        <f t="shared" si="1103"/>
        <v>0</v>
      </c>
      <c r="W327" s="66">
        <v>10000</v>
      </c>
      <c r="X327" s="66"/>
      <c r="Y327" s="66"/>
      <c r="Z327" s="66">
        <f t="shared" si="1105"/>
        <v>20000</v>
      </c>
      <c r="AA327" s="66">
        <f t="shared" si="1105"/>
        <v>0</v>
      </c>
      <c r="AB327" s="66">
        <f t="shared" si="1105"/>
        <v>0</v>
      </c>
      <c r="AC327" s="66"/>
      <c r="AD327" s="66"/>
      <c r="AE327" s="66"/>
      <c r="AF327" s="66">
        <f t="shared" si="1107"/>
        <v>20000</v>
      </c>
      <c r="AG327" s="66">
        <f t="shared" si="1107"/>
        <v>0</v>
      </c>
      <c r="AH327" s="66">
        <f t="shared" si="1107"/>
        <v>0</v>
      </c>
      <c r="AI327" s="66"/>
      <c r="AJ327" s="66"/>
      <c r="AK327" s="66"/>
      <c r="AL327" s="66">
        <f t="shared" si="1079"/>
        <v>20000</v>
      </c>
      <c r="AM327" s="66">
        <f t="shared" si="1080"/>
        <v>0</v>
      </c>
      <c r="AN327" s="66">
        <f t="shared" si="1081"/>
        <v>0</v>
      </c>
      <c r="AO327" s="66"/>
      <c r="AP327" s="66"/>
      <c r="AQ327" s="66"/>
      <c r="AR327" s="66">
        <f t="shared" si="1083"/>
        <v>20000</v>
      </c>
      <c r="AS327" s="66">
        <f t="shared" si="1084"/>
        <v>0</v>
      </c>
      <c r="AT327" s="66">
        <f t="shared" si="1085"/>
        <v>0</v>
      </c>
      <c r="AU327" s="66"/>
      <c r="AV327" s="66"/>
      <c r="AW327" s="66"/>
      <c r="AX327" s="66">
        <f t="shared" si="1087"/>
        <v>20000</v>
      </c>
      <c r="AY327" s="66">
        <f t="shared" si="1088"/>
        <v>0</v>
      </c>
      <c r="AZ327" s="66">
        <f t="shared" si="1089"/>
        <v>0</v>
      </c>
      <c r="BA327" s="66"/>
      <c r="BB327" s="66"/>
      <c r="BC327" s="66"/>
      <c r="BD327" s="66">
        <f t="shared" si="1091"/>
        <v>20000</v>
      </c>
      <c r="BE327" s="66">
        <f t="shared" si="1092"/>
        <v>0</v>
      </c>
      <c r="BF327" s="66">
        <f t="shared" si="1093"/>
        <v>0</v>
      </c>
    </row>
    <row r="328" spans="1:58" ht="38.25">
      <c r="A328" s="127"/>
      <c r="B328" s="128" t="s">
        <v>258</v>
      </c>
      <c r="C328" s="5" t="s">
        <v>84</v>
      </c>
      <c r="D328" s="5" t="s">
        <v>21</v>
      </c>
      <c r="E328" s="5" t="s">
        <v>99</v>
      </c>
      <c r="F328" s="60" t="s">
        <v>213</v>
      </c>
      <c r="G328" s="61"/>
      <c r="H328" s="70">
        <f>H329</f>
        <v>50000</v>
      </c>
      <c r="I328" s="70">
        <f t="shared" ref="I328:M329" si="1136">I329</f>
        <v>0</v>
      </c>
      <c r="J328" s="70">
        <f t="shared" si="1136"/>
        <v>0</v>
      </c>
      <c r="K328" s="70">
        <f t="shared" si="1136"/>
        <v>0</v>
      </c>
      <c r="L328" s="70">
        <f t="shared" si="1136"/>
        <v>0</v>
      </c>
      <c r="M328" s="70">
        <f t="shared" si="1136"/>
        <v>0</v>
      </c>
      <c r="N328" s="70">
        <f t="shared" si="1027"/>
        <v>50000</v>
      </c>
      <c r="O328" s="70">
        <f t="shared" si="1028"/>
        <v>0</v>
      </c>
      <c r="P328" s="70">
        <f t="shared" si="1029"/>
        <v>0</v>
      </c>
      <c r="Q328" s="70">
        <f t="shared" ref="Q328:S329" si="1137">Q329</f>
        <v>0</v>
      </c>
      <c r="R328" s="70">
        <f t="shared" si="1137"/>
        <v>0</v>
      </c>
      <c r="S328" s="70">
        <f t="shared" si="1137"/>
        <v>0</v>
      </c>
      <c r="T328" s="70">
        <f t="shared" si="1068"/>
        <v>50000</v>
      </c>
      <c r="U328" s="70">
        <f t="shared" si="1069"/>
        <v>0</v>
      </c>
      <c r="V328" s="70">
        <f t="shared" si="1070"/>
        <v>0</v>
      </c>
      <c r="W328" s="70">
        <f t="shared" ref="W328:Y329" si="1138">W329</f>
        <v>0</v>
      </c>
      <c r="X328" s="70">
        <f t="shared" si="1138"/>
        <v>0</v>
      </c>
      <c r="Y328" s="70">
        <f t="shared" si="1138"/>
        <v>0</v>
      </c>
      <c r="Z328" s="70">
        <f t="shared" si="1071"/>
        <v>50000</v>
      </c>
      <c r="AA328" s="70">
        <f t="shared" si="1072"/>
        <v>0</v>
      </c>
      <c r="AB328" s="70">
        <f t="shared" si="1073"/>
        <v>0</v>
      </c>
      <c r="AC328" s="70">
        <f t="shared" ref="AC328:AE329" si="1139">AC329</f>
        <v>0</v>
      </c>
      <c r="AD328" s="70">
        <f t="shared" si="1139"/>
        <v>0</v>
      </c>
      <c r="AE328" s="70">
        <f t="shared" si="1139"/>
        <v>0</v>
      </c>
      <c r="AF328" s="70">
        <f t="shared" si="1075"/>
        <v>50000</v>
      </c>
      <c r="AG328" s="70">
        <f t="shared" si="1076"/>
        <v>0</v>
      </c>
      <c r="AH328" s="70">
        <f t="shared" si="1077"/>
        <v>0</v>
      </c>
      <c r="AI328" s="70">
        <f t="shared" ref="AI328:AK329" si="1140">AI329</f>
        <v>0</v>
      </c>
      <c r="AJ328" s="70">
        <f t="shared" si="1140"/>
        <v>0</v>
      </c>
      <c r="AK328" s="70">
        <f t="shared" si="1140"/>
        <v>0</v>
      </c>
      <c r="AL328" s="70">
        <f t="shared" si="1079"/>
        <v>50000</v>
      </c>
      <c r="AM328" s="70">
        <f t="shared" si="1080"/>
        <v>0</v>
      </c>
      <c r="AN328" s="70">
        <f t="shared" si="1081"/>
        <v>0</v>
      </c>
      <c r="AO328" s="70">
        <f t="shared" ref="AO328:AQ329" si="1141">AO329</f>
        <v>0</v>
      </c>
      <c r="AP328" s="70">
        <f t="shared" si="1141"/>
        <v>0</v>
      </c>
      <c r="AQ328" s="70">
        <f t="shared" si="1141"/>
        <v>0</v>
      </c>
      <c r="AR328" s="70">
        <f t="shared" si="1083"/>
        <v>50000</v>
      </c>
      <c r="AS328" s="70">
        <f t="shared" si="1084"/>
        <v>0</v>
      </c>
      <c r="AT328" s="70">
        <f t="shared" si="1085"/>
        <v>0</v>
      </c>
      <c r="AU328" s="70">
        <f t="shared" ref="AU328:AW329" si="1142">AU329</f>
        <v>0</v>
      </c>
      <c r="AV328" s="70">
        <f t="shared" si="1142"/>
        <v>0</v>
      </c>
      <c r="AW328" s="70">
        <f t="shared" si="1142"/>
        <v>0</v>
      </c>
      <c r="AX328" s="70">
        <f t="shared" si="1087"/>
        <v>50000</v>
      </c>
      <c r="AY328" s="70">
        <f t="shared" si="1088"/>
        <v>0</v>
      </c>
      <c r="AZ328" s="70">
        <f t="shared" si="1089"/>
        <v>0</v>
      </c>
      <c r="BA328" s="70">
        <f t="shared" ref="BA328:BC329" si="1143">BA329</f>
        <v>-50000</v>
      </c>
      <c r="BB328" s="70">
        <f t="shared" si="1143"/>
        <v>0</v>
      </c>
      <c r="BC328" s="70">
        <f t="shared" si="1143"/>
        <v>0</v>
      </c>
      <c r="BD328" s="70">
        <f t="shared" si="1091"/>
        <v>0</v>
      </c>
      <c r="BE328" s="70">
        <f t="shared" si="1092"/>
        <v>0</v>
      </c>
      <c r="BF328" s="70">
        <f t="shared" si="1093"/>
        <v>0</v>
      </c>
    </row>
    <row r="329" spans="1:58" ht="25.5">
      <c r="A329" s="127"/>
      <c r="B329" s="88" t="s">
        <v>207</v>
      </c>
      <c r="C329" s="5" t="s">
        <v>84</v>
      </c>
      <c r="D329" s="5" t="s">
        <v>21</v>
      </c>
      <c r="E329" s="5" t="s">
        <v>99</v>
      </c>
      <c r="F329" s="60" t="s">
        <v>213</v>
      </c>
      <c r="G329" s="61" t="s">
        <v>32</v>
      </c>
      <c r="H329" s="70">
        <f>H330</f>
        <v>50000</v>
      </c>
      <c r="I329" s="70">
        <f t="shared" si="1136"/>
        <v>0</v>
      </c>
      <c r="J329" s="70">
        <f t="shared" si="1136"/>
        <v>0</v>
      </c>
      <c r="K329" s="70">
        <f t="shared" si="1136"/>
        <v>0</v>
      </c>
      <c r="L329" s="70">
        <f t="shared" si="1136"/>
        <v>0</v>
      </c>
      <c r="M329" s="70">
        <f t="shared" si="1136"/>
        <v>0</v>
      </c>
      <c r="N329" s="70">
        <f t="shared" si="1027"/>
        <v>50000</v>
      </c>
      <c r="O329" s="70">
        <f t="shared" si="1028"/>
        <v>0</v>
      </c>
      <c r="P329" s="70">
        <f t="shared" si="1029"/>
        <v>0</v>
      </c>
      <c r="Q329" s="70">
        <f t="shared" si="1137"/>
        <v>0</v>
      </c>
      <c r="R329" s="70">
        <f t="shared" si="1137"/>
        <v>0</v>
      </c>
      <c r="S329" s="70">
        <f t="shared" si="1137"/>
        <v>0</v>
      </c>
      <c r="T329" s="70">
        <f t="shared" si="1068"/>
        <v>50000</v>
      </c>
      <c r="U329" s="70">
        <f t="shared" si="1069"/>
        <v>0</v>
      </c>
      <c r="V329" s="70">
        <f t="shared" si="1070"/>
        <v>0</v>
      </c>
      <c r="W329" s="70">
        <f t="shared" si="1138"/>
        <v>0</v>
      </c>
      <c r="X329" s="70">
        <f t="shared" si="1138"/>
        <v>0</v>
      </c>
      <c r="Y329" s="70">
        <f t="shared" si="1138"/>
        <v>0</v>
      </c>
      <c r="Z329" s="70">
        <f t="shared" si="1071"/>
        <v>50000</v>
      </c>
      <c r="AA329" s="70">
        <f t="shared" si="1072"/>
        <v>0</v>
      </c>
      <c r="AB329" s="70">
        <f t="shared" si="1073"/>
        <v>0</v>
      </c>
      <c r="AC329" s="70">
        <f t="shared" si="1139"/>
        <v>0</v>
      </c>
      <c r="AD329" s="70">
        <f t="shared" si="1139"/>
        <v>0</v>
      </c>
      <c r="AE329" s="70">
        <f t="shared" si="1139"/>
        <v>0</v>
      </c>
      <c r="AF329" s="70">
        <f t="shared" si="1075"/>
        <v>50000</v>
      </c>
      <c r="AG329" s="70">
        <f t="shared" si="1076"/>
        <v>0</v>
      </c>
      <c r="AH329" s="70">
        <f t="shared" si="1077"/>
        <v>0</v>
      </c>
      <c r="AI329" s="70">
        <f t="shared" si="1140"/>
        <v>0</v>
      </c>
      <c r="AJ329" s="70">
        <f t="shared" si="1140"/>
        <v>0</v>
      </c>
      <c r="AK329" s="70">
        <f t="shared" si="1140"/>
        <v>0</v>
      </c>
      <c r="AL329" s="70">
        <f t="shared" si="1079"/>
        <v>50000</v>
      </c>
      <c r="AM329" s="70">
        <f t="shared" si="1080"/>
        <v>0</v>
      </c>
      <c r="AN329" s="70">
        <f t="shared" si="1081"/>
        <v>0</v>
      </c>
      <c r="AO329" s="70">
        <f t="shared" si="1141"/>
        <v>0</v>
      </c>
      <c r="AP329" s="70">
        <f t="shared" si="1141"/>
        <v>0</v>
      </c>
      <c r="AQ329" s="70">
        <f t="shared" si="1141"/>
        <v>0</v>
      </c>
      <c r="AR329" s="70">
        <f t="shared" si="1083"/>
        <v>50000</v>
      </c>
      <c r="AS329" s="70">
        <f t="shared" si="1084"/>
        <v>0</v>
      </c>
      <c r="AT329" s="70">
        <f t="shared" si="1085"/>
        <v>0</v>
      </c>
      <c r="AU329" s="70">
        <f t="shared" si="1142"/>
        <v>0</v>
      </c>
      <c r="AV329" s="70">
        <f t="shared" si="1142"/>
        <v>0</v>
      </c>
      <c r="AW329" s="70">
        <f t="shared" si="1142"/>
        <v>0</v>
      </c>
      <c r="AX329" s="70">
        <f t="shared" si="1087"/>
        <v>50000</v>
      </c>
      <c r="AY329" s="70">
        <f t="shared" si="1088"/>
        <v>0</v>
      </c>
      <c r="AZ329" s="70">
        <f t="shared" si="1089"/>
        <v>0</v>
      </c>
      <c r="BA329" s="70">
        <f t="shared" si="1143"/>
        <v>-50000</v>
      </c>
      <c r="BB329" s="70">
        <f t="shared" si="1143"/>
        <v>0</v>
      </c>
      <c r="BC329" s="70">
        <f t="shared" si="1143"/>
        <v>0</v>
      </c>
      <c r="BD329" s="70">
        <f t="shared" si="1091"/>
        <v>0</v>
      </c>
      <c r="BE329" s="70">
        <f t="shared" si="1092"/>
        <v>0</v>
      </c>
      <c r="BF329" s="70">
        <f t="shared" si="1093"/>
        <v>0</v>
      </c>
    </row>
    <row r="330" spans="1:58" ht="25.5">
      <c r="A330" s="127"/>
      <c r="B330" s="92" t="s">
        <v>34</v>
      </c>
      <c r="C330" s="5" t="s">
        <v>84</v>
      </c>
      <c r="D330" s="5" t="s">
        <v>21</v>
      </c>
      <c r="E330" s="5" t="s">
        <v>99</v>
      </c>
      <c r="F330" s="60" t="s">
        <v>213</v>
      </c>
      <c r="G330" s="61" t="s">
        <v>33</v>
      </c>
      <c r="H330" s="66">
        <v>50000</v>
      </c>
      <c r="I330" s="66"/>
      <c r="J330" s="66"/>
      <c r="K330" s="66"/>
      <c r="L330" s="66"/>
      <c r="M330" s="66"/>
      <c r="N330" s="66">
        <f t="shared" si="1027"/>
        <v>50000</v>
      </c>
      <c r="O330" s="66">
        <f t="shared" si="1028"/>
        <v>0</v>
      </c>
      <c r="P330" s="66">
        <f t="shared" si="1029"/>
        <v>0</v>
      </c>
      <c r="Q330" s="66"/>
      <c r="R330" s="66"/>
      <c r="S330" s="66"/>
      <c r="T330" s="66">
        <f t="shared" si="1068"/>
        <v>50000</v>
      </c>
      <c r="U330" s="66">
        <f t="shared" si="1069"/>
        <v>0</v>
      </c>
      <c r="V330" s="66">
        <f t="shared" si="1070"/>
        <v>0</v>
      </c>
      <c r="W330" s="66"/>
      <c r="X330" s="66"/>
      <c r="Y330" s="66"/>
      <c r="Z330" s="66">
        <f t="shared" si="1071"/>
        <v>50000</v>
      </c>
      <c r="AA330" s="66">
        <f t="shared" si="1072"/>
        <v>0</v>
      </c>
      <c r="AB330" s="66">
        <f t="shared" si="1073"/>
        <v>0</v>
      </c>
      <c r="AC330" s="66"/>
      <c r="AD330" s="66"/>
      <c r="AE330" s="66"/>
      <c r="AF330" s="66">
        <f t="shared" si="1075"/>
        <v>50000</v>
      </c>
      <c r="AG330" s="66">
        <f t="shared" si="1076"/>
        <v>0</v>
      </c>
      <c r="AH330" s="66">
        <f t="shared" si="1077"/>
        <v>0</v>
      </c>
      <c r="AI330" s="66"/>
      <c r="AJ330" s="66"/>
      <c r="AK330" s="66"/>
      <c r="AL330" s="66">
        <f t="shared" si="1079"/>
        <v>50000</v>
      </c>
      <c r="AM330" s="66">
        <f t="shared" si="1080"/>
        <v>0</v>
      </c>
      <c r="AN330" s="66">
        <f t="shared" si="1081"/>
        <v>0</v>
      </c>
      <c r="AO330" s="66"/>
      <c r="AP330" s="66"/>
      <c r="AQ330" s="66"/>
      <c r="AR330" s="66">
        <f t="shared" si="1083"/>
        <v>50000</v>
      </c>
      <c r="AS330" s="66">
        <f t="shared" si="1084"/>
        <v>0</v>
      </c>
      <c r="AT330" s="66">
        <f t="shared" si="1085"/>
        <v>0</v>
      </c>
      <c r="AU330" s="66"/>
      <c r="AV330" s="66"/>
      <c r="AW330" s="66"/>
      <c r="AX330" s="66">
        <f t="shared" si="1087"/>
        <v>50000</v>
      </c>
      <c r="AY330" s="66">
        <f t="shared" si="1088"/>
        <v>0</v>
      </c>
      <c r="AZ330" s="66">
        <f t="shared" si="1089"/>
        <v>0</v>
      </c>
      <c r="BA330" s="66">
        <v>-50000</v>
      </c>
      <c r="BB330" s="66"/>
      <c r="BC330" s="66"/>
      <c r="BD330" s="66">
        <f t="shared" si="1091"/>
        <v>0</v>
      </c>
      <c r="BE330" s="66">
        <f t="shared" si="1092"/>
        <v>0</v>
      </c>
      <c r="BF330" s="66">
        <f t="shared" si="1093"/>
        <v>0</v>
      </c>
    </row>
    <row r="331" spans="1:58" ht="38.25">
      <c r="A331" s="146"/>
      <c r="B331" s="93" t="s">
        <v>259</v>
      </c>
      <c r="C331" s="5" t="s">
        <v>84</v>
      </c>
      <c r="D331" s="5" t="s">
        <v>21</v>
      </c>
      <c r="E331" s="5" t="s">
        <v>99</v>
      </c>
      <c r="F331" s="106" t="s">
        <v>260</v>
      </c>
      <c r="G331" s="61"/>
      <c r="H331" s="66">
        <f>H332+H334+H336</f>
        <v>5542700</v>
      </c>
      <c r="I331" s="66">
        <f t="shared" ref="I331:J331" si="1144">I332+I334+I336</f>
        <v>5569055.0700000003</v>
      </c>
      <c r="J331" s="66">
        <f t="shared" si="1144"/>
        <v>5595727.6200000001</v>
      </c>
      <c r="K331" s="66">
        <f t="shared" ref="K331:M331" si="1145">K332+K334+K336</f>
        <v>379507.29000000004</v>
      </c>
      <c r="L331" s="66">
        <f t="shared" si="1145"/>
        <v>0</v>
      </c>
      <c r="M331" s="66">
        <f t="shared" si="1145"/>
        <v>0</v>
      </c>
      <c r="N331" s="66">
        <f t="shared" si="1027"/>
        <v>5922207.29</v>
      </c>
      <c r="O331" s="66">
        <f t="shared" si="1028"/>
        <v>5569055.0700000003</v>
      </c>
      <c r="P331" s="66">
        <f t="shared" si="1029"/>
        <v>5595727.6200000001</v>
      </c>
      <c r="Q331" s="66">
        <f t="shared" ref="Q331:S331" si="1146">Q332+Q334+Q336</f>
        <v>0</v>
      </c>
      <c r="R331" s="66">
        <f t="shared" si="1146"/>
        <v>0</v>
      </c>
      <c r="S331" s="66">
        <f t="shared" si="1146"/>
        <v>0</v>
      </c>
      <c r="T331" s="66">
        <f t="shared" si="1068"/>
        <v>5922207.29</v>
      </c>
      <c r="U331" s="66">
        <f t="shared" si="1069"/>
        <v>5569055.0700000003</v>
      </c>
      <c r="V331" s="66">
        <f t="shared" si="1070"/>
        <v>5595727.6200000001</v>
      </c>
      <c r="W331" s="66">
        <f t="shared" ref="W331:Y331" si="1147">W332+W334+W336</f>
        <v>10465</v>
      </c>
      <c r="X331" s="66">
        <f t="shared" si="1147"/>
        <v>0</v>
      </c>
      <c r="Y331" s="66">
        <f t="shared" si="1147"/>
        <v>0</v>
      </c>
      <c r="Z331" s="66">
        <f t="shared" si="1071"/>
        <v>5932672.29</v>
      </c>
      <c r="AA331" s="66">
        <f t="shared" si="1072"/>
        <v>5569055.0700000003</v>
      </c>
      <c r="AB331" s="66">
        <f t="shared" si="1073"/>
        <v>5595727.6200000001</v>
      </c>
      <c r="AC331" s="66">
        <f t="shared" ref="AC331:AE331" si="1148">AC332+AC334+AC336</f>
        <v>0</v>
      </c>
      <c r="AD331" s="66">
        <f t="shared" si="1148"/>
        <v>0</v>
      </c>
      <c r="AE331" s="66">
        <f t="shared" si="1148"/>
        <v>0</v>
      </c>
      <c r="AF331" s="66">
        <f t="shared" si="1075"/>
        <v>5932672.29</v>
      </c>
      <c r="AG331" s="66">
        <f t="shared" si="1076"/>
        <v>5569055.0700000003</v>
      </c>
      <c r="AH331" s="66">
        <f t="shared" si="1077"/>
        <v>5595727.6200000001</v>
      </c>
      <c r="AI331" s="66">
        <f t="shared" ref="AI331:AK331" si="1149">AI332+AI334+AI336</f>
        <v>0</v>
      </c>
      <c r="AJ331" s="66">
        <f t="shared" si="1149"/>
        <v>0</v>
      </c>
      <c r="AK331" s="66">
        <f t="shared" si="1149"/>
        <v>0</v>
      </c>
      <c r="AL331" s="66">
        <f t="shared" si="1079"/>
        <v>5932672.29</v>
      </c>
      <c r="AM331" s="66">
        <f t="shared" si="1080"/>
        <v>5569055.0700000003</v>
      </c>
      <c r="AN331" s="66">
        <f t="shared" si="1081"/>
        <v>5595727.6200000001</v>
      </c>
      <c r="AO331" s="66">
        <f t="shared" ref="AO331:AQ331" si="1150">AO332+AO334+AO336</f>
        <v>45000</v>
      </c>
      <c r="AP331" s="66">
        <f t="shared" si="1150"/>
        <v>0</v>
      </c>
      <c r="AQ331" s="66">
        <f t="shared" si="1150"/>
        <v>0</v>
      </c>
      <c r="AR331" s="66">
        <f t="shared" si="1083"/>
        <v>5977672.29</v>
      </c>
      <c r="AS331" s="66">
        <f t="shared" si="1084"/>
        <v>5569055.0700000003</v>
      </c>
      <c r="AT331" s="66">
        <f t="shared" si="1085"/>
        <v>5595727.6200000001</v>
      </c>
      <c r="AU331" s="66">
        <f t="shared" ref="AU331:AW331" si="1151">AU332+AU334+AU336</f>
        <v>110330</v>
      </c>
      <c r="AV331" s="66">
        <f t="shared" si="1151"/>
        <v>0</v>
      </c>
      <c r="AW331" s="66">
        <f t="shared" si="1151"/>
        <v>0</v>
      </c>
      <c r="AX331" s="66">
        <f t="shared" si="1087"/>
        <v>6088002.29</v>
      </c>
      <c r="AY331" s="66">
        <f t="shared" si="1088"/>
        <v>5569055.0700000003</v>
      </c>
      <c r="AZ331" s="66">
        <f t="shared" si="1089"/>
        <v>5595727.6200000001</v>
      </c>
      <c r="BA331" s="66">
        <f t="shared" ref="BA331:BC331" si="1152">BA332+BA334+BA336</f>
        <v>0</v>
      </c>
      <c r="BB331" s="66">
        <f t="shared" si="1152"/>
        <v>0</v>
      </c>
      <c r="BC331" s="66">
        <f t="shared" si="1152"/>
        <v>0</v>
      </c>
      <c r="BD331" s="66">
        <f t="shared" si="1091"/>
        <v>6088002.29</v>
      </c>
      <c r="BE331" s="66">
        <f t="shared" si="1092"/>
        <v>5569055.0700000003</v>
      </c>
      <c r="BF331" s="66">
        <f t="shared" si="1093"/>
        <v>5595727.6200000001</v>
      </c>
    </row>
    <row r="332" spans="1:58" ht="38.25">
      <c r="A332" s="146"/>
      <c r="B332" s="88" t="s">
        <v>50</v>
      </c>
      <c r="C332" s="5" t="s">
        <v>84</v>
      </c>
      <c r="D332" s="5" t="s">
        <v>21</v>
      </c>
      <c r="E332" s="5" t="s">
        <v>99</v>
      </c>
      <c r="F332" s="106" t="s">
        <v>260</v>
      </c>
      <c r="G332" s="61" t="s">
        <v>48</v>
      </c>
      <c r="H332" s="66">
        <f>H333</f>
        <v>2690900</v>
      </c>
      <c r="I332" s="66">
        <f t="shared" ref="I332:M332" si="1153">I333</f>
        <v>2717255.07</v>
      </c>
      <c r="J332" s="66">
        <f t="shared" si="1153"/>
        <v>2743927.62</v>
      </c>
      <c r="K332" s="66">
        <f t="shared" si="1153"/>
        <v>0</v>
      </c>
      <c r="L332" s="66">
        <f t="shared" si="1153"/>
        <v>0</v>
      </c>
      <c r="M332" s="66">
        <f t="shared" si="1153"/>
        <v>0</v>
      </c>
      <c r="N332" s="66">
        <f t="shared" si="1027"/>
        <v>2690900</v>
      </c>
      <c r="O332" s="66">
        <f t="shared" si="1028"/>
        <v>2717255.07</v>
      </c>
      <c r="P332" s="66">
        <f t="shared" si="1029"/>
        <v>2743927.62</v>
      </c>
      <c r="Q332" s="66">
        <f t="shared" ref="Q332:S332" si="1154">Q333</f>
        <v>0</v>
      </c>
      <c r="R332" s="66">
        <f t="shared" si="1154"/>
        <v>0</v>
      </c>
      <c r="S332" s="66">
        <f t="shared" si="1154"/>
        <v>0</v>
      </c>
      <c r="T332" s="66">
        <f t="shared" si="1068"/>
        <v>2690900</v>
      </c>
      <c r="U332" s="66">
        <f t="shared" si="1069"/>
        <v>2717255.07</v>
      </c>
      <c r="V332" s="66">
        <f t="shared" si="1070"/>
        <v>2743927.62</v>
      </c>
      <c r="W332" s="66">
        <f t="shared" ref="W332:Y332" si="1155">W333</f>
        <v>0</v>
      </c>
      <c r="X332" s="66">
        <f t="shared" si="1155"/>
        <v>0</v>
      </c>
      <c r="Y332" s="66">
        <f t="shared" si="1155"/>
        <v>0</v>
      </c>
      <c r="Z332" s="66">
        <f t="shared" si="1071"/>
        <v>2690900</v>
      </c>
      <c r="AA332" s="66">
        <f t="shared" si="1072"/>
        <v>2717255.07</v>
      </c>
      <c r="AB332" s="66">
        <f t="shared" si="1073"/>
        <v>2743927.62</v>
      </c>
      <c r="AC332" s="66">
        <f t="shared" ref="AC332:AE332" si="1156">AC333</f>
        <v>0</v>
      </c>
      <c r="AD332" s="66">
        <f t="shared" si="1156"/>
        <v>0</v>
      </c>
      <c r="AE332" s="66">
        <f t="shared" si="1156"/>
        <v>0</v>
      </c>
      <c r="AF332" s="66">
        <f t="shared" si="1075"/>
        <v>2690900</v>
      </c>
      <c r="AG332" s="66">
        <f t="shared" si="1076"/>
        <v>2717255.07</v>
      </c>
      <c r="AH332" s="66">
        <f t="shared" si="1077"/>
        <v>2743927.62</v>
      </c>
      <c r="AI332" s="66">
        <f t="shared" ref="AI332:AK332" si="1157">AI333</f>
        <v>0</v>
      </c>
      <c r="AJ332" s="66">
        <f t="shared" si="1157"/>
        <v>0</v>
      </c>
      <c r="AK332" s="66">
        <f t="shared" si="1157"/>
        <v>0</v>
      </c>
      <c r="AL332" s="66">
        <f t="shared" si="1079"/>
        <v>2690900</v>
      </c>
      <c r="AM332" s="66">
        <f t="shared" si="1080"/>
        <v>2717255.07</v>
      </c>
      <c r="AN332" s="66">
        <f t="shared" si="1081"/>
        <v>2743927.62</v>
      </c>
      <c r="AO332" s="66">
        <f t="shared" ref="AO332:AQ332" si="1158">AO333</f>
        <v>0</v>
      </c>
      <c r="AP332" s="66">
        <f t="shared" si="1158"/>
        <v>0</v>
      </c>
      <c r="AQ332" s="66">
        <f t="shared" si="1158"/>
        <v>0</v>
      </c>
      <c r="AR332" s="66">
        <f t="shared" si="1083"/>
        <v>2690900</v>
      </c>
      <c r="AS332" s="66">
        <f t="shared" si="1084"/>
        <v>2717255.07</v>
      </c>
      <c r="AT332" s="66">
        <f t="shared" si="1085"/>
        <v>2743927.62</v>
      </c>
      <c r="AU332" s="66">
        <f t="shared" ref="AU332:AW332" si="1159">AU333</f>
        <v>50000</v>
      </c>
      <c r="AV332" s="66">
        <f t="shared" si="1159"/>
        <v>0</v>
      </c>
      <c r="AW332" s="66">
        <f t="shared" si="1159"/>
        <v>0</v>
      </c>
      <c r="AX332" s="66">
        <f t="shared" si="1087"/>
        <v>2740900</v>
      </c>
      <c r="AY332" s="66">
        <f t="shared" si="1088"/>
        <v>2717255.07</v>
      </c>
      <c r="AZ332" s="66">
        <f t="shared" si="1089"/>
        <v>2743927.62</v>
      </c>
      <c r="BA332" s="66">
        <f t="shared" ref="BA332:BC332" si="1160">BA333</f>
        <v>0</v>
      </c>
      <c r="BB332" s="66">
        <f t="shared" si="1160"/>
        <v>0</v>
      </c>
      <c r="BC332" s="66">
        <f t="shared" si="1160"/>
        <v>0</v>
      </c>
      <c r="BD332" s="66">
        <f t="shared" si="1091"/>
        <v>2740900</v>
      </c>
      <c r="BE332" s="66">
        <f t="shared" si="1092"/>
        <v>2717255.07</v>
      </c>
      <c r="BF332" s="66">
        <f t="shared" si="1093"/>
        <v>2743927.62</v>
      </c>
    </row>
    <row r="333" spans="1:58">
      <c r="A333" s="146"/>
      <c r="B333" s="88" t="s">
        <v>63</v>
      </c>
      <c r="C333" s="5" t="s">
        <v>84</v>
      </c>
      <c r="D333" s="5" t="s">
        <v>21</v>
      </c>
      <c r="E333" s="5" t="s">
        <v>99</v>
      </c>
      <c r="F333" s="106" t="s">
        <v>260</v>
      </c>
      <c r="G333" s="61" t="s">
        <v>64</v>
      </c>
      <c r="H333" s="66">
        <f>1817100+328300+545500</f>
        <v>2690900</v>
      </c>
      <c r="I333" s="66">
        <f>1834996.45+331516.54+550742.08</f>
        <v>2717255.07</v>
      </c>
      <c r="J333" s="66">
        <f>1853046.42+334831.71+556049.49</f>
        <v>2743927.62</v>
      </c>
      <c r="K333" s="66"/>
      <c r="L333" s="66"/>
      <c r="M333" s="66"/>
      <c r="N333" s="66">
        <f t="shared" si="1027"/>
        <v>2690900</v>
      </c>
      <c r="O333" s="66">
        <f t="shared" si="1028"/>
        <v>2717255.07</v>
      </c>
      <c r="P333" s="66">
        <f t="shared" si="1029"/>
        <v>2743927.62</v>
      </c>
      <c r="Q333" s="66"/>
      <c r="R333" s="66"/>
      <c r="S333" s="66"/>
      <c r="T333" s="66">
        <f t="shared" si="1068"/>
        <v>2690900</v>
      </c>
      <c r="U333" s="66">
        <f t="shared" si="1069"/>
        <v>2717255.07</v>
      </c>
      <c r="V333" s="66">
        <f t="shared" si="1070"/>
        <v>2743927.62</v>
      </c>
      <c r="W333" s="66"/>
      <c r="X333" s="66"/>
      <c r="Y333" s="66"/>
      <c r="Z333" s="66">
        <f t="shared" si="1071"/>
        <v>2690900</v>
      </c>
      <c r="AA333" s="66">
        <f t="shared" si="1072"/>
        <v>2717255.07</v>
      </c>
      <c r="AB333" s="66">
        <f t="shared" si="1073"/>
        <v>2743927.62</v>
      </c>
      <c r="AC333" s="66"/>
      <c r="AD333" s="66"/>
      <c r="AE333" s="66"/>
      <c r="AF333" s="66">
        <f t="shared" si="1075"/>
        <v>2690900</v>
      </c>
      <c r="AG333" s="66">
        <f t="shared" si="1076"/>
        <v>2717255.07</v>
      </c>
      <c r="AH333" s="66">
        <f t="shared" si="1077"/>
        <v>2743927.62</v>
      </c>
      <c r="AI333" s="66"/>
      <c r="AJ333" s="66"/>
      <c r="AK333" s="66"/>
      <c r="AL333" s="66">
        <f t="shared" si="1079"/>
        <v>2690900</v>
      </c>
      <c r="AM333" s="66">
        <f t="shared" si="1080"/>
        <v>2717255.07</v>
      </c>
      <c r="AN333" s="66">
        <f t="shared" si="1081"/>
        <v>2743927.62</v>
      </c>
      <c r="AO333" s="66"/>
      <c r="AP333" s="66"/>
      <c r="AQ333" s="66"/>
      <c r="AR333" s="66">
        <f t="shared" si="1083"/>
        <v>2690900</v>
      </c>
      <c r="AS333" s="66">
        <f t="shared" si="1084"/>
        <v>2717255.07</v>
      </c>
      <c r="AT333" s="66">
        <f t="shared" si="1085"/>
        <v>2743927.62</v>
      </c>
      <c r="AU333" s="66">
        <v>50000</v>
      </c>
      <c r="AV333" s="66"/>
      <c r="AW333" s="66"/>
      <c r="AX333" s="66">
        <f t="shared" si="1087"/>
        <v>2740900</v>
      </c>
      <c r="AY333" s="66">
        <f t="shared" si="1088"/>
        <v>2717255.07</v>
      </c>
      <c r="AZ333" s="66">
        <f t="shared" si="1089"/>
        <v>2743927.62</v>
      </c>
      <c r="BA333" s="66"/>
      <c r="BB333" s="66"/>
      <c r="BC333" s="66"/>
      <c r="BD333" s="66">
        <f t="shared" si="1091"/>
        <v>2740900</v>
      </c>
      <c r="BE333" s="66">
        <f t="shared" si="1092"/>
        <v>2717255.07</v>
      </c>
      <c r="BF333" s="66">
        <f t="shared" si="1093"/>
        <v>2743927.62</v>
      </c>
    </row>
    <row r="334" spans="1:58" ht="25.5">
      <c r="A334" s="146"/>
      <c r="B334" s="88" t="s">
        <v>207</v>
      </c>
      <c r="C334" s="5" t="s">
        <v>84</v>
      </c>
      <c r="D334" s="5" t="s">
        <v>21</v>
      </c>
      <c r="E334" s="5" t="s">
        <v>99</v>
      </c>
      <c r="F334" s="106" t="s">
        <v>260</v>
      </c>
      <c r="G334" s="61" t="s">
        <v>32</v>
      </c>
      <c r="H334" s="66">
        <f>H335</f>
        <v>2300000</v>
      </c>
      <c r="I334" s="66">
        <f t="shared" ref="I334:M334" si="1161">I335</f>
        <v>2300000</v>
      </c>
      <c r="J334" s="66">
        <f t="shared" si="1161"/>
        <v>2300000</v>
      </c>
      <c r="K334" s="66">
        <f t="shared" si="1161"/>
        <v>836407.29</v>
      </c>
      <c r="L334" s="66">
        <f t="shared" si="1161"/>
        <v>0</v>
      </c>
      <c r="M334" s="66">
        <f t="shared" si="1161"/>
        <v>0</v>
      </c>
      <c r="N334" s="66">
        <f t="shared" si="1027"/>
        <v>3136407.29</v>
      </c>
      <c r="O334" s="66">
        <f t="shared" si="1028"/>
        <v>2300000</v>
      </c>
      <c r="P334" s="66">
        <f t="shared" si="1029"/>
        <v>2300000</v>
      </c>
      <c r="Q334" s="66">
        <f t="shared" ref="Q334:S334" si="1162">Q335</f>
        <v>0</v>
      </c>
      <c r="R334" s="66">
        <f t="shared" si="1162"/>
        <v>0</v>
      </c>
      <c r="S334" s="66">
        <f t="shared" si="1162"/>
        <v>0</v>
      </c>
      <c r="T334" s="66">
        <f t="shared" si="1068"/>
        <v>3136407.29</v>
      </c>
      <c r="U334" s="66">
        <f t="shared" si="1069"/>
        <v>2300000</v>
      </c>
      <c r="V334" s="66">
        <f t="shared" si="1070"/>
        <v>2300000</v>
      </c>
      <c r="W334" s="66">
        <f t="shared" ref="W334:Y334" si="1163">W335</f>
        <v>10465</v>
      </c>
      <c r="X334" s="66">
        <f t="shared" si="1163"/>
        <v>0</v>
      </c>
      <c r="Y334" s="66">
        <f t="shared" si="1163"/>
        <v>0</v>
      </c>
      <c r="Z334" s="66">
        <f t="shared" si="1071"/>
        <v>3146872.29</v>
      </c>
      <c r="AA334" s="66">
        <f t="shared" si="1072"/>
        <v>2300000</v>
      </c>
      <c r="AB334" s="66">
        <f t="shared" si="1073"/>
        <v>2300000</v>
      </c>
      <c r="AC334" s="66">
        <f t="shared" ref="AC334:AE334" si="1164">AC335</f>
        <v>48900</v>
      </c>
      <c r="AD334" s="66">
        <f t="shared" si="1164"/>
        <v>0</v>
      </c>
      <c r="AE334" s="66">
        <f t="shared" si="1164"/>
        <v>0</v>
      </c>
      <c r="AF334" s="66">
        <f t="shared" si="1075"/>
        <v>3195772.29</v>
      </c>
      <c r="AG334" s="66">
        <f t="shared" si="1076"/>
        <v>2300000</v>
      </c>
      <c r="AH334" s="66">
        <f t="shared" si="1077"/>
        <v>2300000</v>
      </c>
      <c r="AI334" s="66">
        <f t="shared" ref="AI334:AK334" si="1165">AI335</f>
        <v>-52900</v>
      </c>
      <c r="AJ334" s="66">
        <f t="shared" si="1165"/>
        <v>0</v>
      </c>
      <c r="AK334" s="66">
        <f t="shared" si="1165"/>
        <v>0</v>
      </c>
      <c r="AL334" s="66">
        <f t="shared" si="1079"/>
        <v>3142872.29</v>
      </c>
      <c r="AM334" s="66">
        <f t="shared" si="1080"/>
        <v>2300000</v>
      </c>
      <c r="AN334" s="66">
        <f t="shared" si="1081"/>
        <v>2300000</v>
      </c>
      <c r="AO334" s="66">
        <f t="shared" ref="AO334:AQ334" si="1166">AO335</f>
        <v>45000</v>
      </c>
      <c r="AP334" s="66">
        <f t="shared" si="1166"/>
        <v>0</v>
      </c>
      <c r="AQ334" s="66">
        <f t="shared" si="1166"/>
        <v>0</v>
      </c>
      <c r="AR334" s="66">
        <f t="shared" si="1083"/>
        <v>3187872.29</v>
      </c>
      <c r="AS334" s="66">
        <f t="shared" si="1084"/>
        <v>2300000</v>
      </c>
      <c r="AT334" s="66">
        <f t="shared" si="1085"/>
        <v>2300000</v>
      </c>
      <c r="AU334" s="66">
        <f t="shared" ref="AU334:AW334" si="1167">AU335</f>
        <v>60330</v>
      </c>
      <c r="AV334" s="66">
        <f t="shared" si="1167"/>
        <v>0</v>
      </c>
      <c r="AW334" s="66">
        <f t="shared" si="1167"/>
        <v>0</v>
      </c>
      <c r="AX334" s="66">
        <f t="shared" si="1087"/>
        <v>3248202.29</v>
      </c>
      <c r="AY334" s="66">
        <f t="shared" si="1088"/>
        <v>2300000</v>
      </c>
      <c r="AZ334" s="66">
        <f t="shared" si="1089"/>
        <v>2300000</v>
      </c>
      <c r="BA334" s="66">
        <f t="shared" ref="BA334:BC334" si="1168">BA335</f>
        <v>0</v>
      </c>
      <c r="BB334" s="66">
        <f t="shared" si="1168"/>
        <v>0</v>
      </c>
      <c r="BC334" s="66">
        <f t="shared" si="1168"/>
        <v>0</v>
      </c>
      <c r="BD334" s="66">
        <f t="shared" si="1091"/>
        <v>3248202.29</v>
      </c>
      <c r="BE334" s="66">
        <f t="shared" si="1092"/>
        <v>2300000</v>
      </c>
      <c r="BF334" s="66">
        <f t="shared" si="1093"/>
        <v>2300000</v>
      </c>
    </row>
    <row r="335" spans="1:58" ht="25.5">
      <c r="A335" s="146"/>
      <c r="B335" s="92" t="s">
        <v>34</v>
      </c>
      <c r="C335" s="5" t="s">
        <v>84</v>
      </c>
      <c r="D335" s="5" t="s">
        <v>21</v>
      </c>
      <c r="E335" s="5" t="s">
        <v>99</v>
      </c>
      <c r="F335" s="106" t="s">
        <v>260</v>
      </c>
      <c r="G335" s="61" t="s">
        <v>33</v>
      </c>
      <c r="H335" s="66">
        <f>1580000+270000+450000</f>
        <v>2300000</v>
      </c>
      <c r="I335" s="66">
        <f>1580000+270000+450000</f>
        <v>2300000</v>
      </c>
      <c r="J335" s="66">
        <f>1580000+270000+450000</f>
        <v>2300000</v>
      </c>
      <c r="K335" s="66">
        <f>456900+379507.29</f>
        <v>836407.29</v>
      </c>
      <c r="L335" s="66"/>
      <c r="M335" s="66"/>
      <c r="N335" s="66">
        <f t="shared" si="1027"/>
        <v>3136407.29</v>
      </c>
      <c r="O335" s="66">
        <f t="shared" si="1028"/>
        <v>2300000</v>
      </c>
      <c r="P335" s="66">
        <f t="shared" si="1029"/>
        <v>2300000</v>
      </c>
      <c r="Q335" s="66"/>
      <c r="R335" s="66"/>
      <c r="S335" s="66"/>
      <c r="T335" s="66">
        <f t="shared" si="1068"/>
        <v>3136407.29</v>
      </c>
      <c r="U335" s="66">
        <f t="shared" si="1069"/>
        <v>2300000</v>
      </c>
      <c r="V335" s="66">
        <f t="shared" si="1070"/>
        <v>2300000</v>
      </c>
      <c r="W335" s="66">
        <v>10465</v>
      </c>
      <c r="X335" s="66"/>
      <c r="Y335" s="66"/>
      <c r="Z335" s="66">
        <f t="shared" si="1071"/>
        <v>3146872.29</v>
      </c>
      <c r="AA335" s="66">
        <f t="shared" si="1072"/>
        <v>2300000</v>
      </c>
      <c r="AB335" s="66">
        <f t="shared" si="1073"/>
        <v>2300000</v>
      </c>
      <c r="AC335" s="66">
        <v>48900</v>
      </c>
      <c r="AD335" s="66"/>
      <c r="AE335" s="66"/>
      <c r="AF335" s="66">
        <f t="shared" si="1075"/>
        <v>3195772.29</v>
      </c>
      <c r="AG335" s="66">
        <f t="shared" si="1076"/>
        <v>2300000</v>
      </c>
      <c r="AH335" s="66">
        <f t="shared" si="1077"/>
        <v>2300000</v>
      </c>
      <c r="AI335" s="66">
        <v>-52900</v>
      </c>
      <c r="AJ335" s="66"/>
      <c r="AK335" s="66"/>
      <c r="AL335" s="66">
        <f t="shared" si="1079"/>
        <v>3142872.29</v>
      </c>
      <c r="AM335" s="66">
        <f t="shared" si="1080"/>
        <v>2300000</v>
      </c>
      <c r="AN335" s="66">
        <f t="shared" si="1081"/>
        <v>2300000</v>
      </c>
      <c r="AO335" s="66">
        <v>45000</v>
      </c>
      <c r="AP335" s="66"/>
      <c r="AQ335" s="66"/>
      <c r="AR335" s="66">
        <f t="shared" si="1083"/>
        <v>3187872.29</v>
      </c>
      <c r="AS335" s="66">
        <f t="shared" si="1084"/>
        <v>2300000</v>
      </c>
      <c r="AT335" s="66">
        <f t="shared" si="1085"/>
        <v>2300000</v>
      </c>
      <c r="AU335" s="66">
        <v>60330</v>
      </c>
      <c r="AV335" s="66"/>
      <c r="AW335" s="66"/>
      <c r="AX335" s="66">
        <f t="shared" si="1087"/>
        <v>3248202.29</v>
      </c>
      <c r="AY335" s="66">
        <f t="shared" si="1088"/>
        <v>2300000</v>
      </c>
      <c r="AZ335" s="66">
        <f t="shared" si="1089"/>
        <v>2300000</v>
      </c>
      <c r="BA335" s="66"/>
      <c r="BB335" s="66"/>
      <c r="BC335" s="66"/>
      <c r="BD335" s="66">
        <f t="shared" si="1091"/>
        <v>3248202.29</v>
      </c>
      <c r="BE335" s="66">
        <f t="shared" si="1092"/>
        <v>2300000</v>
      </c>
      <c r="BF335" s="66">
        <f t="shared" si="1093"/>
        <v>2300000</v>
      </c>
    </row>
    <row r="336" spans="1:58">
      <c r="A336" s="146"/>
      <c r="B336" s="77" t="s">
        <v>47</v>
      </c>
      <c r="C336" s="5" t="s">
        <v>84</v>
      </c>
      <c r="D336" s="5" t="s">
        <v>21</v>
      </c>
      <c r="E336" s="5" t="s">
        <v>99</v>
      </c>
      <c r="F336" s="106" t="s">
        <v>260</v>
      </c>
      <c r="G336" s="41" t="s">
        <v>45</v>
      </c>
      <c r="H336" s="66">
        <f>H337+H338</f>
        <v>551800</v>
      </c>
      <c r="I336" s="66">
        <f t="shared" ref="I336:M336" si="1169">I337+I338</f>
        <v>551800</v>
      </c>
      <c r="J336" s="66">
        <f t="shared" si="1169"/>
        <v>551800</v>
      </c>
      <c r="K336" s="66">
        <f t="shared" si="1169"/>
        <v>-456900</v>
      </c>
      <c r="L336" s="66">
        <f t="shared" si="1169"/>
        <v>0</v>
      </c>
      <c r="M336" s="66">
        <f t="shared" si="1169"/>
        <v>0</v>
      </c>
      <c r="N336" s="66">
        <f t="shared" si="1027"/>
        <v>94900</v>
      </c>
      <c r="O336" s="66">
        <f t="shared" si="1028"/>
        <v>551800</v>
      </c>
      <c r="P336" s="66">
        <f t="shared" si="1029"/>
        <v>551800</v>
      </c>
      <c r="Q336" s="66">
        <f t="shared" ref="Q336:S336" si="1170">Q337+Q338</f>
        <v>0</v>
      </c>
      <c r="R336" s="66">
        <f t="shared" si="1170"/>
        <v>0</v>
      </c>
      <c r="S336" s="66">
        <f t="shared" si="1170"/>
        <v>0</v>
      </c>
      <c r="T336" s="66">
        <f t="shared" si="1068"/>
        <v>94900</v>
      </c>
      <c r="U336" s="66">
        <f t="shared" si="1069"/>
        <v>551800</v>
      </c>
      <c r="V336" s="66">
        <f t="shared" si="1070"/>
        <v>551800</v>
      </c>
      <c r="W336" s="66">
        <f t="shared" ref="W336:Y336" si="1171">W337+W338</f>
        <v>0</v>
      </c>
      <c r="X336" s="66">
        <f t="shared" si="1171"/>
        <v>0</v>
      </c>
      <c r="Y336" s="66">
        <f t="shared" si="1171"/>
        <v>0</v>
      </c>
      <c r="Z336" s="66">
        <f t="shared" si="1071"/>
        <v>94900</v>
      </c>
      <c r="AA336" s="66">
        <f t="shared" si="1072"/>
        <v>551800</v>
      </c>
      <c r="AB336" s="66">
        <f t="shared" si="1073"/>
        <v>551800</v>
      </c>
      <c r="AC336" s="66">
        <f t="shared" ref="AC336:AE336" si="1172">AC337+AC338</f>
        <v>-48900</v>
      </c>
      <c r="AD336" s="66">
        <f t="shared" si="1172"/>
        <v>0</v>
      </c>
      <c r="AE336" s="66">
        <f t="shared" si="1172"/>
        <v>0</v>
      </c>
      <c r="AF336" s="66">
        <f t="shared" si="1075"/>
        <v>46000</v>
      </c>
      <c r="AG336" s="66">
        <f t="shared" si="1076"/>
        <v>551800</v>
      </c>
      <c r="AH336" s="66">
        <f t="shared" si="1077"/>
        <v>551800</v>
      </c>
      <c r="AI336" s="66">
        <f t="shared" ref="AI336:AK336" si="1173">AI337+AI338</f>
        <v>52900</v>
      </c>
      <c r="AJ336" s="66">
        <f t="shared" si="1173"/>
        <v>0</v>
      </c>
      <c r="AK336" s="66">
        <f t="shared" si="1173"/>
        <v>0</v>
      </c>
      <c r="AL336" s="66">
        <f t="shared" si="1079"/>
        <v>98900</v>
      </c>
      <c r="AM336" s="66">
        <f t="shared" si="1080"/>
        <v>551800</v>
      </c>
      <c r="AN336" s="66">
        <f t="shared" si="1081"/>
        <v>551800</v>
      </c>
      <c r="AO336" s="66">
        <f t="shared" ref="AO336:AQ336" si="1174">AO337+AO338</f>
        <v>0</v>
      </c>
      <c r="AP336" s="66">
        <f t="shared" si="1174"/>
        <v>0</v>
      </c>
      <c r="AQ336" s="66">
        <f t="shared" si="1174"/>
        <v>0</v>
      </c>
      <c r="AR336" s="66">
        <f t="shared" si="1083"/>
        <v>98900</v>
      </c>
      <c r="AS336" s="66">
        <f t="shared" si="1084"/>
        <v>551800</v>
      </c>
      <c r="AT336" s="66">
        <f t="shared" si="1085"/>
        <v>551800</v>
      </c>
      <c r="AU336" s="66">
        <f t="shared" ref="AU336:AW336" si="1175">AU337+AU338</f>
        <v>0</v>
      </c>
      <c r="AV336" s="66">
        <f t="shared" si="1175"/>
        <v>0</v>
      </c>
      <c r="AW336" s="66">
        <f t="shared" si="1175"/>
        <v>0</v>
      </c>
      <c r="AX336" s="66">
        <f t="shared" si="1087"/>
        <v>98900</v>
      </c>
      <c r="AY336" s="66">
        <f t="shared" si="1088"/>
        <v>551800</v>
      </c>
      <c r="AZ336" s="66">
        <f t="shared" si="1089"/>
        <v>551800</v>
      </c>
      <c r="BA336" s="66">
        <f t="shared" ref="BA336:BC336" si="1176">BA337+BA338</f>
        <v>0</v>
      </c>
      <c r="BB336" s="66">
        <f t="shared" si="1176"/>
        <v>0</v>
      </c>
      <c r="BC336" s="66">
        <f t="shared" si="1176"/>
        <v>0</v>
      </c>
      <c r="BD336" s="66">
        <f t="shared" si="1091"/>
        <v>98900</v>
      </c>
      <c r="BE336" s="66">
        <f t="shared" si="1092"/>
        <v>551800</v>
      </c>
      <c r="BF336" s="66">
        <f t="shared" si="1093"/>
        <v>551800</v>
      </c>
    </row>
    <row r="337" spans="1:58" ht="38.25">
      <c r="A337" s="146"/>
      <c r="B337" s="235" t="s">
        <v>441</v>
      </c>
      <c r="C337" s="5" t="s">
        <v>84</v>
      </c>
      <c r="D337" s="5" t="s">
        <v>21</v>
      </c>
      <c r="E337" s="5" t="s">
        <v>99</v>
      </c>
      <c r="F337" s="106" t="s">
        <v>260</v>
      </c>
      <c r="G337" s="41" t="s">
        <v>46</v>
      </c>
      <c r="H337" s="66">
        <v>505800</v>
      </c>
      <c r="I337" s="66">
        <v>505800</v>
      </c>
      <c r="J337" s="66">
        <v>505800</v>
      </c>
      <c r="K337" s="66">
        <v>-456900</v>
      </c>
      <c r="L337" s="66"/>
      <c r="M337" s="66"/>
      <c r="N337" s="66">
        <f t="shared" si="1027"/>
        <v>48900</v>
      </c>
      <c r="O337" s="66">
        <f t="shared" si="1028"/>
        <v>505800</v>
      </c>
      <c r="P337" s="66">
        <f t="shared" si="1029"/>
        <v>505800</v>
      </c>
      <c r="Q337" s="66"/>
      <c r="R337" s="66"/>
      <c r="S337" s="66"/>
      <c r="T337" s="66">
        <f t="shared" si="1068"/>
        <v>48900</v>
      </c>
      <c r="U337" s="66">
        <f t="shared" si="1069"/>
        <v>505800</v>
      </c>
      <c r="V337" s="66">
        <f t="shared" si="1070"/>
        <v>505800</v>
      </c>
      <c r="W337" s="66"/>
      <c r="X337" s="66"/>
      <c r="Y337" s="66"/>
      <c r="Z337" s="66">
        <f t="shared" si="1071"/>
        <v>48900</v>
      </c>
      <c r="AA337" s="66">
        <f t="shared" si="1072"/>
        <v>505800</v>
      </c>
      <c r="AB337" s="66">
        <f t="shared" si="1073"/>
        <v>505800</v>
      </c>
      <c r="AC337" s="66">
        <v>-48900</v>
      </c>
      <c r="AD337" s="66"/>
      <c r="AE337" s="66"/>
      <c r="AF337" s="66">
        <f t="shared" si="1075"/>
        <v>0</v>
      </c>
      <c r="AG337" s="66">
        <f t="shared" si="1076"/>
        <v>505800</v>
      </c>
      <c r="AH337" s="66">
        <f t="shared" si="1077"/>
        <v>505800</v>
      </c>
      <c r="AI337" s="66">
        <v>52900</v>
      </c>
      <c r="AJ337" s="66"/>
      <c r="AK337" s="66"/>
      <c r="AL337" s="66">
        <f t="shared" si="1079"/>
        <v>52900</v>
      </c>
      <c r="AM337" s="66">
        <f t="shared" si="1080"/>
        <v>505800</v>
      </c>
      <c r="AN337" s="66">
        <f t="shared" si="1081"/>
        <v>505800</v>
      </c>
      <c r="AO337" s="66"/>
      <c r="AP337" s="66"/>
      <c r="AQ337" s="66"/>
      <c r="AR337" s="66">
        <f t="shared" si="1083"/>
        <v>52900</v>
      </c>
      <c r="AS337" s="66">
        <f t="shared" si="1084"/>
        <v>505800</v>
      </c>
      <c r="AT337" s="66">
        <f t="shared" si="1085"/>
        <v>505800</v>
      </c>
      <c r="AU337" s="66"/>
      <c r="AV337" s="66"/>
      <c r="AW337" s="66"/>
      <c r="AX337" s="66">
        <f t="shared" si="1087"/>
        <v>52900</v>
      </c>
      <c r="AY337" s="66">
        <f t="shared" si="1088"/>
        <v>505800</v>
      </c>
      <c r="AZ337" s="66">
        <f t="shared" si="1089"/>
        <v>505800</v>
      </c>
      <c r="BA337" s="66"/>
      <c r="BB337" s="66"/>
      <c r="BC337" s="66"/>
      <c r="BD337" s="66">
        <f t="shared" si="1091"/>
        <v>52900</v>
      </c>
      <c r="BE337" s="66">
        <f t="shared" si="1092"/>
        <v>505800</v>
      </c>
      <c r="BF337" s="66">
        <f t="shared" si="1093"/>
        <v>505800</v>
      </c>
    </row>
    <row r="338" spans="1:58">
      <c r="A338" s="146"/>
      <c r="B338" s="164" t="s">
        <v>55</v>
      </c>
      <c r="C338" s="5" t="s">
        <v>84</v>
      </c>
      <c r="D338" s="5" t="s">
        <v>21</v>
      </c>
      <c r="E338" s="5" t="s">
        <v>99</v>
      </c>
      <c r="F338" s="106" t="s">
        <v>260</v>
      </c>
      <c r="G338" s="41" t="s">
        <v>56</v>
      </c>
      <c r="H338" s="66">
        <v>46000</v>
      </c>
      <c r="I338" s="66">
        <v>46000</v>
      </c>
      <c r="J338" s="66">
        <v>46000</v>
      </c>
      <c r="K338" s="66"/>
      <c r="L338" s="66"/>
      <c r="M338" s="66"/>
      <c r="N338" s="66">
        <f t="shared" si="1027"/>
        <v>46000</v>
      </c>
      <c r="O338" s="66">
        <f t="shared" si="1028"/>
        <v>46000</v>
      </c>
      <c r="P338" s="66">
        <f t="shared" si="1029"/>
        <v>46000</v>
      </c>
      <c r="Q338" s="66"/>
      <c r="R338" s="66"/>
      <c r="S338" s="66"/>
      <c r="T338" s="66">
        <f t="shared" si="1068"/>
        <v>46000</v>
      </c>
      <c r="U338" s="66">
        <f t="shared" si="1069"/>
        <v>46000</v>
      </c>
      <c r="V338" s="66">
        <f t="shared" si="1070"/>
        <v>46000</v>
      </c>
      <c r="W338" s="66"/>
      <c r="X338" s="66"/>
      <c r="Y338" s="66"/>
      <c r="Z338" s="66">
        <f t="shared" si="1071"/>
        <v>46000</v>
      </c>
      <c r="AA338" s="66">
        <f t="shared" si="1072"/>
        <v>46000</v>
      </c>
      <c r="AB338" s="66">
        <f t="shared" si="1073"/>
        <v>46000</v>
      </c>
      <c r="AC338" s="66"/>
      <c r="AD338" s="66"/>
      <c r="AE338" s="66"/>
      <c r="AF338" s="66">
        <f t="shared" si="1075"/>
        <v>46000</v>
      </c>
      <c r="AG338" s="66">
        <f t="shared" si="1076"/>
        <v>46000</v>
      </c>
      <c r="AH338" s="66">
        <f t="shared" si="1077"/>
        <v>46000</v>
      </c>
      <c r="AI338" s="66"/>
      <c r="AJ338" s="66"/>
      <c r="AK338" s="66"/>
      <c r="AL338" s="66">
        <f t="shared" si="1079"/>
        <v>46000</v>
      </c>
      <c r="AM338" s="66">
        <f t="shared" si="1080"/>
        <v>46000</v>
      </c>
      <c r="AN338" s="66">
        <f t="shared" si="1081"/>
        <v>46000</v>
      </c>
      <c r="AO338" s="66"/>
      <c r="AP338" s="66"/>
      <c r="AQ338" s="66"/>
      <c r="AR338" s="66">
        <f t="shared" si="1083"/>
        <v>46000</v>
      </c>
      <c r="AS338" s="66">
        <f t="shared" si="1084"/>
        <v>46000</v>
      </c>
      <c r="AT338" s="66">
        <f t="shared" si="1085"/>
        <v>46000</v>
      </c>
      <c r="AU338" s="66"/>
      <c r="AV338" s="66"/>
      <c r="AW338" s="66"/>
      <c r="AX338" s="66">
        <f t="shared" si="1087"/>
        <v>46000</v>
      </c>
      <c r="AY338" s="66">
        <f t="shared" si="1088"/>
        <v>46000</v>
      </c>
      <c r="AZ338" s="66">
        <f t="shared" si="1089"/>
        <v>46000</v>
      </c>
      <c r="BA338" s="66"/>
      <c r="BB338" s="66"/>
      <c r="BC338" s="66"/>
      <c r="BD338" s="66">
        <f t="shared" si="1091"/>
        <v>46000</v>
      </c>
      <c r="BE338" s="66">
        <f t="shared" si="1092"/>
        <v>46000</v>
      </c>
      <c r="BF338" s="66">
        <f t="shared" si="1093"/>
        <v>46000</v>
      </c>
    </row>
    <row r="339" spans="1:58" ht="25.5">
      <c r="A339" s="146"/>
      <c r="B339" s="164" t="s">
        <v>340</v>
      </c>
      <c r="C339" s="40" t="s">
        <v>84</v>
      </c>
      <c r="D339" s="40" t="s">
        <v>21</v>
      </c>
      <c r="E339" s="40" t="s">
        <v>99</v>
      </c>
      <c r="F339" s="106" t="s">
        <v>339</v>
      </c>
      <c r="G339" s="41"/>
      <c r="H339" s="66">
        <f>H340</f>
        <v>0</v>
      </c>
      <c r="I339" s="66">
        <f t="shared" ref="I339:M340" si="1177">I340</f>
        <v>0</v>
      </c>
      <c r="J339" s="66">
        <f t="shared" si="1177"/>
        <v>0</v>
      </c>
      <c r="K339" s="66">
        <f t="shared" si="1177"/>
        <v>3349150.85</v>
      </c>
      <c r="L339" s="66">
        <f t="shared" si="1177"/>
        <v>0</v>
      </c>
      <c r="M339" s="66">
        <f t="shared" si="1177"/>
        <v>0</v>
      </c>
      <c r="N339" s="66">
        <f t="shared" ref="N339:N341" si="1178">H339+K339</f>
        <v>3349150.85</v>
      </c>
      <c r="O339" s="66">
        <f t="shared" ref="O339:O341" si="1179">I339+L339</f>
        <v>0</v>
      </c>
      <c r="P339" s="66">
        <f t="shared" ref="P339:P341" si="1180">J339+M339</f>
        <v>0</v>
      </c>
      <c r="Q339" s="66">
        <f t="shared" ref="Q339:S340" si="1181">Q340</f>
        <v>0</v>
      </c>
      <c r="R339" s="66">
        <f t="shared" si="1181"/>
        <v>0</v>
      </c>
      <c r="S339" s="66">
        <f t="shared" si="1181"/>
        <v>0</v>
      </c>
      <c r="T339" s="66">
        <f t="shared" si="1068"/>
        <v>3349150.85</v>
      </c>
      <c r="U339" s="66">
        <f t="shared" si="1069"/>
        <v>0</v>
      </c>
      <c r="V339" s="66">
        <f t="shared" si="1070"/>
        <v>0</v>
      </c>
      <c r="W339" s="66">
        <f t="shared" ref="W339:Y340" si="1182">W340</f>
        <v>0</v>
      </c>
      <c r="X339" s="66">
        <f t="shared" si="1182"/>
        <v>0</v>
      </c>
      <c r="Y339" s="66">
        <f t="shared" si="1182"/>
        <v>0</v>
      </c>
      <c r="Z339" s="66">
        <f t="shared" si="1071"/>
        <v>3349150.85</v>
      </c>
      <c r="AA339" s="66">
        <f t="shared" si="1072"/>
        <v>0</v>
      </c>
      <c r="AB339" s="66">
        <f t="shared" si="1073"/>
        <v>0</v>
      </c>
      <c r="AC339" s="66">
        <f t="shared" ref="AC339:AE340" si="1183">AC340</f>
        <v>0</v>
      </c>
      <c r="AD339" s="66">
        <f t="shared" si="1183"/>
        <v>0</v>
      </c>
      <c r="AE339" s="66">
        <f t="shared" si="1183"/>
        <v>0</v>
      </c>
      <c r="AF339" s="66">
        <f t="shared" si="1075"/>
        <v>3349150.85</v>
      </c>
      <c r="AG339" s="66">
        <f t="shared" si="1076"/>
        <v>0</v>
      </c>
      <c r="AH339" s="66">
        <f t="shared" si="1077"/>
        <v>0</v>
      </c>
      <c r="AI339" s="66">
        <f t="shared" ref="AI339:AK340" si="1184">AI340</f>
        <v>0</v>
      </c>
      <c r="AJ339" s="66">
        <f t="shared" si="1184"/>
        <v>0</v>
      </c>
      <c r="AK339" s="66">
        <f t="shared" si="1184"/>
        <v>0</v>
      </c>
      <c r="AL339" s="66">
        <f t="shared" si="1079"/>
        <v>3349150.85</v>
      </c>
      <c r="AM339" s="66">
        <f t="shared" si="1080"/>
        <v>0</v>
      </c>
      <c r="AN339" s="66">
        <f t="shared" si="1081"/>
        <v>0</v>
      </c>
      <c r="AO339" s="66">
        <f t="shared" ref="AO339:AQ340" si="1185">AO340</f>
        <v>0</v>
      </c>
      <c r="AP339" s="66">
        <f t="shared" si="1185"/>
        <v>0</v>
      </c>
      <c r="AQ339" s="66">
        <f t="shared" si="1185"/>
        <v>0</v>
      </c>
      <c r="AR339" s="66">
        <f t="shared" si="1083"/>
        <v>3349150.85</v>
      </c>
      <c r="AS339" s="66">
        <f t="shared" si="1084"/>
        <v>0</v>
      </c>
      <c r="AT339" s="66">
        <f t="shared" si="1085"/>
        <v>0</v>
      </c>
      <c r="AU339" s="66">
        <f t="shared" ref="AU339:AW340" si="1186">AU340</f>
        <v>0</v>
      </c>
      <c r="AV339" s="66">
        <f t="shared" si="1186"/>
        <v>0</v>
      </c>
      <c r="AW339" s="66">
        <f t="shared" si="1186"/>
        <v>0</v>
      </c>
      <c r="AX339" s="66">
        <f t="shared" si="1087"/>
        <v>3349150.85</v>
      </c>
      <c r="AY339" s="66">
        <f t="shared" si="1088"/>
        <v>0</v>
      </c>
      <c r="AZ339" s="66">
        <f t="shared" si="1089"/>
        <v>0</v>
      </c>
      <c r="BA339" s="66">
        <f t="shared" ref="BA339:BC340" si="1187">BA340</f>
        <v>0</v>
      </c>
      <c r="BB339" s="66">
        <f t="shared" si="1187"/>
        <v>0</v>
      </c>
      <c r="BC339" s="66">
        <f t="shared" si="1187"/>
        <v>0</v>
      </c>
      <c r="BD339" s="66">
        <f t="shared" si="1091"/>
        <v>3349150.85</v>
      </c>
      <c r="BE339" s="66">
        <f t="shared" si="1092"/>
        <v>0</v>
      </c>
      <c r="BF339" s="66">
        <f t="shared" si="1093"/>
        <v>0</v>
      </c>
    </row>
    <row r="340" spans="1:58" ht="25.5">
      <c r="A340" s="146"/>
      <c r="B340" s="88" t="s">
        <v>207</v>
      </c>
      <c r="C340" s="40" t="s">
        <v>84</v>
      </c>
      <c r="D340" s="40" t="s">
        <v>21</v>
      </c>
      <c r="E340" s="40" t="s">
        <v>99</v>
      </c>
      <c r="F340" s="106" t="s">
        <v>339</v>
      </c>
      <c r="G340" s="41" t="s">
        <v>32</v>
      </c>
      <c r="H340" s="66">
        <f>H341</f>
        <v>0</v>
      </c>
      <c r="I340" s="66">
        <f t="shared" si="1177"/>
        <v>0</v>
      </c>
      <c r="J340" s="66">
        <f t="shared" si="1177"/>
        <v>0</v>
      </c>
      <c r="K340" s="66">
        <f t="shared" si="1177"/>
        <v>3349150.85</v>
      </c>
      <c r="L340" s="66">
        <f t="shared" si="1177"/>
        <v>0</v>
      </c>
      <c r="M340" s="66">
        <f t="shared" si="1177"/>
        <v>0</v>
      </c>
      <c r="N340" s="66">
        <f t="shared" si="1178"/>
        <v>3349150.85</v>
      </c>
      <c r="O340" s="66">
        <f t="shared" si="1179"/>
        <v>0</v>
      </c>
      <c r="P340" s="66">
        <f t="shared" si="1180"/>
        <v>0</v>
      </c>
      <c r="Q340" s="66">
        <f t="shared" si="1181"/>
        <v>0</v>
      </c>
      <c r="R340" s="66">
        <f t="shared" si="1181"/>
        <v>0</v>
      </c>
      <c r="S340" s="66">
        <f t="shared" si="1181"/>
        <v>0</v>
      </c>
      <c r="T340" s="66">
        <f t="shared" si="1068"/>
        <v>3349150.85</v>
      </c>
      <c r="U340" s="66">
        <f t="shared" si="1069"/>
        <v>0</v>
      </c>
      <c r="V340" s="66">
        <f t="shared" si="1070"/>
        <v>0</v>
      </c>
      <c r="W340" s="66">
        <f t="shared" si="1182"/>
        <v>0</v>
      </c>
      <c r="X340" s="66">
        <f t="shared" si="1182"/>
        <v>0</v>
      </c>
      <c r="Y340" s="66">
        <f t="shared" si="1182"/>
        <v>0</v>
      </c>
      <c r="Z340" s="66">
        <f t="shared" si="1071"/>
        <v>3349150.85</v>
      </c>
      <c r="AA340" s="66">
        <f t="shared" si="1072"/>
        <v>0</v>
      </c>
      <c r="AB340" s="66">
        <f t="shared" si="1073"/>
        <v>0</v>
      </c>
      <c r="AC340" s="66">
        <f t="shared" si="1183"/>
        <v>0</v>
      </c>
      <c r="AD340" s="66">
        <f t="shared" si="1183"/>
        <v>0</v>
      </c>
      <c r="AE340" s="66">
        <f t="shared" si="1183"/>
        <v>0</v>
      </c>
      <c r="AF340" s="66">
        <f t="shared" si="1075"/>
        <v>3349150.85</v>
      </c>
      <c r="AG340" s="66">
        <f t="shared" si="1076"/>
        <v>0</v>
      </c>
      <c r="AH340" s="66">
        <f t="shared" si="1077"/>
        <v>0</v>
      </c>
      <c r="AI340" s="66">
        <f t="shared" si="1184"/>
        <v>0</v>
      </c>
      <c r="AJ340" s="66">
        <f t="shared" si="1184"/>
        <v>0</v>
      </c>
      <c r="AK340" s="66">
        <f t="shared" si="1184"/>
        <v>0</v>
      </c>
      <c r="AL340" s="66">
        <f t="shared" si="1079"/>
        <v>3349150.85</v>
      </c>
      <c r="AM340" s="66">
        <f t="shared" si="1080"/>
        <v>0</v>
      </c>
      <c r="AN340" s="66">
        <f t="shared" si="1081"/>
        <v>0</v>
      </c>
      <c r="AO340" s="66">
        <f t="shared" si="1185"/>
        <v>0</v>
      </c>
      <c r="AP340" s="66">
        <f t="shared" si="1185"/>
        <v>0</v>
      </c>
      <c r="AQ340" s="66">
        <f t="shared" si="1185"/>
        <v>0</v>
      </c>
      <c r="AR340" s="66">
        <f t="shared" si="1083"/>
        <v>3349150.85</v>
      </c>
      <c r="AS340" s="66">
        <f t="shared" si="1084"/>
        <v>0</v>
      </c>
      <c r="AT340" s="66">
        <f t="shared" si="1085"/>
        <v>0</v>
      </c>
      <c r="AU340" s="66">
        <f t="shared" si="1186"/>
        <v>0</v>
      </c>
      <c r="AV340" s="66">
        <f t="shared" si="1186"/>
        <v>0</v>
      </c>
      <c r="AW340" s="66">
        <f t="shared" si="1186"/>
        <v>0</v>
      </c>
      <c r="AX340" s="66">
        <f t="shared" si="1087"/>
        <v>3349150.85</v>
      </c>
      <c r="AY340" s="66">
        <f t="shared" si="1088"/>
        <v>0</v>
      </c>
      <c r="AZ340" s="66">
        <f t="shared" si="1089"/>
        <v>0</v>
      </c>
      <c r="BA340" s="66">
        <f t="shared" si="1187"/>
        <v>0</v>
      </c>
      <c r="BB340" s="66">
        <f t="shared" si="1187"/>
        <v>0</v>
      </c>
      <c r="BC340" s="66">
        <f t="shared" si="1187"/>
        <v>0</v>
      </c>
      <c r="BD340" s="66">
        <f t="shared" si="1091"/>
        <v>3349150.85</v>
      </c>
      <c r="BE340" s="66">
        <f t="shared" si="1092"/>
        <v>0</v>
      </c>
      <c r="BF340" s="66">
        <f t="shared" si="1093"/>
        <v>0</v>
      </c>
    </row>
    <row r="341" spans="1:58" ht="25.5">
      <c r="A341" s="146"/>
      <c r="B341" s="92" t="s">
        <v>34</v>
      </c>
      <c r="C341" s="40" t="s">
        <v>84</v>
      </c>
      <c r="D341" s="40" t="s">
        <v>21</v>
      </c>
      <c r="E341" s="40" t="s">
        <v>99</v>
      </c>
      <c r="F341" s="106" t="s">
        <v>339</v>
      </c>
      <c r="G341" s="41" t="s">
        <v>33</v>
      </c>
      <c r="H341" s="66"/>
      <c r="I341" s="66"/>
      <c r="J341" s="66"/>
      <c r="K341" s="66">
        <v>3349150.85</v>
      </c>
      <c r="L341" s="66"/>
      <c r="M341" s="66"/>
      <c r="N341" s="66">
        <f t="shared" si="1178"/>
        <v>3349150.85</v>
      </c>
      <c r="O341" s="66">
        <f t="shared" si="1179"/>
        <v>0</v>
      </c>
      <c r="P341" s="66">
        <f t="shared" si="1180"/>
        <v>0</v>
      </c>
      <c r="Q341" s="66"/>
      <c r="R341" s="66"/>
      <c r="S341" s="66"/>
      <c r="T341" s="66">
        <f t="shared" si="1068"/>
        <v>3349150.85</v>
      </c>
      <c r="U341" s="66">
        <f t="shared" si="1069"/>
        <v>0</v>
      </c>
      <c r="V341" s="66">
        <f t="shared" si="1070"/>
        <v>0</v>
      </c>
      <c r="W341" s="66"/>
      <c r="X341" s="66"/>
      <c r="Y341" s="66"/>
      <c r="Z341" s="66">
        <f t="shared" si="1071"/>
        <v>3349150.85</v>
      </c>
      <c r="AA341" s="66">
        <f t="shared" si="1072"/>
        <v>0</v>
      </c>
      <c r="AB341" s="66">
        <f t="shared" si="1073"/>
        <v>0</v>
      </c>
      <c r="AC341" s="66"/>
      <c r="AD341" s="66"/>
      <c r="AE341" s="66"/>
      <c r="AF341" s="66">
        <f t="shared" si="1075"/>
        <v>3349150.85</v>
      </c>
      <c r="AG341" s="66">
        <f t="shared" si="1076"/>
        <v>0</v>
      </c>
      <c r="AH341" s="66">
        <f t="shared" si="1077"/>
        <v>0</v>
      </c>
      <c r="AI341" s="66"/>
      <c r="AJ341" s="66"/>
      <c r="AK341" s="66"/>
      <c r="AL341" s="66">
        <f t="shared" si="1079"/>
        <v>3349150.85</v>
      </c>
      <c r="AM341" s="66">
        <f t="shared" si="1080"/>
        <v>0</v>
      </c>
      <c r="AN341" s="66">
        <f t="shared" si="1081"/>
        <v>0</v>
      </c>
      <c r="AO341" s="66"/>
      <c r="AP341" s="66"/>
      <c r="AQ341" s="66"/>
      <c r="AR341" s="66">
        <f t="shared" si="1083"/>
        <v>3349150.85</v>
      </c>
      <c r="AS341" s="66">
        <f t="shared" si="1084"/>
        <v>0</v>
      </c>
      <c r="AT341" s="66">
        <f t="shared" si="1085"/>
        <v>0</v>
      </c>
      <c r="AU341" s="66"/>
      <c r="AV341" s="66"/>
      <c r="AW341" s="66"/>
      <c r="AX341" s="66">
        <f t="shared" si="1087"/>
        <v>3349150.85</v>
      </c>
      <c r="AY341" s="66">
        <f t="shared" si="1088"/>
        <v>0</v>
      </c>
      <c r="AZ341" s="66">
        <f t="shared" si="1089"/>
        <v>0</v>
      </c>
      <c r="BA341" s="66"/>
      <c r="BB341" s="66"/>
      <c r="BC341" s="66"/>
      <c r="BD341" s="66">
        <f t="shared" si="1091"/>
        <v>3349150.85</v>
      </c>
      <c r="BE341" s="66">
        <f t="shared" si="1092"/>
        <v>0</v>
      </c>
      <c r="BF341" s="66">
        <f t="shared" si="1093"/>
        <v>0</v>
      </c>
    </row>
    <row r="342" spans="1:58" ht="25.5">
      <c r="A342" s="127"/>
      <c r="B342" s="80" t="s">
        <v>248</v>
      </c>
      <c r="C342" s="40" t="s">
        <v>84</v>
      </c>
      <c r="D342" s="40" t="s">
        <v>21</v>
      </c>
      <c r="E342" s="40" t="s">
        <v>99</v>
      </c>
      <c r="F342" s="106" t="s">
        <v>249</v>
      </c>
      <c r="G342" s="41"/>
      <c r="H342" s="70">
        <f>H343</f>
        <v>27045000</v>
      </c>
      <c r="I342" s="70">
        <f t="shared" ref="I342:M343" si="1188">I343</f>
        <v>0</v>
      </c>
      <c r="J342" s="70">
        <f t="shared" si="1188"/>
        <v>0</v>
      </c>
      <c r="K342" s="70">
        <f t="shared" si="1188"/>
        <v>0</v>
      </c>
      <c r="L342" s="70">
        <f t="shared" si="1188"/>
        <v>0</v>
      </c>
      <c r="M342" s="70">
        <f t="shared" si="1188"/>
        <v>0</v>
      </c>
      <c r="N342" s="70">
        <f t="shared" ref="N342:P344" si="1189">H342+K342</f>
        <v>27045000</v>
      </c>
      <c r="O342" s="70">
        <f t="shared" si="1189"/>
        <v>0</v>
      </c>
      <c r="P342" s="70">
        <f t="shared" si="1189"/>
        <v>0</v>
      </c>
      <c r="Q342" s="70">
        <f t="shared" ref="Q342:S343" si="1190">Q343</f>
        <v>0</v>
      </c>
      <c r="R342" s="70">
        <f t="shared" si="1190"/>
        <v>0</v>
      </c>
      <c r="S342" s="70">
        <f t="shared" si="1190"/>
        <v>0</v>
      </c>
      <c r="T342" s="70">
        <f t="shared" ref="T342:V344" si="1191">N342+Q342</f>
        <v>27045000</v>
      </c>
      <c r="U342" s="70">
        <f t="shared" si="1191"/>
        <v>0</v>
      </c>
      <c r="V342" s="70">
        <f t="shared" si="1191"/>
        <v>0</v>
      </c>
      <c r="W342" s="70">
        <f t="shared" ref="W342:Y343" si="1192">W343</f>
        <v>-200780</v>
      </c>
      <c r="X342" s="70">
        <f t="shared" si="1192"/>
        <v>0</v>
      </c>
      <c r="Y342" s="70">
        <f t="shared" si="1192"/>
        <v>0</v>
      </c>
      <c r="Z342" s="70">
        <f t="shared" ref="Z342:AB344" si="1193">T342+W342</f>
        <v>26844220</v>
      </c>
      <c r="AA342" s="70">
        <f t="shared" si="1193"/>
        <v>0</v>
      </c>
      <c r="AB342" s="70">
        <f t="shared" si="1193"/>
        <v>0</v>
      </c>
      <c r="AC342" s="70">
        <f t="shared" ref="AC342:AE343" si="1194">AC343</f>
        <v>0</v>
      </c>
      <c r="AD342" s="70">
        <f t="shared" si="1194"/>
        <v>0</v>
      </c>
      <c r="AE342" s="70">
        <f t="shared" si="1194"/>
        <v>0</v>
      </c>
      <c r="AF342" s="70">
        <f t="shared" si="1075"/>
        <v>26844220</v>
      </c>
      <c r="AG342" s="70">
        <f t="shared" si="1076"/>
        <v>0</v>
      </c>
      <c r="AH342" s="70">
        <f t="shared" si="1077"/>
        <v>0</v>
      </c>
      <c r="AI342" s="70">
        <f t="shared" ref="AI342:AK343" si="1195">AI343</f>
        <v>-109600</v>
      </c>
      <c r="AJ342" s="70">
        <f t="shared" si="1195"/>
        <v>0</v>
      </c>
      <c r="AK342" s="70">
        <f t="shared" si="1195"/>
        <v>0</v>
      </c>
      <c r="AL342" s="70">
        <f t="shared" si="1079"/>
        <v>26734620</v>
      </c>
      <c r="AM342" s="70">
        <f t="shared" si="1080"/>
        <v>0</v>
      </c>
      <c r="AN342" s="70">
        <f t="shared" si="1081"/>
        <v>0</v>
      </c>
      <c r="AO342" s="70">
        <f t="shared" ref="AO342:AQ343" si="1196">AO343</f>
        <v>-462919.55</v>
      </c>
      <c r="AP342" s="70">
        <f t="shared" si="1196"/>
        <v>0</v>
      </c>
      <c r="AQ342" s="70">
        <f t="shared" si="1196"/>
        <v>0</v>
      </c>
      <c r="AR342" s="70">
        <f t="shared" si="1083"/>
        <v>26271700.449999999</v>
      </c>
      <c r="AS342" s="70">
        <f t="shared" si="1084"/>
        <v>0</v>
      </c>
      <c r="AT342" s="70">
        <f t="shared" si="1085"/>
        <v>0</v>
      </c>
      <c r="AU342" s="70">
        <f t="shared" ref="AU342:AW343" si="1197">AU343</f>
        <v>0</v>
      </c>
      <c r="AV342" s="70">
        <f t="shared" si="1197"/>
        <v>0</v>
      </c>
      <c r="AW342" s="70">
        <f t="shared" si="1197"/>
        <v>0</v>
      </c>
      <c r="AX342" s="70">
        <f t="shared" si="1087"/>
        <v>26271700.449999999</v>
      </c>
      <c r="AY342" s="70">
        <f t="shared" si="1088"/>
        <v>0</v>
      </c>
      <c r="AZ342" s="70">
        <f t="shared" si="1089"/>
        <v>0</v>
      </c>
      <c r="BA342" s="70">
        <f t="shared" ref="BA342:BC343" si="1198">BA343</f>
        <v>0</v>
      </c>
      <c r="BB342" s="70">
        <f t="shared" si="1198"/>
        <v>0</v>
      </c>
      <c r="BC342" s="70">
        <f t="shared" si="1198"/>
        <v>0</v>
      </c>
      <c r="BD342" s="70">
        <f t="shared" si="1091"/>
        <v>26271700.449999999</v>
      </c>
      <c r="BE342" s="70">
        <f t="shared" si="1092"/>
        <v>0</v>
      </c>
      <c r="BF342" s="70">
        <f t="shared" si="1093"/>
        <v>0</v>
      </c>
    </row>
    <row r="343" spans="1:58" ht="25.5">
      <c r="A343" s="127"/>
      <c r="B343" s="88" t="s">
        <v>207</v>
      </c>
      <c r="C343" s="40" t="s">
        <v>84</v>
      </c>
      <c r="D343" s="40" t="s">
        <v>21</v>
      </c>
      <c r="E343" s="40" t="s">
        <v>99</v>
      </c>
      <c r="F343" s="106" t="s">
        <v>249</v>
      </c>
      <c r="G343" s="61" t="s">
        <v>32</v>
      </c>
      <c r="H343" s="70">
        <f>H344</f>
        <v>27045000</v>
      </c>
      <c r="I343" s="70">
        <f t="shared" si="1188"/>
        <v>0</v>
      </c>
      <c r="J343" s="70">
        <f t="shared" si="1188"/>
        <v>0</v>
      </c>
      <c r="K343" s="70">
        <f t="shared" si="1188"/>
        <v>0</v>
      </c>
      <c r="L343" s="70">
        <f t="shared" si="1188"/>
        <v>0</v>
      </c>
      <c r="M343" s="70">
        <f t="shared" si="1188"/>
        <v>0</v>
      </c>
      <c r="N343" s="70">
        <f t="shared" si="1189"/>
        <v>27045000</v>
      </c>
      <c r="O343" s="70">
        <f t="shared" si="1189"/>
        <v>0</v>
      </c>
      <c r="P343" s="70">
        <f t="shared" si="1189"/>
        <v>0</v>
      </c>
      <c r="Q343" s="70">
        <f t="shared" si="1190"/>
        <v>0</v>
      </c>
      <c r="R343" s="70">
        <f t="shared" si="1190"/>
        <v>0</v>
      </c>
      <c r="S343" s="70">
        <f t="shared" si="1190"/>
        <v>0</v>
      </c>
      <c r="T343" s="70">
        <f t="shared" si="1191"/>
        <v>27045000</v>
      </c>
      <c r="U343" s="70">
        <f t="shared" si="1191"/>
        <v>0</v>
      </c>
      <c r="V343" s="70">
        <f t="shared" si="1191"/>
        <v>0</v>
      </c>
      <c r="W343" s="70">
        <f t="shared" si="1192"/>
        <v>-200780</v>
      </c>
      <c r="X343" s="70">
        <f t="shared" si="1192"/>
        <v>0</v>
      </c>
      <c r="Y343" s="70">
        <f t="shared" si="1192"/>
        <v>0</v>
      </c>
      <c r="Z343" s="70">
        <f t="shared" si="1193"/>
        <v>26844220</v>
      </c>
      <c r="AA343" s="70">
        <f t="shared" si="1193"/>
        <v>0</v>
      </c>
      <c r="AB343" s="70">
        <f t="shared" si="1193"/>
        <v>0</v>
      </c>
      <c r="AC343" s="70">
        <f t="shared" si="1194"/>
        <v>0</v>
      </c>
      <c r="AD343" s="70">
        <f t="shared" si="1194"/>
        <v>0</v>
      </c>
      <c r="AE343" s="70">
        <f t="shared" si="1194"/>
        <v>0</v>
      </c>
      <c r="AF343" s="70">
        <f t="shared" si="1075"/>
        <v>26844220</v>
      </c>
      <c r="AG343" s="70">
        <f t="shared" si="1076"/>
        <v>0</v>
      </c>
      <c r="AH343" s="70">
        <f t="shared" si="1077"/>
        <v>0</v>
      </c>
      <c r="AI343" s="70">
        <f t="shared" si="1195"/>
        <v>-109600</v>
      </c>
      <c r="AJ343" s="70">
        <f t="shared" si="1195"/>
        <v>0</v>
      </c>
      <c r="AK343" s="70">
        <f t="shared" si="1195"/>
        <v>0</v>
      </c>
      <c r="AL343" s="70">
        <f t="shared" si="1079"/>
        <v>26734620</v>
      </c>
      <c r="AM343" s="70">
        <f t="shared" si="1080"/>
        <v>0</v>
      </c>
      <c r="AN343" s="70">
        <f t="shared" si="1081"/>
        <v>0</v>
      </c>
      <c r="AO343" s="70">
        <f t="shared" si="1196"/>
        <v>-462919.55</v>
      </c>
      <c r="AP343" s="70">
        <f t="shared" si="1196"/>
        <v>0</v>
      </c>
      <c r="AQ343" s="70">
        <f t="shared" si="1196"/>
        <v>0</v>
      </c>
      <c r="AR343" s="70">
        <f t="shared" si="1083"/>
        <v>26271700.449999999</v>
      </c>
      <c r="AS343" s="70">
        <f t="shared" si="1084"/>
        <v>0</v>
      </c>
      <c r="AT343" s="70">
        <f t="shared" si="1085"/>
        <v>0</v>
      </c>
      <c r="AU343" s="70">
        <f t="shared" si="1197"/>
        <v>0</v>
      </c>
      <c r="AV343" s="70">
        <f t="shared" si="1197"/>
        <v>0</v>
      </c>
      <c r="AW343" s="70">
        <f t="shared" si="1197"/>
        <v>0</v>
      </c>
      <c r="AX343" s="70">
        <f t="shared" si="1087"/>
        <v>26271700.449999999</v>
      </c>
      <c r="AY343" s="70">
        <f t="shared" si="1088"/>
        <v>0</v>
      </c>
      <c r="AZ343" s="70">
        <f t="shared" si="1089"/>
        <v>0</v>
      </c>
      <c r="BA343" s="70">
        <f t="shared" si="1198"/>
        <v>0</v>
      </c>
      <c r="BB343" s="70">
        <f t="shared" si="1198"/>
        <v>0</v>
      </c>
      <c r="BC343" s="70">
        <f t="shared" si="1198"/>
        <v>0</v>
      </c>
      <c r="BD343" s="70">
        <f t="shared" si="1091"/>
        <v>26271700.449999999</v>
      </c>
      <c r="BE343" s="70">
        <f t="shared" si="1092"/>
        <v>0</v>
      </c>
      <c r="BF343" s="70">
        <f t="shared" si="1093"/>
        <v>0</v>
      </c>
    </row>
    <row r="344" spans="1:58" ht="25.5">
      <c r="A344" s="127"/>
      <c r="B344" s="92" t="s">
        <v>34</v>
      </c>
      <c r="C344" s="40" t="s">
        <v>84</v>
      </c>
      <c r="D344" s="40" t="s">
        <v>21</v>
      </c>
      <c r="E344" s="40" t="s">
        <v>99</v>
      </c>
      <c r="F344" s="106" t="s">
        <v>249</v>
      </c>
      <c r="G344" s="61" t="s">
        <v>33</v>
      </c>
      <c r="H344" s="70">
        <v>27045000</v>
      </c>
      <c r="I344" s="70"/>
      <c r="J344" s="70"/>
      <c r="K344" s="70"/>
      <c r="L344" s="70"/>
      <c r="M344" s="70"/>
      <c r="N344" s="70">
        <f t="shared" si="1189"/>
        <v>27045000</v>
      </c>
      <c r="O344" s="70">
        <f t="shared" si="1189"/>
        <v>0</v>
      </c>
      <c r="P344" s="70">
        <f t="shared" si="1189"/>
        <v>0</v>
      </c>
      <c r="Q344" s="70"/>
      <c r="R344" s="70"/>
      <c r="S344" s="70"/>
      <c r="T344" s="70">
        <f t="shared" si="1191"/>
        <v>27045000</v>
      </c>
      <c r="U344" s="70">
        <f t="shared" si="1191"/>
        <v>0</v>
      </c>
      <c r="V344" s="70">
        <f t="shared" si="1191"/>
        <v>0</v>
      </c>
      <c r="W344" s="70">
        <f>-408620+207840</f>
        <v>-200780</v>
      </c>
      <c r="X344" s="70"/>
      <c r="Y344" s="70"/>
      <c r="Z344" s="70">
        <f t="shared" si="1193"/>
        <v>26844220</v>
      </c>
      <c r="AA344" s="70">
        <f t="shared" si="1193"/>
        <v>0</v>
      </c>
      <c r="AB344" s="70">
        <f t="shared" si="1193"/>
        <v>0</v>
      </c>
      <c r="AC344" s="70"/>
      <c r="AD344" s="70"/>
      <c r="AE344" s="70"/>
      <c r="AF344" s="70">
        <f t="shared" si="1075"/>
        <v>26844220</v>
      </c>
      <c r="AG344" s="70">
        <f t="shared" si="1076"/>
        <v>0</v>
      </c>
      <c r="AH344" s="70">
        <f t="shared" si="1077"/>
        <v>0</v>
      </c>
      <c r="AI344" s="70">
        <v>-109600</v>
      </c>
      <c r="AJ344" s="70"/>
      <c r="AK344" s="70"/>
      <c r="AL344" s="70">
        <f t="shared" si="1079"/>
        <v>26734620</v>
      </c>
      <c r="AM344" s="70">
        <f t="shared" si="1080"/>
        <v>0</v>
      </c>
      <c r="AN344" s="70">
        <f t="shared" si="1081"/>
        <v>0</v>
      </c>
      <c r="AO344" s="70">
        <f>-462419.55-500</f>
        <v>-462919.55</v>
      </c>
      <c r="AP344" s="70"/>
      <c r="AQ344" s="70"/>
      <c r="AR344" s="70">
        <f t="shared" si="1083"/>
        <v>26271700.449999999</v>
      </c>
      <c r="AS344" s="70">
        <f t="shared" si="1084"/>
        <v>0</v>
      </c>
      <c r="AT344" s="70">
        <f t="shared" si="1085"/>
        <v>0</v>
      </c>
      <c r="AU344" s="70"/>
      <c r="AV344" s="70"/>
      <c r="AW344" s="70"/>
      <c r="AX344" s="70">
        <f t="shared" si="1087"/>
        <v>26271700.449999999</v>
      </c>
      <c r="AY344" s="70">
        <f t="shared" si="1088"/>
        <v>0</v>
      </c>
      <c r="AZ344" s="70">
        <f t="shared" si="1089"/>
        <v>0</v>
      </c>
      <c r="BA344" s="70"/>
      <c r="BB344" s="70"/>
      <c r="BC344" s="70"/>
      <c r="BD344" s="70">
        <f t="shared" si="1091"/>
        <v>26271700.449999999</v>
      </c>
      <c r="BE344" s="70">
        <f t="shared" si="1092"/>
        <v>0</v>
      </c>
      <c r="BF344" s="70">
        <f t="shared" si="1093"/>
        <v>0</v>
      </c>
    </row>
    <row r="345" spans="1:58" ht="51">
      <c r="A345" s="127"/>
      <c r="B345" s="77" t="s">
        <v>443</v>
      </c>
      <c r="C345" s="222" t="s">
        <v>84</v>
      </c>
      <c r="D345" s="222" t="s">
        <v>21</v>
      </c>
      <c r="E345" s="222" t="s">
        <v>99</v>
      </c>
      <c r="F345" s="223" t="s">
        <v>442</v>
      </c>
      <c r="G345" s="224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  <c r="AA345" s="70"/>
      <c r="AB345" s="70"/>
      <c r="AC345" s="70"/>
      <c r="AD345" s="70"/>
      <c r="AE345" s="70"/>
      <c r="AF345" s="70"/>
      <c r="AG345" s="70"/>
      <c r="AH345" s="70"/>
      <c r="AI345" s="70">
        <f>AI346</f>
        <v>2665232</v>
      </c>
      <c r="AJ345" s="70">
        <f t="shared" ref="AJ345:AK346" si="1199">AJ346</f>
        <v>0</v>
      </c>
      <c r="AK345" s="70">
        <f t="shared" si="1199"/>
        <v>0</v>
      </c>
      <c r="AL345" s="70">
        <f t="shared" ref="AL345:AL347" si="1200">AF345+AI345</f>
        <v>2665232</v>
      </c>
      <c r="AM345" s="70">
        <f t="shared" ref="AM345:AM347" si="1201">AG345+AJ345</f>
        <v>0</v>
      </c>
      <c r="AN345" s="70">
        <f t="shared" ref="AN345:AN347" si="1202">AH345+AK345</f>
        <v>0</v>
      </c>
      <c r="AO345" s="70">
        <f>AO346</f>
        <v>0</v>
      </c>
      <c r="AP345" s="70">
        <f t="shared" ref="AP345:AQ346" si="1203">AP346</f>
        <v>0</v>
      </c>
      <c r="AQ345" s="70">
        <f t="shared" si="1203"/>
        <v>0</v>
      </c>
      <c r="AR345" s="70">
        <f t="shared" si="1083"/>
        <v>2665232</v>
      </c>
      <c r="AS345" s="70">
        <f t="shared" si="1084"/>
        <v>0</v>
      </c>
      <c r="AT345" s="70">
        <f t="shared" si="1085"/>
        <v>0</v>
      </c>
      <c r="AU345" s="70">
        <f>AU346</f>
        <v>-499419.99999999988</v>
      </c>
      <c r="AV345" s="70">
        <f t="shared" ref="AV345:AW346" si="1204">AV346</f>
        <v>0</v>
      </c>
      <c r="AW345" s="70">
        <f t="shared" si="1204"/>
        <v>0</v>
      </c>
      <c r="AX345" s="70">
        <f t="shared" si="1087"/>
        <v>2165812</v>
      </c>
      <c r="AY345" s="70">
        <f t="shared" si="1088"/>
        <v>0</v>
      </c>
      <c r="AZ345" s="70">
        <f t="shared" si="1089"/>
        <v>0</v>
      </c>
      <c r="BA345" s="70">
        <f>BA346</f>
        <v>0</v>
      </c>
      <c r="BB345" s="70">
        <f t="shared" ref="BB345:BC346" si="1205">BB346</f>
        <v>0</v>
      </c>
      <c r="BC345" s="70">
        <f t="shared" si="1205"/>
        <v>0</v>
      </c>
      <c r="BD345" s="70">
        <f t="shared" si="1091"/>
        <v>2165812</v>
      </c>
      <c r="BE345" s="70">
        <f t="shared" si="1092"/>
        <v>0</v>
      </c>
      <c r="BF345" s="70">
        <f t="shared" si="1093"/>
        <v>0</v>
      </c>
    </row>
    <row r="346" spans="1:58" ht="25.5">
      <c r="A346" s="127"/>
      <c r="B346" s="88" t="s">
        <v>207</v>
      </c>
      <c r="C346" s="222" t="s">
        <v>84</v>
      </c>
      <c r="D346" s="222" t="s">
        <v>21</v>
      </c>
      <c r="E346" s="222" t="s">
        <v>99</v>
      </c>
      <c r="F346" s="223" t="s">
        <v>442</v>
      </c>
      <c r="G346" s="224" t="s">
        <v>32</v>
      </c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  <c r="AB346" s="70"/>
      <c r="AC346" s="70"/>
      <c r="AD346" s="70"/>
      <c r="AE346" s="70"/>
      <c r="AF346" s="70"/>
      <c r="AG346" s="70"/>
      <c r="AH346" s="70"/>
      <c r="AI346" s="70">
        <f>AI347</f>
        <v>2665232</v>
      </c>
      <c r="AJ346" s="70">
        <f t="shared" si="1199"/>
        <v>0</v>
      </c>
      <c r="AK346" s="70">
        <f t="shared" si="1199"/>
        <v>0</v>
      </c>
      <c r="AL346" s="70">
        <f t="shared" si="1200"/>
        <v>2665232</v>
      </c>
      <c r="AM346" s="70">
        <f t="shared" si="1201"/>
        <v>0</v>
      </c>
      <c r="AN346" s="70">
        <f t="shared" si="1202"/>
        <v>0</v>
      </c>
      <c r="AO346" s="70">
        <f>AO347</f>
        <v>0</v>
      </c>
      <c r="AP346" s="70">
        <f t="shared" si="1203"/>
        <v>0</v>
      </c>
      <c r="AQ346" s="70">
        <f t="shared" si="1203"/>
        <v>0</v>
      </c>
      <c r="AR346" s="70">
        <f t="shared" si="1083"/>
        <v>2665232</v>
      </c>
      <c r="AS346" s="70">
        <f t="shared" si="1084"/>
        <v>0</v>
      </c>
      <c r="AT346" s="70">
        <f t="shared" si="1085"/>
        <v>0</v>
      </c>
      <c r="AU346" s="70">
        <f>AU347</f>
        <v>-499419.99999999988</v>
      </c>
      <c r="AV346" s="70">
        <f t="shared" si="1204"/>
        <v>0</v>
      </c>
      <c r="AW346" s="70">
        <f t="shared" si="1204"/>
        <v>0</v>
      </c>
      <c r="AX346" s="70">
        <f t="shared" si="1087"/>
        <v>2165812</v>
      </c>
      <c r="AY346" s="70">
        <f t="shared" si="1088"/>
        <v>0</v>
      </c>
      <c r="AZ346" s="70">
        <f t="shared" si="1089"/>
        <v>0</v>
      </c>
      <c r="BA346" s="70">
        <f>BA347</f>
        <v>0</v>
      </c>
      <c r="BB346" s="70">
        <f t="shared" si="1205"/>
        <v>0</v>
      </c>
      <c r="BC346" s="70">
        <f t="shared" si="1205"/>
        <v>0</v>
      </c>
      <c r="BD346" s="70">
        <f t="shared" si="1091"/>
        <v>2165812</v>
      </c>
      <c r="BE346" s="70">
        <f t="shared" si="1092"/>
        <v>0</v>
      </c>
      <c r="BF346" s="70">
        <f t="shared" si="1093"/>
        <v>0</v>
      </c>
    </row>
    <row r="347" spans="1:58" ht="25.5">
      <c r="A347" s="127"/>
      <c r="B347" s="92" t="s">
        <v>34</v>
      </c>
      <c r="C347" s="222" t="s">
        <v>84</v>
      </c>
      <c r="D347" s="222" t="s">
        <v>21</v>
      </c>
      <c r="E347" s="222" t="s">
        <v>99</v>
      </c>
      <c r="F347" s="223" t="s">
        <v>442</v>
      </c>
      <c r="G347" s="224" t="s">
        <v>33</v>
      </c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  <c r="AB347" s="70"/>
      <c r="AC347" s="70"/>
      <c r="AD347" s="70"/>
      <c r="AE347" s="70"/>
      <c r="AF347" s="70"/>
      <c r="AG347" s="70"/>
      <c r="AH347" s="70"/>
      <c r="AI347" s="70">
        <v>2665232</v>
      </c>
      <c r="AJ347" s="70"/>
      <c r="AK347" s="70"/>
      <c r="AL347" s="70">
        <f t="shared" si="1200"/>
        <v>2665232</v>
      </c>
      <c r="AM347" s="70">
        <f t="shared" si="1201"/>
        <v>0</v>
      </c>
      <c r="AN347" s="70">
        <f t="shared" si="1202"/>
        <v>0</v>
      </c>
      <c r="AO347" s="70"/>
      <c r="AP347" s="70"/>
      <c r="AQ347" s="70"/>
      <c r="AR347" s="70">
        <f t="shared" si="1083"/>
        <v>2665232</v>
      </c>
      <c r="AS347" s="70">
        <f t="shared" si="1084"/>
        <v>0</v>
      </c>
      <c r="AT347" s="70">
        <f t="shared" si="1085"/>
        <v>0</v>
      </c>
      <c r="AU347" s="70">
        <v>-499419.99999999988</v>
      </c>
      <c r="AV347" s="70"/>
      <c r="AW347" s="70"/>
      <c r="AX347" s="70">
        <f t="shared" si="1087"/>
        <v>2165812</v>
      </c>
      <c r="AY347" s="70">
        <f t="shared" si="1088"/>
        <v>0</v>
      </c>
      <c r="AZ347" s="70">
        <f t="shared" si="1089"/>
        <v>0</v>
      </c>
      <c r="BA347" s="70"/>
      <c r="BB347" s="70"/>
      <c r="BC347" s="70"/>
      <c r="BD347" s="70">
        <f t="shared" si="1091"/>
        <v>2165812</v>
      </c>
      <c r="BE347" s="70">
        <f t="shared" si="1092"/>
        <v>0</v>
      </c>
      <c r="BF347" s="70">
        <f t="shared" si="1093"/>
        <v>0</v>
      </c>
    </row>
    <row r="348" spans="1:58" ht="25.5">
      <c r="A348" s="146"/>
      <c r="B348" s="77" t="s">
        <v>364</v>
      </c>
      <c r="C348" s="40" t="s">
        <v>84</v>
      </c>
      <c r="D348" s="40" t="s">
        <v>21</v>
      </c>
      <c r="E348" s="40" t="s">
        <v>99</v>
      </c>
      <c r="F348" s="106" t="s">
        <v>363</v>
      </c>
      <c r="G348" s="205"/>
      <c r="H348" s="66"/>
      <c r="I348" s="66"/>
      <c r="J348" s="66"/>
      <c r="K348" s="66"/>
      <c r="L348" s="66"/>
      <c r="M348" s="66"/>
      <c r="N348" s="66"/>
      <c r="O348" s="66"/>
      <c r="P348" s="66"/>
      <c r="Q348" s="66">
        <f>Q349</f>
        <v>9297641.7899999991</v>
      </c>
      <c r="R348" s="66">
        <f t="shared" ref="R348:S349" si="1206">R349</f>
        <v>0</v>
      </c>
      <c r="S348" s="66">
        <f t="shared" si="1206"/>
        <v>0</v>
      </c>
      <c r="T348" s="66">
        <f t="shared" ref="T348:T350" si="1207">N348+Q348</f>
        <v>9297641.7899999991</v>
      </c>
      <c r="U348" s="66">
        <f t="shared" ref="U348:U350" si="1208">O348+R348</f>
        <v>0</v>
      </c>
      <c r="V348" s="66">
        <f t="shared" ref="V348:V350" si="1209">P348+S348</f>
        <v>0</v>
      </c>
      <c r="W348" s="66">
        <f>W349</f>
        <v>0</v>
      </c>
      <c r="X348" s="66">
        <f t="shared" ref="X348:Y349" si="1210">X349</f>
        <v>0</v>
      </c>
      <c r="Y348" s="66">
        <f t="shared" si="1210"/>
        <v>0</v>
      </c>
      <c r="Z348" s="66">
        <f t="shared" si="1071"/>
        <v>9297641.7899999991</v>
      </c>
      <c r="AA348" s="66">
        <f t="shared" si="1072"/>
        <v>0</v>
      </c>
      <c r="AB348" s="66">
        <f t="shared" si="1073"/>
        <v>0</v>
      </c>
      <c r="AC348" s="66">
        <f>AC349</f>
        <v>0</v>
      </c>
      <c r="AD348" s="66">
        <f t="shared" ref="AD348:AE349" si="1211">AD349</f>
        <v>0</v>
      </c>
      <c r="AE348" s="66">
        <f t="shared" si="1211"/>
        <v>0</v>
      </c>
      <c r="AF348" s="66">
        <f t="shared" si="1075"/>
        <v>9297641.7899999991</v>
      </c>
      <c r="AG348" s="66">
        <f t="shared" si="1076"/>
        <v>0</v>
      </c>
      <c r="AH348" s="66">
        <f t="shared" si="1077"/>
        <v>0</v>
      </c>
      <c r="AI348" s="66">
        <f>AI349</f>
        <v>0</v>
      </c>
      <c r="AJ348" s="66">
        <f t="shared" ref="AJ348:AK349" si="1212">AJ349</f>
        <v>0</v>
      </c>
      <c r="AK348" s="66">
        <f t="shared" si="1212"/>
        <v>0</v>
      </c>
      <c r="AL348" s="66">
        <f t="shared" si="1079"/>
        <v>9297641.7899999991</v>
      </c>
      <c r="AM348" s="66">
        <f t="shared" si="1080"/>
        <v>0</v>
      </c>
      <c r="AN348" s="66">
        <f t="shared" si="1081"/>
        <v>0</v>
      </c>
      <c r="AO348" s="66">
        <f>AO349</f>
        <v>0</v>
      </c>
      <c r="AP348" s="66">
        <f t="shared" ref="AP348:AQ349" si="1213">AP349</f>
        <v>0</v>
      </c>
      <c r="AQ348" s="66">
        <f t="shared" si="1213"/>
        <v>0</v>
      </c>
      <c r="AR348" s="66">
        <f t="shared" si="1083"/>
        <v>9297641.7899999991</v>
      </c>
      <c r="AS348" s="66">
        <f t="shared" si="1084"/>
        <v>0</v>
      </c>
      <c r="AT348" s="66">
        <f t="shared" si="1085"/>
        <v>0</v>
      </c>
      <c r="AU348" s="66">
        <f>AU349</f>
        <v>0</v>
      </c>
      <c r="AV348" s="66">
        <f t="shared" ref="AV348:AW349" si="1214">AV349</f>
        <v>0</v>
      </c>
      <c r="AW348" s="66">
        <f t="shared" si="1214"/>
        <v>0</v>
      </c>
      <c r="AX348" s="66">
        <f t="shared" si="1087"/>
        <v>9297641.7899999991</v>
      </c>
      <c r="AY348" s="66">
        <f t="shared" si="1088"/>
        <v>0</v>
      </c>
      <c r="AZ348" s="66">
        <f t="shared" si="1089"/>
        <v>0</v>
      </c>
      <c r="BA348" s="66">
        <f>BA349</f>
        <v>0</v>
      </c>
      <c r="BB348" s="66">
        <f t="shared" ref="BB348:BC349" si="1215">BB349</f>
        <v>0</v>
      </c>
      <c r="BC348" s="66">
        <f t="shared" si="1215"/>
        <v>0</v>
      </c>
      <c r="BD348" s="66">
        <f t="shared" si="1091"/>
        <v>9297641.7899999991</v>
      </c>
      <c r="BE348" s="66">
        <f t="shared" si="1092"/>
        <v>0</v>
      </c>
      <c r="BF348" s="66">
        <f t="shared" si="1093"/>
        <v>0</v>
      </c>
    </row>
    <row r="349" spans="1:58" ht="25.5">
      <c r="A349" s="146"/>
      <c r="B349" s="88" t="s">
        <v>207</v>
      </c>
      <c r="C349" s="40" t="s">
        <v>84</v>
      </c>
      <c r="D349" s="40" t="s">
        <v>21</v>
      </c>
      <c r="E349" s="40" t="s">
        <v>99</v>
      </c>
      <c r="F349" s="106" t="s">
        <v>363</v>
      </c>
      <c r="G349" s="205" t="s">
        <v>32</v>
      </c>
      <c r="H349" s="66"/>
      <c r="I349" s="66"/>
      <c r="J349" s="66"/>
      <c r="K349" s="66"/>
      <c r="L349" s="66"/>
      <c r="M349" s="66"/>
      <c r="N349" s="66"/>
      <c r="O349" s="66"/>
      <c r="P349" s="66"/>
      <c r="Q349" s="66">
        <f>Q350</f>
        <v>9297641.7899999991</v>
      </c>
      <c r="R349" s="66">
        <f t="shared" si="1206"/>
        <v>0</v>
      </c>
      <c r="S349" s="66">
        <f t="shared" si="1206"/>
        <v>0</v>
      </c>
      <c r="T349" s="66">
        <f t="shared" si="1207"/>
        <v>9297641.7899999991</v>
      </c>
      <c r="U349" s="66">
        <f t="shared" si="1208"/>
        <v>0</v>
      </c>
      <c r="V349" s="66">
        <f t="shared" si="1209"/>
        <v>0</v>
      </c>
      <c r="W349" s="66">
        <f>W350</f>
        <v>0</v>
      </c>
      <c r="X349" s="66">
        <f t="shared" si="1210"/>
        <v>0</v>
      </c>
      <c r="Y349" s="66">
        <f t="shared" si="1210"/>
        <v>0</v>
      </c>
      <c r="Z349" s="66">
        <f t="shared" si="1071"/>
        <v>9297641.7899999991</v>
      </c>
      <c r="AA349" s="66">
        <f t="shared" si="1072"/>
        <v>0</v>
      </c>
      <c r="AB349" s="66">
        <f t="shared" si="1073"/>
        <v>0</v>
      </c>
      <c r="AC349" s="66">
        <f>AC350</f>
        <v>0</v>
      </c>
      <c r="AD349" s="66">
        <f t="shared" si="1211"/>
        <v>0</v>
      </c>
      <c r="AE349" s="66">
        <f t="shared" si="1211"/>
        <v>0</v>
      </c>
      <c r="AF349" s="66">
        <f t="shared" si="1075"/>
        <v>9297641.7899999991</v>
      </c>
      <c r="AG349" s="66">
        <f t="shared" si="1076"/>
        <v>0</v>
      </c>
      <c r="AH349" s="66">
        <f t="shared" si="1077"/>
        <v>0</v>
      </c>
      <c r="AI349" s="66">
        <f>AI350</f>
        <v>0</v>
      </c>
      <c r="AJ349" s="66">
        <f t="shared" si="1212"/>
        <v>0</v>
      </c>
      <c r="AK349" s="66">
        <f t="shared" si="1212"/>
        <v>0</v>
      </c>
      <c r="AL349" s="66">
        <f t="shared" si="1079"/>
        <v>9297641.7899999991</v>
      </c>
      <c r="AM349" s="66">
        <f t="shared" si="1080"/>
        <v>0</v>
      </c>
      <c r="AN349" s="66">
        <f t="shared" si="1081"/>
        <v>0</v>
      </c>
      <c r="AO349" s="66">
        <f>AO350</f>
        <v>0</v>
      </c>
      <c r="AP349" s="66">
        <f t="shared" si="1213"/>
        <v>0</v>
      </c>
      <c r="AQ349" s="66">
        <f t="shared" si="1213"/>
        <v>0</v>
      </c>
      <c r="AR349" s="66">
        <f t="shared" si="1083"/>
        <v>9297641.7899999991</v>
      </c>
      <c r="AS349" s="66">
        <f t="shared" si="1084"/>
        <v>0</v>
      </c>
      <c r="AT349" s="66">
        <f t="shared" si="1085"/>
        <v>0</v>
      </c>
      <c r="AU349" s="66">
        <f>AU350</f>
        <v>0</v>
      </c>
      <c r="AV349" s="66">
        <f t="shared" si="1214"/>
        <v>0</v>
      </c>
      <c r="AW349" s="66">
        <f t="shared" si="1214"/>
        <v>0</v>
      </c>
      <c r="AX349" s="66">
        <f t="shared" si="1087"/>
        <v>9297641.7899999991</v>
      </c>
      <c r="AY349" s="66">
        <f t="shared" si="1088"/>
        <v>0</v>
      </c>
      <c r="AZ349" s="66">
        <f t="shared" si="1089"/>
        <v>0</v>
      </c>
      <c r="BA349" s="66">
        <f>BA350</f>
        <v>0</v>
      </c>
      <c r="BB349" s="66">
        <f t="shared" si="1215"/>
        <v>0</v>
      </c>
      <c r="BC349" s="66">
        <f t="shared" si="1215"/>
        <v>0</v>
      </c>
      <c r="BD349" s="66">
        <f t="shared" si="1091"/>
        <v>9297641.7899999991</v>
      </c>
      <c r="BE349" s="66">
        <f t="shared" si="1092"/>
        <v>0</v>
      </c>
      <c r="BF349" s="66">
        <f t="shared" si="1093"/>
        <v>0</v>
      </c>
    </row>
    <row r="350" spans="1:58" ht="25.5">
      <c r="A350" s="146"/>
      <c r="B350" s="92" t="s">
        <v>34</v>
      </c>
      <c r="C350" s="40" t="s">
        <v>84</v>
      </c>
      <c r="D350" s="40" t="s">
        <v>21</v>
      </c>
      <c r="E350" s="40" t="s">
        <v>99</v>
      </c>
      <c r="F350" s="106" t="s">
        <v>363</v>
      </c>
      <c r="G350" s="205" t="s">
        <v>33</v>
      </c>
      <c r="H350" s="66"/>
      <c r="I350" s="66"/>
      <c r="J350" s="66"/>
      <c r="K350" s="66"/>
      <c r="L350" s="66"/>
      <c r="M350" s="66"/>
      <c r="N350" s="66"/>
      <c r="O350" s="66"/>
      <c r="P350" s="66"/>
      <c r="Q350" s="66">
        <v>9297641.7899999991</v>
      </c>
      <c r="R350" s="66"/>
      <c r="S350" s="66"/>
      <c r="T350" s="66">
        <f t="shared" si="1207"/>
        <v>9297641.7899999991</v>
      </c>
      <c r="U350" s="66">
        <f t="shared" si="1208"/>
        <v>0</v>
      </c>
      <c r="V350" s="66">
        <f t="shared" si="1209"/>
        <v>0</v>
      </c>
      <c r="W350" s="66"/>
      <c r="X350" s="66"/>
      <c r="Y350" s="66"/>
      <c r="Z350" s="66">
        <f t="shared" si="1071"/>
        <v>9297641.7899999991</v>
      </c>
      <c r="AA350" s="66">
        <f t="shared" si="1072"/>
        <v>0</v>
      </c>
      <c r="AB350" s="66">
        <f t="shared" si="1073"/>
        <v>0</v>
      </c>
      <c r="AC350" s="66"/>
      <c r="AD350" s="66"/>
      <c r="AE350" s="66"/>
      <c r="AF350" s="66">
        <f t="shared" si="1075"/>
        <v>9297641.7899999991</v>
      </c>
      <c r="AG350" s="66">
        <f t="shared" si="1076"/>
        <v>0</v>
      </c>
      <c r="AH350" s="66">
        <f t="shared" si="1077"/>
        <v>0</v>
      </c>
      <c r="AI350" s="66"/>
      <c r="AJ350" s="66"/>
      <c r="AK350" s="66"/>
      <c r="AL350" s="66">
        <f t="shared" si="1079"/>
        <v>9297641.7899999991</v>
      </c>
      <c r="AM350" s="66">
        <f t="shared" si="1080"/>
        <v>0</v>
      </c>
      <c r="AN350" s="66">
        <f t="shared" si="1081"/>
        <v>0</v>
      </c>
      <c r="AO350" s="66"/>
      <c r="AP350" s="66"/>
      <c r="AQ350" s="66"/>
      <c r="AR350" s="66">
        <f t="shared" si="1083"/>
        <v>9297641.7899999991</v>
      </c>
      <c r="AS350" s="66">
        <f t="shared" si="1084"/>
        <v>0</v>
      </c>
      <c r="AT350" s="66">
        <f t="shared" si="1085"/>
        <v>0</v>
      </c>
      <c r="AU350" s="66"/>
      <c r="AV350" s="66"/>
      <c r="AW350" s="66"/>
      <c r="AX350" s="66">
        <f t="shared" si="1087"/>
        <v>9297641.7899999991</v>
      </c>
      <c r="AY350" s="66">
        <f t="shared" si="1088"/>
        <v>0</v>
      </c>
      <c r="AZ350" s="66">
        <f t="shared" si="1089"/>
        <v>0</v>
      </c>
      <c r="BA350" s="66"/>
      <c r="BB350" s="66"/>
      <c r="BC350" s="66"/>
      <c r="BD350" s="66">
        <f t="shared" si="1091"/>
        <v>9297641.7899999991</v>
      </c>
      <c r="BE350" s="66">
        <f t="shared" si="1092"/>
        <v>0</v>
      </c>
      <c r="BF350" s="66">
        <f t="shared" si="1093"/>
        <v>0</v>
      </c>
    </row>
    <row r="351" spans="1:58" ht="38.25">
      <c r="A351" s="146"/>
      <c r="B351" s="92" t="s">
        <v>389</v>
      </c>
      <c r="C351" s="40" t="s">
        <v>84</v>
      </c>
      <c r="D351" s="40" t="s">
        <v>21</v>
      </c>
      <c r="E351" s="40" t="s">
        <v>99</v>
      </c>
      <c r="F351" s="106" t="s">
        <v>388</v>
      </c>
      <c r="G351" s="41"/>
      <c r="H351" s="66"/>
      <c r="I351" s="66"/>
      <c r="J351" s="66"/>
      <c r="K351" s="66"/>
      <c r="L351" s="66"/>
      <c r="M351" s="66"/>
      <c r="N351" s="66"/>
      <c r="O351" s="66"/>
      <c r="P351" s="66"/>
      <c r="Q351" s="66"/>
      <c r="R351" s="66"/>
      <c r="S351" s="66"/>
      <c r="T351" s="66"/>
      <c r="U351" s="66"/>
      <c r="V351" s="66"/>
      <c r="W351" s="66">
        <f>W352</f>
        <v>368006.46</v>
      </c>
      <c r="X351" s="66">
        <f t="shared" ref="X351:Y352" si="1216">X352</f>
        <v>0</v>
      </c>
      <c r="Y351" s="66">
        <f t="shared" si="1216"/>
        <v>0</v>
      </c>
      <c r="Z351" s="66">
        <f t="shared" ref="Z351:Z353" si="1217">T351+W351</f>
        <v>368006.46</v>
      </c>
      <c r="AA351" s="66">
        <f t="shared" ref="AA351:AA353" si="1218">U351+X351</f>
        <v>0</v>
      </c>
      <c r="AB351" s="66">
        <f t="shared" ref="AB351:AB353" si="1219">V351+Y351</f>
        <v>0</v>
      </c>
      <c r="AC351" s="66">
        <f>AC352</f>
        <v>0</v>
      </c>
      <c r="AD351" s="66">
        <f t="shared" ref="AD351:AE352" si="1220">AD352</f>
        <v>0</v>
      </c>
      <c r="AE351" s="66">
        <f t="shared" si="1220"/>
        <v>0</v>
      </c>
      <c r="AF351" s="66">
        <f t="shared" si="1075"/>
        <v>368006.46</v>
      </c>
      <c r="AG351" s="66">
        <f t="shared" si="1076"/>
        <v>0</v>
      </c>
      <c r="AH351" s="66">
        <f t="shared" si="1077"/>
        <v>0</v>
      </c>
      <c r="AI351" s="66">
        <f>AI352</f>
        <v>0</v>
      </c>
      <c r="AJ351" s="66">
        <f t="shared" ref="AJ351:AK352" si="1221">AJ352</f>
        <v>0</v>
      </c>
      <c r="AK351" s="66">
        <f t="shared" si="1221"/>
        <v>0</v>
      </c>
      <c r="AL351" s="66">
        <f t="shared" si="1079"/>
        <v>368006.46</v>
      </c>
      <c r="AM351" s="66">
        <f t="shared" si="1080"/>
        <v>0</v>
      </c>
      <c r="AN351" s="66">
        <f t="shared" si="1081"/>
        <v>0</v>
      </c>
      <c r="AO351" s="66">
        <f>AO352</f>
        <v>0</v>
      </c>
      <c r="AP351" s="66">
        <f t="shared" ref="AP351:AQ352" si="1222">AP352</f>
        <v>0</v>
      </c>
      <c r="AQ351" s="66">
        <f t="shared" si="1222"/>
        <v>0</v>
      </c>
      <c r="AR351" s="66">
        <f t="shared" si="1083"/>
        <v>368006.46</v>
      </c>
      <c r="AS351" s="66">
        <f t="shared" si="1084"/>
        <v>0</v>
      </c>
      <c r="AT351" s="66">
        <f t="shared" si="1085"/>
        <v>0</v>
      </c>
      <c r="AU351" s="66">
        <f>AU352</f>
        <v>0</v>
      </c>
      <c r="AV351" s="66">
        <f t="shared" ref="AV351:AW352" si="1223">AV352</f>
        <v>0</v>
      </c>
      <c r="AW351" s="66">
        <f t="shared" si="1223"/>
        <v>0</v>
      </c>
      <c r="AX351" s="66">
        <f t="shared" si="1087"/>
        <v>368006.46</v>
      </c>
      <c r="AY351" s="66">
        <f t="shared" si="1088"/>
        <v>0</v>
      </c>
      <c r="AZ351" s="66">
        <f t="shared" si="1089"/>
        <v>0</v>
      </c>
      <c r="BA351" s="66">
        <f>BA352</f>
        <v>0</v>
      </c>
      <c r="BB351" s="66">
        <f t="shared" ref="BB351:BC352" si="1224">BB352</f>
        <v>0</v>
      </c>
      <c r="BC351" s="66">
        <f t="shared" si="1224"/>
        <v>0</v>
      </c>
      <c r="BD351" s="66">
        <f t="shared" si="1091"/>
        <v>368006.46</v>
      </c>
      <c r="BE351" s="66">
        <f t="shared" si="1092"/>
        <v>0</v>
      </c>
      <c r="BF351" s="66">
        <f t="shared" si="1093"/>
        <v>0</v>
      </c>
    </row>
    <row r="352" spans="1:58" ht="25.5">
      <c r="A352" s="146"/>
      <c r="B352" s="92" t="s">
        <v>207</v>
      </c>
      <c r="C352" s="40" t="s">
        <v>84</v>
      </c>
      <c r="D352" s="40" t="s">
        <v>21</v>
      </c>
      <c r="E352" s="40" t="s">
        <v>99</v>
      </c>
      <c r="F352" s="106" t="s">
        <v>388</v>
      </c>
      <c r="G352" s="41" t="s">
        <v>32</v>
      </c>
      <c r="H352" s="66"/>
      <c r="I352" s="66"/>
      <c r="J352" s="66"/>
      <c r="K352" s="66"/>
      <c r="L352" s="66"/>
      <c r="M352" s="66"/>
      <c r="N352" s="66"/>
      <c r="O352" s="66"/>
      <c r="P352" s="66"/>
      <c r="Q352" s="66"/>
      <c r="R352" s="66"/>
      <c r="S352" s="66"/>
      <c r="T352" s="66"/>
      <c r="U352" s="66"/>
      <c r="V352" s="66"/>
      <c r="W352" s="66">
        <f>W353</f>
        <v>368006.46</v>
      </c>
      <c r="X352" s="66">
        <f t="shared" si="1216"/>
        <v>0</v>
      </c>
      <c r="Y352" s="66">
        <f t="shared" si="1216"/>
        <v>0</v>
      </c>
      <c r="Z352" s="66">
        <f t="shared" si="1217"/>
        <v>368006.46</v>
      </c>
      <c r="AA352" s="66">
        <f t="shared" si="1218"/>
        <v>0</v>
      </c>
      <c r="AB352" s="66">
        <f t="shared" si="1219"/>
        <v>0</v>
      </c>
      <c r="AC352" s="66">
        <f>AC353</f>
        <v>0</v>
      </c>
      <c r="AD352" s="66">
        <f t="shared" si="1220"/>
        <v>0</v>
      </c>
      <c r="AE352" s="66">
        <f t="shared" si="1220"/>
        <v>0</v>
      </c>
      <c r="AF352" s="66">
        <f t="shared" si="1075"/>
        <v>368006.46</v>
      </c>
      <c r="AG352" s="66">
        <f t="shared" si="1076"/>
        <v>0</v>
      </c>
      <c r="AH352" s="66">
        <f t="shared" si="1077"/>
        <v>0</v>
      </c>
      <c r="AI352" s="66">
        <f>AI353</f>
        <v>0</v>
      </c>
      <c r="AJ352" s="66">
        <f t="shared" si="1221"/>
        <v>0</v>
      </c>
      <c r="AK352" s="66">
        <f t="shared" si="1221"/>
        <v>0</v>
      </c>
      <c r="AL352" s="66">
        <f t="shared" si="1079"/>
        <v>368006.46</v>
      </c>
      <c r="AM352" s="66">
        <f t="shared" si="1080"/>
        <v>0</v>
      </c>
      <c r="AN352" s="66">
        <f t="shared" si="1081"/>
        <v>0</v>
      </c>
      <c r="AO352" s="66">
        <f>AO353</f>
        <v>0</v>
      </c>
      <c r="AP352" s="66">
        <f t="shared" si="1222"/>
        <v>0</v>
      </c>
      <c r="AQ352" s="66">
        <f t="shared" si="1222"/>
        <v>0</v>
      </c>
      <c r="AR352" s="66">
        <f t="shared" si="1083"/>
        <v>368006.46</v>
      </c>
      <c r="AS352" s="66">
        <f t="shared" si="1084"/>
        <v>0</v>
      </c>
      <c r="AT352" s="66">
        <f t="shared" si="1085"/>
        <v>0</v>
      </c>
      <c r="AU352" s="66">
        <f>AU353</f>
        <v>0</v>
      </c>
      <c r="AV352" s="66">
        <f t="shared" si="1223"/>
        <v>0</v>
      </c>
      <c r="AW352" s="66">
        <f t="shared" si="1223"/>
        <v>0</v>
      </c>
      <c r="AX352" s="66">
        <f t="shared" si="1087"/>
        <v>368006.46</v>
      </c>
      <c r="AY352" s="66">
        <f t="shared" si="1088"/>
        <v>0</v>
      </c>
      <c r="AZ352" s="66">
        <f t="shared" si="1089"/>
        <v>0</v>
      </c>
      <c r="BA352" s="66">
        <f>BA353</f>
        <v>0</v>
      </c>
      <c r="BB352" s="66">
        <f t="shared" si="1224"/>
        <v>0</v>
      </c>
      <c r="BC352" s="66">
        <f t="shared" si="1224"/>
        <v>0</v>
      </c>
      <c r="BD352" s="66">
        <f t="shared" si="1091"/>
        <v>368006.46</v>
      </c>
      <c r="BE352" s="66">
        <f t="shared" si="1092"/>
        <v>0</v>
      </c>
      <c r="BF352" s="66">
        <f t="shared" si="1093"/>
        <v>0</v>
      </c>
    </row>
    <row r="353" spans="1:58" ht="25.5">
      <c r="A353" s="146"/>
      <c r="B353" s="92" t="s">
        <v>34</v>
      </c>
      <c r="C353" s="40" t="s">
        <v>84</v>
      </c>
      <c r="D353" s="40" t="s">
        <v>21</v>
      </c>
      <c r="E353" s="40" t="s">
        <v>99</v>
      </c>
      <c r="F353" s="106" t="s">
        <v>388</v>
      </c>
      <c r="G353" s="41" t="s">
        <v>33</v>
      </c>
      <c r="H353" s="66"/>
      <c r="I353" s="66"/>
      <c r="J353" s="66"/>
      <c r="K353" s="66"/>
      <c r="L353" s="66"/>
      <c r="M353" s="66"/>
      <c r="N353" s="66"/>
      <c r="O353" s="66"/>
      <c r="P353" s="66"/>
      <c r="Q353" s="66"/>
      <c r="R353" s="66"/>
      <c r="S353" s="66"/>
      <c r="T353" s="66"/>
      <c r="U353" s="66"/>
      <c r="V353" s="66"/>
      <c r="W353" s="66">
        <v>368006.46</v>
      </c>
      <c r="X353" s="66"/>
      <c r="Y353" s="66"/>
      <c r="Z353" s="66">
        <f t="shared" si="1217"/>
        <v>368006.46</v>
      </c>
      <c r="AA353" s="66">
        <f t="shared" si="1218"/>
        <v>0</v>
      </c>
      <c r="AB353" s="66">
        <f t="shared" si="1219"/>
        <v>0</v>
      </c>
      <c r="AC353" s="66"/>
      <c r="AD353" s="66"/>
      <c r="AE353" s="66"/>
      <c r="AF353" s="66">
        <f t="shared" si="1075"/>
        <v>368006.46</v>
      </c>
      <c r="AG353" s="66">
        <f t="shared" si="1076"/>
        <v>0</v>
      </c>
      <c r="AH353" s="66">
        <f t="shared" si="1077"/>
        <v>0</v>
      </c>
      <c r="AI353" s="66"/>
      <c r="AJ353" s="66"/>
      <c r="AK353" s="66"/>
      <c r="AL353" s="66">
        <f t="shared" si="1079"/>
        <v>368006.46</v>
      </c>
      <c r="AM353" s="66">
        <f t="shared" si="1080"/>
        <v>0</v>
      </c>
      <c r="AN353" s="66">
        <f t="shared" si="1081"/>
        <v>0</v>
      </c>
      <c r="AO353" s="66"/>
      <c r="AP353" s="66"/>
      <c r="AQ353" s="66"/>
      <c r="AR353" s="66">
        <f t="shared" si="1083"/>
        <v>368006.46</v>
      </c>
      <c r="AS353" s="66">
        <f t="shared" si="1084"/>
        <v>0</v>
      </c>
      <c r="AT353" s="66">
        <f t="shared" si="1085"/>
        <v>0</v>
      </c>
      <c r="AU353" s="66"/>
      <c r="AV353" s="66"/>
      <c r="AW353" s="66"/>
      <c r="AX353" s="66">
        <f t="shared" si="1087"/>
        <v>368006.46</v>
      </c>
      <c r="AY353" s="66">
        <f t="shared" si="1088"/>
        <v>0</v>
      </c>
      <c r="AZ353" s="66">
        <f t="shared" si="1089"/>
        <v>0</v>
      </c>
      <c r="BA353" s="66"/>
      <c r="BB353" s="66"/>
      <c r="BC353" s="66"/>
      <c r="BD353" s="66">
        <f t="shared" si="1091"/>
        <v>368006.46</v>
      </c>
      <c r="BE353" s="66">
        <f t="shared" si="1092"/>
        <v>0</v>
      </c>
      <c r="BF353" s="66">
        <f t="shared" si="1093"/>
        <v>0</v>
      </c>
    </row>
    <row r="354" spans="1:58">
      <c r="A354" s="111"/>
      <c r="B354" s="91"/>
      <c r="C354" s="4"/>
      <c r="D354" s="4"/>
      <c r="E354" s="4"/>
      <c r="F354" s="5"/>
      <c r="G354" s="17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  <c r="X354" s="63"/>
      <c r="Y354" s="63"/>
      <c r="Z354" s="63"/>
      <c r="AA354" s="63"/>
      <c r="AB354" s="63"/>
      <c r="AC354" s="63"/>
      <c r="AD354" s="63"/>
      <c r="AE354" s="63"/>
      <c r="AF354" s="63"/>
      <c r="AG354" s="63"/>
      <c r="AH354" s="63"/>
      <c r="AI354" s="63"/>
      <c r="AJ354" s="63"/>
      <c r="AK354" s="63"/>
      <c r="AL354" s="63"/>
      <c r="AM354" s="63"/>
      <c r="AN354" s="63"/>
      <c r="AO354" s="63"/>
      <c r="AP354" s="63"/>
      <c r="AQ354" s="63"/>
      <c r="AR354" s="63"/>
      <c r="AS354" s="63"/>
      <c r="AT354" s="63"/>
      <c r="AU354" s="63"/>
      <c r="AV354" s="63"/>
      <c r="AW354" s="63"/>
      <c r="AX354" s="63"/>
      <c r="AY354" s="63"/>
      <c r="AZ354" s="63"/>
      <c r="BA354" s="63"/>
      <c r="BB354" s="63"/>
      <c r="BC354" s="63"/>
      <c r="BD354" s="63"/>
      <c r="BE354" s="63"/>
      <c r="BF354" s="63"/>
    </row>
    <row r="355" spans="1:58" ht="45">
      <c r="A355" s="26" t="s">
        <v>6</v>
      </c>
      <c r="B355" s="179" t="s">
        <v>463</v>
      </c>
      <c r="C355" s="8" t="s">
        <v>28</v>
      </c>
      <c r="D355" s="8" t="s">
        <v>21</v>
      </c>
      <c r="E355" s="8" t="s">
        <v>99</v>
      </c>
      <c r="F355" s="7" t="s">
        <v>100</v>
      </c>
      <c r="G355" s="18"/>
      <c r="H355" s="64">
        <f>H368+H356+H365+H374</f>
        <v>16719000</v>
      </c>
      <c r="I355" s="64">
        <f t="shared" ref="I355:J355" si="1225">I368+I356+I365+I374</f>
        <v>200000</v>
      </c>
      <c r="J355" s="64">
        <f t="shared" si="1225"/>
        <v>200000</v>
      </c>
      <c r="K355" s="64">
        <f t="shared" ref="K355:M355" si="1226">K368+K356+K365+K374</f>
        <v>908547.66</v>
      </c>
      <c r="L355" s="64">
        <f t="shared" si="1226"/>
        <v>0</v>
      </c>
      <c r="M355" s="64">
        <f t="shared" si="1226"/>
        <v>0</v>
      </c>
      <c r="N355" s="64">
        <f t="shared" si="1027"/>
        <v>17627547.66</v>
      </c>
      <c r="O355" s="64">
        <f t="shared" si="1028"/>
        <v>200000</v>
      </c>
      <c r="P355" s="64">
        <f t="shared" si="1029"/>
        <v>200000</v>
      </c>
      <c r="Q355" s="64">
        <f>Q368+Q356+Q365+Q374+Q359</f>
        <v>-918577.64000000013</v>
      </c>
      <c r="R355" s="64">
        <f t="shared" ref="R355:S355" si="1227">R368+R356+R365+R374+R359</f>
        <v>0</v>
      </c>
      <c r="S355" s="64">
        <f t="shared" si="1227"/>
        <v>0</v>
      </c>
      <c r="T355" s="64">
        <f t="shared" ref="T355:T376" si="1228">N355+Q355</f>
        <v>16708970.02</v>
      </c>
      <c r="U355" s="64">
        <f t="shared" ref="U355:U376" si="1229">O355+R355</f>
        <v>200000</v>
      </c>
      <c r="V355" s="64">
        <f t="shared" ref="V355:V376" si="1230">P355+S355</f>
        <v>200000</v>
      </c>
      <c r="W355" s="64">
        <f>W368+W356+W365+W374+W359</f>
        <v>-1800642.3599999999</v>
      </c>
      <c r="X355" s="64">
        <f t="shared" ref="X355:Y355" si="1231">X368+X356+X365+X374+X359</f>
        <v>0</v>
      </c>
      <c r="Y355" s="64">
        <f t="shared" si="1231"/>
        <v>0</v>
      </c>
      <c r="Z355" s="64">
        <f t="shared" ref="Z355:Z376" si="1232">T355+W355</f>
        <v>14908327.66</v>
      </c>
      <c r="AA355" s="64">
        <f t="shared" ref="AA355:AA376" si="1233">U355+X355</f>
        <v>200000</v>
      </c>
      <c r="AB355" s="64">
        <f t="shared" ref="AB355:AB376" si="1234">V355+Y355</f>
        <v>200000</v>
      </c>
      <c r="AC355" s="64">
        <f>AC368+AC356+AC365+AC374+AC359</f>
        <v>-600000</v>
      </c>
      <c r="AD355" s="64">
        <f t="shared" ref="AD355:AE355" si="1235">AD368+AD356+AD365+AD374+AD359</f>
        <v>0</v>
      </c>
      <c r="AE355" s="64">
        <f t="shared" si="1235"/>
        <v>0</v>
      </c>
      <c r="AF355" s="64">
        <f t="shared" ref="AF355:AF376" si="1236">Z355+AC355</f>
        <v>14308327.66</v>
      </c>
      <c r="AG355" s="64">
        <f t="shared" ref="AG355:AG376" si="1237">AA355+AD355</f>
        <v>200000</v>
      </c>
      <c r="AH355" s="64">
        <f t="shared" ref="AH355:AH376" si="1238">AB355+AE355</f>
        <v>200000</v>
      </c>
      <c r="AI355" s="64">
        <f>AI368+AI356+AI365+AI374+AI359</f>
        <v>-1598947.6600000001</v>
      </c>
      <c r="AJ355" s="64">
        <f t="shared" ref="AJ355:AK355" si="1239">AJ368+AJ356+AJ365+AJ374+AJ359</f>
        <v>0</v>
      </c>
      <c r="AK355" s="64">
        <f t="shared" si="1239"/>
        <v>0</v>
      </c>
      <c r="AL355" s="64">
        <f t="shared" ref="AL355:AL376" si="1240">AF355+AI355</f>
        <v>12709380</v>
      </c>
      <c r="AM355" s="64">
        <f t="shared" ref="AM355:AM376" si="1241">AG355+AJ355</f>
        <v>200000</v>
      </c>
      <c r="AN355" s="64">
        <f t="shared" ref="AN355:AN376" si="1242">AH355+AK355</f>
        <v>200000</v>
      </c>
      <c r="AO355" s="64">
        <f>AO368+AO356+AO365+AO374+AO359</f>
        <v>690891.24</v>
      </c>
      <c r="AP355" s="64">
        <f t="shared" ref="AP355:AQ355" si="1243">AP368+AP356+AP365+AP374+AP359</f>
        <v>0</v>
      </c>
      <c r="AQ355" s="64">
        <f t="shared" si="1243"/>
        <v>0</v>
      </c>
      <c r="AR355" s="64">
        <f t="shared" ref="AR355:AR376" si="1244">AL355+AO355</f>
        <v>13400271.24</v>
      </c>
      <c r="AS355" s="64">
        <f t="shared" ref="AS355:AS376" si="1245">AM355+AP355</f>
        <v>200000</v>
      </c>
      <c r="AT355" s="64">
        <f t="shared" ref="AT355:AT376" si="1246">AN355+AQ355</f>
        <v>200000</v>
      </c>
      <c r="AU355" s="64">
        <f>AU368+AU356+AU365+AU374+AU359+AU371</f>
        <v>496700</v>
      </c>
      <c r="AV355" s="64">
        <f t="shared" ref="AV355:AW355" si="1247">AV368+AV356+AV365+AV374+AV359+AV371</f>
        <v>0</v>
      </c>
      <c r="AW355" s="64">
        <f t="shared" si="1247"/>
        <v>0</v>
      </c>
      <c r="AX355" s="64">
        <f t="shared" ref="AX355:AX376" si="1248">AR355+AU355</f>
        <v>13896971.24</v>
      </c>
      <c r="AY355" s="64">
        <f t="shared" ref="AY355:AY376" si="1249">AS355+AV355</f>
        <v>200000</v>
      </c>
      <c r="AZ355" s="64">
        <f t="shared" ref="AZ355:AZ376" si="1250">AT355+AW355</f>
        <v>200000</v>
      </c>
      <c r="BA355" s="64">
        <f>BA368+BA356+BA365+BA374+BA359+BA371+BA362</f>
        <v>660000</v>
      </c>
      <c r="BB355" s="64">
        <f t="shared" ref="BB355:BC355" si="1251">BB368+BB356+BB365+BB374+BB359+BB371+BB362</f>
        <v>0</v>
      </c>
      <c r="BC355" s="64">
        <f t="shared" si="1251"/>
        <v>0</v>
      </c>
      <c r="BD355" s="64">
        <f t="shared" ref="BD355:BD376" si="1252">AX355+BA355</f>
        <v>14556971.24</v>
      </c>
      <c r="BE355" s="64">
        <f t="shared" ref="BE355:BE376" si="1253">AY355+BB355</f>
        <v>200000</v>
      </c>
      <c r="BF355" s="64">
        <f t="shared" ref="BF355:BF376" si="1254">AZ355+BC355</f>
        <v>200000</v>
      </c>
    </row>
    <row r="356" spans="1:58">
      <c r="A356" s="145"/>
      <c r="B356" s="180" t="s">
        <v>263</v>
      </c>
      <c r="C356" s="121" t="s">
        <v>28</v>
      </c>
      <c r="D356" s="121" t="s">
        <v>21</v>
      </c>
      <c r="E356" s="121" t="s">
        <v>99</v>
      </c>
      <c r="F356" s="60" t="s">
        <v>182</v>
      </c>
      <c r="G356" s="61"/>
      <c r="H356" s="70">
        <f>H357</f>
        <v>1770000</v>
      </c>
      <c r="I356" s="70">
        <f t="shared" ref="I356:M357" si="1255">I357</f>
        <v>0</v>
      </c>
      <c r="J356" s="70">
        <f t="shared" si="1255"/>
        <v>0</v>
      </c>
      <c r="K356" s="70">
        <f t="shared" si="1255"/>
        <v>0</v>
      </c>
      <c r="L356" s="70">
        <f t="shared" si="1255"/>
        <v>0</v>
      </c>
      <c r="M356" s="70">
        <f t="shared" si="1255"/>
        <v>0</v>
      </c>
      <c r="N356" s="70">
        <f t="shared" si="1027"/>
        <v>1770000</v>
      </c>
      <c r="O356" s="70">
        <f t="shared" si="1028"/>
        <v>0</v>
      </c>
      <c r="P356" s="70">
        <f t="shared" si="1029"/>
        <v>0</v>
      </c>
      <c r="Q356" s="70">
        <f t="shared" ref="Q356:S357" si="1256">Q357</f>
        <v>-1518577.6400000001</v>
      </c>
      <c r="R356" s="70">
        <f t="shared" si="1256"/>
        <v>0</v>
      </c>
      <c r="S356" s="70">
        <f t="shared" si="1256"/>
        <v>0</v>
      </c>
      <c r="T356" s="70">
        <f t="shared" si="1228"/>
        <v>251422.35999999987</v>
      </c>
      <c r="U356" s="70">
        <f t="shared" si="1229"/>
        <v>0</v>
      </c>
      <c r="V356" s="70">
        <f t="shared" si="1230"/>
        <v>0</v>
      </c>
      <c r="W356" s="70">
        <f t="shared" ref="W356:Y357" si="1257">W357</f>
        <v>-251422.36</v>
      </c>
      <c r="X356" s="70">
        <f t="shared" si="1257"/>
        <v>0</v>
      </c>
      <c r="Y356" s="70">
        <f t="shared" si="1257"/>
        <v>0</v>
      </c>
      <c r="Z356" s="70">
        <f t="shared" si="1232"/>
        <v>0</v>
      </c>
      <c r="AA356" s="70">
        <f t="shared" si="1233"/>
        <v>0</v>
      </c>
      <c r="AB356" s="70">
        <f t="shared" si="1234"/>
        <v>0</v>
      </c>
      <c r="AC356" s="70">
        <f t="shared" ref="AC356:AE357" si="1258">AC357</f>
        <v>0</v>
      </c>
      <c r="AD356" s="70">
        <f t="shared" si="1258"/>
        <v>0</v>
      </c>
      <c r="AE356" s="70">
        <f t="shared" si="1258"/>
        <v>0</v>
      </c>
      <c r="AF356" s="70">
        <f t="shared" si="1236"/>
        <v>0</v>
      </c>
      <c r="AG356" s="70">
        <f t="shared" si="1237"/>
        <v>0</v>
      </c>
      <c r="AH356" s="70">
        <f t="shared" si="1238"/>
        <v>0</v>
      </c>
      <c r="AI356" s="70">
        <f t="shared" ref="AI356:AK357" si="1259">AI357</f>
        <v>0</v>
      </c>
      <c r="AJ356" s="70">
        <f t="shared" si="1259"/>
        <v>0</v>
      </c>
      <c r="AK356" s="70">
        <f t="shared" si="1259"/>
        <v>0</v>
      </c>
      <c r="AL356" s="70">
        <f t="shared" si="1240"/>
        <v>0</v>
      </c>
      <c r="AM356" s="70">
        <f t="shared" si="1241"/>
        <v>0</v>
      </c>
      <c r="AN356" s="70">
        <f t="shared" si="1242"/>
        <v>0</v>
      </c>
      <c r="AO356" s="70">
        <f t="shared" ref="AO356:AQ357" si="1260">AO357</f>
        <v>0</v>
      </c>
      <c r="AP356" s="70">
        <f t="shared" si="1260"/>
        <v>0</v>
      </c>
      <c r="AQ356" s="70">
        <f t="shared" si="1260"/>
        <v>0</v>
      </c>
      <c r="AR356" s="70">
        <f t="shared" si="1244"/>
        <v>0</v>
      </c>
      <c r="AS356" s="70">
        <f t="shared" si="1245"/>
        <v>0</v>
      </c>
      <c r="AT356" s="70">
        <f t="shared" si="1246"/>
        <v>0</v>
      </c>
      <c r="AU356" s="70">
        <f t="shared" ref="AU356:AW357" si="1261">AU357</f>
        <v>0</v>
      </c>
      <c r="AV356" s="70">
        <f t="shared" si="1261"/>
        <v>0</v>
      </c>
      <c r="AW356" s="70">
        <f t="shared" si="1261"/>
        <v>0</v>
      </c>
      <c r="AX356" s="70">
        <f t="shared" si="1248"/>
        <v>0</v>
      </c>
      <c r="AY356" s="70">
        <f t="shared" si="1249"/>
        <v>0</v>
      </c>
      <c r="AZ356" s="70">
        <f t="shared" si="1250"/>
        <v>0</v>
      </c>
      <c r="BA356" s="70">
        <f t="shared" ref="BA356:BC357" si="1262">BA357</f>
        <v>0</v>
      </c>
      <c r="BB356" s="70">
        <f t="shared" si="1262"/>
        <v>0</v>
      </c>
      <c r="BC356" s="70">
        <f t="shared" si="1262"/>
        <v>0</v>
      </c>
      <c r="BD356" s="70">
        <f t="shared" si="1252"/>
        <v>0</v>
      </c>
      <c r="BE356" s="70">
        <f t="shared" si="1253"/>
        <v>0</v>
      </c>
      <c r="BF356" s="70">
        <f t="shared" si="1254"/>
        <v>0</v>
      </c>
    </row>
    <row r="357" spans="1:58" ht="25.5">
      <c r="A357" s="145"/>
      <c r="B357" s="124" t="s">
        <v>144</v>
      </c>
      <c r="C357" s="121" t="s">
        <v>28</v>
      </c>
      <c r="D357" s="121" t="s">
        <v>21</v>
      </c>
      <c r="E357" s="121" t="s">
        <v>99</v>
      </c>
      <c r="F357" s="60" t="s">
        <v>182</v>
      </c>
      <c r="G357" s="61" t="s">
        <v>142</v>
      </c>
      <c r="H357" s="70">
        <f>H358</f>
        <v>1770000</v>
      </c>
      <c r="I357" s="70">
        <f t="shared" si="1255"/>
        <v>0</v>
      </c>
      <c r="J357" s="70">
        <f t="shared" si="1255"/>
        <v>0</v>
      </c>
      <c r="K357" s="70">
        <f t="shared" si="1255"/>
        <v>0</v>
      </c>
      <c r="L357" s="70">
        <f t="shared" si="1255"/>
        <v>0</v>
      </c>
      <c r="M357" s="70">
        <f t="shared" si="1255"/>
        <v>0</v>
      </c>
      <c r="N357" s="70">
        <f t="shared" si="1027"/>
        <v>1770000</v>
      </c>
      <c r="O357" s="70">
        <f t="shared" si="1028"/>
        <v>0</v>
      </c>
      <c r="P357" s="70">
        <f t="shared" si="1029"/>
        <v>0</v>
      </c>
      <c r="Q357" s="70">
        <f t="shared" si="1256"/>
        <v>-1518577.6400000001</v>
      </c>
      <c r="R357" s="70">
        <f t="shared" si="1256"/>
        <v>0</v>
      </c>
      <c r="S357" s="70">
        <f t="shared" si="1256"/>
        <v>0</v>
      </c>
      <c r="T357" s="70">
        <f t="shared" si="1228"/>
        <v>251422.35999999987</v>
      </c>
      <c r="U357" s="70">
        <f t="shared" si="1229"/>
        <v>0</v>
      </c>
      <c r="V357" s="70">
        <f t="shared" si="1230"/>
        <v>0</v>
      </c>
      <c r="W357" s="70">
        <f t="shared" si="1257"/>
        <v>-251422.36</v>
      </c>
      <c r="X357" s="70">
        <f t="shared" si="1257"/>
        <v>0</v>
      </c>
      <c r="Y357" s="70">
        <f t="shared" si="1257"/>
        <v>0</v>
      </c>
      <c r="Z357" s="70">
        <f t="shared" si="1232"/>
        <v>0</v>
      </c>
      <c r="AA357" s="70">
        <f t="shared" si="1233"/>
        <v>0</v>
      </c>
      <c r="AB357" s="70">
        <f t="shared" si="1234"/>
        <v>0</v>
      </c>
      <c r="AC357" s="70">
        <f t="shared" si="1258"/>
        <v>0</v>
      </c>
      <c r="AD357" s="70">
        <f t="shared" si="1258"/>
        <v>0</v>
      </c>
      <c r="AE357" s="70">
        <f t="shared" si="1258"/>
        <v>0</v>
      </c>
      <c r="AF357" s="70">
        <f t="shared" si="1236"/>
        <v>0</v>
      </c>
      <c r="AG357" s="70">
        <f t="shared" si="1237"/>
        <v>0</v>
      </c>
      <c r="AH357" s="70">
        <f t="shared" si="1238"/>
        <v>0</v>
      </c>
      <c r="AI357" s="70">
        <f t="shared" si="1259"/>
        <v>0</v>
      </c>
      <c r="AJ357" s="70">
        <f t="shared" si="1259"/>
        <v>0</v>
      </c>
      <c r="AK357" s="70">
        <f t="shared" si="1259"/>
        <v>0</v>
      </c>
      <c r="AL357" s="70">
        <f t="shared" si="1240"/>
        <v>0</v>
      </c>
      <c r="AM357" s="70">
        <f t="shared" si="1241"/>
        <v>0</v>
      </c>
      <c r="AN357" s="70">
        <f t="shared" si="1242"/>
        <v>0</v>
      </c>
      <c r="AO357" s="70">
        <f t="shared" si="1260"/>
        <v>0</v>
      </c>
      <c r="AP357" s="70">
        <f t="shared" si="1260"/>
        <v>0</v>
      </c>
      <c r="AQ357" s="70">
        <f t="shared" si="1260"/>
        <v>0</v>
      </c>
      <c r="AR357" s="70">
        <f t="shared" si="1244"/>
        <v>0</v>
      </c>
      <c r="AS357" s="70">
        <f t="shared" si="1245"/>
        <v>0</v>
      </c>
      <c r="AT357" s="70">
        <f t="shared" si="1246"/>
        <v>0</v>
      </c>
      <c r="AU357" s="70">
        <f t="shared" si="1261"/>
        <v>0</v>
      </c>
      <c r="AV357" s="70">
        <f t="shared" si="1261"/>
        <v>0</v>
      </c>
      <c r="AW357" s="70">
        <f t="shared" si="1261"/>
        <v>0</v>
      </c>
      <c r="AX357" s="70">
        <f t="shared" si="1248"/>
        <v>0</v>
      </c>
      <c r="AY357" s="70">
        <f t="shared" si="1249"/>
        <v>0</v>
      </c>
      <c r="AZ357" s="70">
        <f t="shared" si="1250"/>
        <v>0</v>
      </c>
      <c r="BA357" s="70">
        <f t="shared" si="1262"/>
        <v>0</v>
      </c>
      <c r="BB357" s="70">
        <f t="shared" si="1262"/>
        <v>0</v>
      </c>
      <c r="BC357" s="70">
        <f t="shared" si="1262"/>
        <v>0</v>
      </c>
      <c r="BD357" s="70">
        <f t="shared" si="1252"/>
        <v>0</v>
      </c>
      <c r="BE357" s="70">
        <f t="shared" si="1253"/>
        <v>0</v>
      </c>
      <c r="BF357" s="70">
        <f t="shared" si="1254"/>
        <v>0</v>
      </c>
    </row>
    <row r="358" spans="1:58">
      <c r="A358" s="145"/>
      <c r="B358" s="124" t="s">
        <v>145</v>
      </c>
      <c r="C358" s="121" t="s">
        <v>28</v>
      </c>
      <c r="D358" s="121" t="s">
        <v>21</v>
      </c>
      <c r="E358" s="121" t="s">
        <v>99</v>
      </c>
      <c r="F358" s="60" t="s">
        <v>182</v>
      </c>
      <c r="G358" s="61" t="s">
        <v>143</v>
      </c>
      <c r="H358" s="66">
        <v>1770000</v>
      </c>
      <c r="I358" s="66"/>
      <c r="J358" s="66"/>
      <c r="K358" s="66"/>
      <c r="L358" s="66"/>
      <c r="M358" s="66"/>
      <c r="N358" s="66">
        <f t="shared" si="1027"/>
        <v>1770000</v>
      </c>
      <c r="O358" s="66">
        <f t="shared" si="1028"/>
        <v>0</v>
      </c>
      <c r="P358" s="66">
        <f t="shared" si="1029"/>
        <v>0</v>
      </c>
      <c r="Q358" s="66">
        <f>-1458466.1-10000-50000-111.54</f>
        <v>-1518577.6400000001</v>
      </c>
      <c r="R358" s="66"/>
      <c r="S358" s="66"/>
      <c r="T358" s="66">
        <f t="shared" si="1228"/>
        <v>251422.35999999987</v>
      </c>
      <c r="U358" s="66">
        <f t="shared" si="1229"/>
        <v>0</v>
      </c>
      <c r="V358" s="66">
        <f t="shared" si="1230"/>
        <v>0</v>
      </c>
      <c r="W358" s="66">
        <v>-251422.36</v>
      </c>
      <c r="X358" s="66"/>
      <c r="Y358" s="66"/>
      <c r="Z358" s="66">
        <f t="shared" si="1232"/>
        <v>0</v>
      </c>
      <c r="AA358" s="66">
        <f t="shared" si="1233"/>
        <v>0</v>
      </c>
      <c r="AB358" s="66">
        <f t="shared" si="1234"/>
        <v>0</v>
      </c>
      <c r="AC358" s="66"/>
      <c r="AD358" s="66"/>
      <c r="AE358" s="66"/>
      <c r="AF358" s="66">
        <f t="shared" si="1236"/>
        <v>0</v>
      </c>
      <c r="AG358" s="66">
        <f t="shared" si="1237"/>
        <v>0</v>
      </c>
      <c r="AH358" s="66">
        <f t="shared" si="1238"/>
        <v>0</v>
      </c>
      <c r="AI358" s="66"/>
      <c r="AJ358" s="66"/>
      <c r="AK358" s="66"/>
      <c r="AL358" s="66">
        <f t="shared" si="1240"/>
        <v>0</v>
      </c>
      <c r="AM358" s="66">
        <f t="shared" si="1241"/>
        <v>0</v>
      </c>
      <c r="AN358" s="66">
        <f t="shared" si="1242"/>
        <v>0</v>
      </c>
      <c r="AO358" s="66"/>
      <c r="AP358" s="66"/>
      <c r="AQ358" s="66"/>
      <c r="AR358" s="66">
        <f t="shared" si="1244"/>
        <v>0</v>
      </c>
      <c r="AS358" s="66">
        <f t="shared" si="1245"/>
        <v>0</v>
      </c>
      <c r="AT358" s="66">
        <f t="shared" si="1246"/>
        <v>0</v>
      </c>
      <c r="AU358" s="66"/>
      <c r="AV358" s="66"/>
      <c r="AW358" s="66"/>
      <c r="AX358" s="66">
        <f t="shared" si="1248"/>
        <v>0</v>
      </c>
      <c r="AY358" s="66">
        <f t="shared" si="1249"/>
        <v>0</v>
      </c>
      <c r="AZ358" s="66">
        <f t="shared" si="1250"/>
        <v>0</v>
      </c>
      <c r="BA358" s="66"/>
      <c r="BB358" s="66"/>
      <c r="BC358" s="66"/>
      <c r="BD358" s="66">
        <f t="shared" si="1252"/>
        <v>0</v>
      </c>
      <c r="BE358" s="66">
        <f t="shared" si="1253"/>
        <v>0</v>
      </c>
      <c r="BF358" s="66">
        <f t="shared" si="1254"/>
        <v>0</v>
      </c>
    </row>
    <row r="359" spans="1:58">
      <c r="A359" s="127"/>
      <c r="B359" s="124" t="s">
        <v>366</v>
      </c>
      <c r="C359" s="121" t="s">
        <v>28</v>
      </c>
      <c r="D359" s="121" t="s">
        <v>21</v>
      </c>
      <c r="E359" s="121" t="s">
        <v>99</v>
      </c>
      <c r="F359" s="60" t="s">
        <v>365</v>
      </c>
      <c r="G359" s="205"/>
      <c r="H359" s="66"/>
      <c r="I359" s="66"/>
      <c r="J359" s="66"/>
      <c r="K359" s="66"/>
      <c r="L359" s="66"/>
      <c r="M359" s="66"/>
      <c r="N359" s="66"/>
      <c r="O359" s="66"/>
      <c r="P359" s="66"/>
      <c r="Q359" s="66">
        <f>Q360</f>
        <v>600000</v>
      </c>
      <c r="R359" s="66">
        <f t="shared" ref="R359:S360" si="1263">R360</f>
        <v>0</v>
      </c>
      <c r="S359" s="66">
        <f t="shared" si="1263"/>
        <v>0</v>
      </c>
      <c r="T359" s="66">
        <f t="shared" ref="T359:T361" si="1264">N359+Q359</f>
        <v>600000</v>
      </c>
      <c r="U359" s="66">
        <f t="shared" ref="U359:U361" si="1265">O359+R359</f>
        <v>0</v>
      </c>
      <c r="V359" s="66">
        <f t="shared" ref="V359:V361" si="1266">P359+S359</f>
        <v>0</v>
      </c>
      <c r="W359" s="66">
        <f>W360</f>
        <v>0</v>
      </c>
      <c r="X359" s="66">
        <f t="shared" ref="X359:Y360" si="1267">X360</f>
        <v>0</v>
      </c>
      <c r="Y359" s="66">
        <f t="shared" si="1267"/>
        <v>0</v>
      </c>
      <c r="Z359" s="66">
        <f t="shared" si="1232"/>
        <v>600000</v>
      </c>
      <c r="AA359" s="66">
        <f t="shared" si="1233"/>
        <v>0</v>
      </c>
      <c r="AB359" s="66">
        <f t="shared" si="1234"/>
        <v>0</v>
      </c>
      <c r="AC359" s="66">
        <f>AC360</f>
        <v>0</v>
      </c>
      <c r="AD359" s="66">
        <f t="shared" ref="AD359:AE360" si="1268">AD360</f>
        <v>0</v>
      </c>
      <c r="AE359" s="66">
        <f t="shared" si="1268"/>
        <v>0</v>
      </c>
      <c r="AF359" s="66">
        <f t="shared" si="1236"/>
        <v>600000</v>
      </c>
      <c r="AG359" s="66">
        <f t="shared" si="1237"/>
        <v>0</v>
      </c>
      <c r="AH359" s="66">
        <f t="shared" si="1238"/>
        <v>0</v>
      </c>
      <c r="AI359" s="66">
        <f>AI360</f>
        <v>-600000</v>
      </c>
      <c r="AJ359" s="66">
        <f t="shared" ref="AJ359:AK360" si="1269">AJ360</f>
        <v>0</v>
      </c>
      <c r="AK359" s="66">
        <f t="shared" si="1269"/>
        <v>0</v>
      </c>
      <c r="AL359" s="66">
        <f t="shared" si="1240"/>
        <v>0</v>
      </c>
      <c r="AM359" s="66">
        <f t="shared" si="1241"/>
        <v>0</v>
      </c>
      <c r="AN359" s="66">
        <f t="shared" si="1242"/>
        <v>0</v>
      </c>
      <c r="AO359" s="66">
        <f>AO360</f>
        <v>0</v>
      </c>
      <c r="AP359" s="66">
        <f t="shared" ref="AP359:AQ360" si="1270">AP360</f>
        <v>0</v>
      </c>
      <c r="AQ359" s="66">
        <f t="shared" si="1270"/>
        <v>0</v>
      </c>
      <c r="AR359" s="66">
        <f t="shared" si="1244"/>
        <v>0</v>
      </c>
      <c r="AS359" s="66">
        <f t="shared" si="1245"/>
        <v>0</v>
      </c>
      <c r="AT359" s="66">
        <f t="shared" si="1246"/>
        <v>0</v>
      </c>
      <c r="AU359" s="66">
        <f>AU360</f>
        <v>0</v>
      </c>
      <c r="AV359" s="66">
        <f t="shared" ref="AV359:AW360" si="1271">AV360</f>
        <v>0</v>
      </c>
      <c r="AW359" s="66">
        <f t="shared" si="1271"/>
        <v>0</v>
      </c>
      <c r="AX359" s="66">
        <f t="shared" si="1248"/>
        <v>0</v>
      </c>
      <c r="AY359" s="66">
        <f t="shared" si="1249"/>
        <v>0</v>
      </c>
      <c r="AZ359" s="66">
        <f t="shared" si="1250"/>
        <v>0</v>
      </c>
      <c r="BA359" s="66">
        <f>BA360</f>
        <v>0</v>
      </c>
      <c r="BB359" s="66">
        <f t="shared" ref="BB359:BC360" si="1272">BB360</f>
        <v>0</v>
      </c>
      <c r="BC359" s="66">
        <f t="shared" si="1272"/>
        <v>0</v>
      </c>
      <c r="BD359" s="66">
        <f t="shared" si="1252"/>
        <v>0</v>
      </c>
      <c r="BE359" s="66">
        <f t="shared" si="1253"/>
        <v>0</v>
      </c>
      <c r="BF359" s="66">
        <f t="shared" si="1254"/>
        <v>0</v>
      </c>
    </row>
    <row r="360" spans="1:58" ht="25.5">
      <c r="A360" s="127"/>
      <c r="B360" s="88" t="s">
        <v>207</v>
      </c>
      <c r="C360" s="121" t="s">
        <v>28</v>
      </c>
      <c r="D360" s="121" t="s">
        <v>21</v>
      </c>
      <c r="E360" s="121" t="s">
        <v>99</v>
      </c>
      <c r="F360" s="60" t="s">
        <v>365</v>
      </c>
      <c r="G360" s="205" t="s">
        <v>32</v>
      </c>
      <c r="H360" s="66"/>
      <c r="I360" s="66"/>
      <c r="J360" s="66"/>
      <c r="K360" s="66"/>
      <c r="L360" s="66"/>
      <c r="M360" s="66"/>
      <c r="N360" s="66"/>
      <c r="O360" s="66"/>
      <c r="P360" s="66"/>
      <c r="Q360" s="66">
        <f>Q361</f>
        <v>600000</v>
      </c>
      <c r="R360" s="66">
        <f t="shared" si="1263"/>
        <v>0</v>
      </c>
      <c r="S360" s="66">
        <f t="shared" si="1263"/>
        <v>0</v>
      </c>
      <c r="T360" s="66">
        <f t="shared" si="1264"/>
        <v>600000</v>
      </c>
      <c r="U360" s="66">
        <f t="shared" si="1265"/>
        <v>0</v>
      </c>
      <c r="V360" s="66">
        <f t="shared" si="1266"/>
        <v>0</v>
      </c>
      <c r="W360" s="66">
        <f>W361</f>
        <v>0</v>
      </c>
      <c r="X360" s="66">
        <f t="shared" si="1267"/>
        <v>0</v>
      </c>
      <c r="Y360" s="66">
        <f t="shared" si="1267"/>
        <v>0</v>
      </c>
      <c r="Z360" s="66">
        <f t="shared" si="1232"/>
        <v>600000</v>
      </c>
      <c r="AA360" s="66">
        <f t="shared" si="1233"/>
        <v>0</v>
      </c>
      <c r="AB360" s="66">
        <f t="shared" si="1234"/>
        <v>0</v>
      </c>
      <c r="AC360" s="66">
        <f>AC361</f>
        <v>0</v>
      </c>
      <c r="AD360" s="66">
        <f t="shared" si="1268"/>
        <v>0</v>
      </c>
      <c r="AE360" s="66">
        <f t="shared" si="1268"/>
        <v>0</v>
      </c>
      <c r="AF360" s="66">
        <f t="shared" si="1236"/>
        <v>600000</v>
      </c>
      <c r="AG360" s="66">
        <f t="shared" si="1237"/>
        <v>0</v>
      </c>
      <c r="AH360" s="66">
        <f t="shared" si="1238"/>
        <v>0</v>
      </c>
      <c r="AI360" s="66">
        <f>AI361</f>
        <v>-600000</v>
      </c>
      <c r="AJ360" s="66">
        <f t="shared" si="1269"/>
        <v>0</v>
      </c>
      <c r="AK360" s="66">
        <f t="shared" si="1269"/>
        <v>0</v>
      </c>
      <c r="AL360" s="66">
        <f t="shared" si="1240"/>
        <v>0</v>
      </c>
      <c r="AM360" s="66">
        <f t="shared" si="1241"/>
        <v>0</v>
      </c>
      <c r="AN360" s="66">
        <f t="shared" si="1242"/>
        <v>0</v>
      </c>
      <c r="AO360" s="66">
        <f>AO361</f>
        <v>0</v>
      </c>
      <c r="AP360" s="66">
        <f t="shared" si="1270"/>
        <v>0</v>
      </c>
      <c r="AQ360" s="66">
        <f t="shared" si="1270"/>
        <v>0</v>
      </c>
      <c r="AR360" s="66">
        <f t="shared" si="1244"/>
        <v>0</v>
      </c>
      <c r="AS360" s="66">
        <f t="shared" si="1245"/>
        <v>0</v>
      </c>
      <c r="AT360" s="66">
        <f t="shared" si="1246"/>
        <v>0</v>
      </c>
      <c r="AU360" s="66">
        <f>AU361</f>
        <v>0</v>
      </c>
      <c r="AV360" s="66">
        <f t="shared" si="1271"/>
        <v>0</v>
      </c>
      <c r="AW360" s="66">
        <f t="shared" si="1271"/>
        <v>0</v>
      </c>
      <c r="AX360" s="66">
        <f t="shared" si="1248"/>
        <v>0</v>
      </c>
      <c r="AY360" s="66">
        <f t="shared" si="1249"/>
        <v>0</v>
      </c>
      <c r="AZ360" s="66">
        <f t="shared" si="1250"/>
        <v>0</v>
      </c>
      <c r="BA360" s="66">
        <f>BA361</f>
        <v>0</v>
      </c>
      <c r="BB360" s="66">
        <f t="shared" si="1272"/>
        <v>0</v>
      </c>
      <c r="BC360" s="66">
        <f t="shared" si="1272"/>
        <v>0</v>
      </c>
      <c r="BD360" s="66">
        <f t="shared" si="1252"/>
        <v>0</v>
      </c>
      <c r="BE360" s="66">
        <f t="shared" si="1253"/>
        <v>0</v>
      </c>
      <c r="BF360" s="66">
        <f t="shared" si="1254"/>
        <v>0</v>
      </c>
    </row>
    <row r="361" spans="1:58" ht="25.5">
      <c r="A361" s="127"/>
      <c r="B361" s="92" t="s">
        <v>34</v>
      </c>
      <c r="C361" s="121" t="s">
        <v>28</v>
      </c>
      <c r="D361" s="121" t="s">
        <v>21</v>
      </c>
      <c r="E361" s="121" t="s">
        <v>99</v>
      </c>
      <c r="F361" s="60" t="s">
        <v>365</v>
      </c>
      <c r="G361" s="205" t="s">
        <v>33</v>
      </c>
      <c r="H361" s="66"/>
      <c r="I361" s="66"/>
      <c r="J361" s="66"/>
      <c r="K361" s="66"/>
      <c r="L361" s="66"/>
      <c r="M361" s="66"/>
      <c r="N361" s="66"/>
      <c r="O361" s="66"/>
      <c r="P361" s="66"/>
      <c r="Q361" s="66">
        <v>600000</v>
      </c>
      <c r="R361" s="66"/>
      <c r="S361" s="66"/>
      <c r="T361" s="66">
        <f t="shared" si="1264"/>
        <v>600000</v>
      </c>
      <c r="U361" s="66">
        <f t="shared" si="1265"/>
        <v>0</v>
      </c>
      <c r="V361" s="66">
        <f t="shared" si="1266"/>
        <v>0</v>
      </c>
      <c r="W361" s="66"/>
      <c r="X361" s="66"/>
      <c r="Y361" s="66"/>
      <c r="Z361" s="66">
        <f t="shared" si="1232"/>
        <v>600000</v>
      </c>
      <c r="AA361" s="66">
        <f t="shared" si="1233"/>
        <v>0</v>
      </c>
      <c r="AB361" s="66">
        <f t="shared" si="1234"/>
        <v>0</v>
      </c>
      <c r="AC361" s="66"/>
      <c r="AD361" s="66"/>
      <c r="AE361" s="66"/>
      <c r="AF361" s="66">
        <f t="shared" si="1236"/>
        <v>600000</v>
      </c>
      <c r="AG361" s="66">
        <f t="shared" si="1237"/>
        <v>0</v>
      </c>
      <c r="AH361" s="66">
        <f t="shared" si="1238"/>
        <v>0</v>
      </c>
      <c r="AI361" s="66">
        <v>-600000</v>
      </c>
      <c r="AJ361" s="66"/>
      <c r="AK361" s="66"/>
      <c r="AL361" s="66">
        <f t="shared" si="1240"/>
        <v>0</v>
      </c>
      <c r="AM361" s="66">
        <f t="shared" si="1241"/>
        <v>0</v>
      </c>
      <c r="AN361" s="66">
        <f t="shared" si="1242"/>
        <v>0</v>
      </c>
      <c r="AO361" s="66"/>
      <c r="AP361" s="66"/>
      <c r="AQ361" s="66"/>
      <c r="AR361" s="66">
        <f t="shared" si="1244"/>
        <v>0</v>
      </c>
      <c r="AS361" s="66">
        <f t="shared" si="1245"/>
        <v>0</v>
      </c>
      <c r="AT361" s="66">
        <f t="shared" si="1246"/>
        <v>0</v>
      </c>
      <c r="AU361" s="66"/>
      <c r="AV361" s="66"/>
      <c r="AW361" s="66"/>
      <c r="AX361" s="66">
        <f t="shared" si="1248"/>
        <v>0</v>
      </c>
      <c r="AY361" s="66">
        <f t="shared" si="1249"/>
        <v>0</v>
      </c>
      <c r="AZ361" s="66">
        <f t="shared" si="1250"/>
        <v>0</v>
      </c>
      <c r="BA361" s="66"/>
      <c r="BB361" s="66"/>
      <c r="BC361" s="66"/>
      <c r="BD361" s="66">
        <f t="shared" si="1252"/>
        <v>0</v>
      </c>
      <c r="BE361" s="66">
        <f t="shared" si="1253"/>
        <v>0</v>
      </c>
      <c r="BF361" s="66">
        <f t="shared" si="1254"/>
        <v>0</v>
      </c>
    </row>
    <row r="362" spans="1:58">
      <c r="A362" s="127"/>
      <c r="B362" s="77" t="s">
        <v>287</v>
      </c>
      <c r="C362" s="121" t="s">
        <v>28</v>
      </c>
      <c r="D362" s="121" t="s">
        <v>21</v>
      </c>
      <c r="E362" s="121" t="s">
        <v>99</v>
      </c>
      <c r="F362" s="60" t="s">
        <v>128</v>
      </c>
      <c r="G362" s="205"/>
      <c r="H362" s="66"/>
      <c r="I362" s="66"/>
      <c r="J362" s="66"/>
      <c r="K362" s="66"/>
      <c r="L362" s="66"/>
      <c r="M362" s="66"/>
      <c r="N362" s="66"/>
      <c r="O362" s="66"/>
      <c r="P362" s="66"/>
      <c r="Q362" s="66"/>
      <c r="R362" s="66"/>
      <c r="S362" s="66"/>
      <c r="T362" s="66"/>
      <c r="U362" s="66"/>
      <c r="V362" s="66"/>
      <c r="W362" s="66"/>
      <c r="X362" s="66"/>
      <c r="Y362" s="66"/>
      <c r="Z362" s="66"/>
      <c r="AA362" s="66"/>
      <c r="AB362" s="66"/>
      <c r="AC362" s="66"/>
      <c r="AD362" s="66"/>
      <c r="AE362" s="66"/>
      <c r="AF362" s="66"/>
      <c r="AG362" s="66"/>
      <c r="AH362" s="66"/>
      <c r="AI362" s="66"/>
      <c r="AJ362" s="66"/>
      <c r="AK362" s="66"/>
      <c r="AL362" s="66"/>
      <c r="AM362" s="66"/>
      <c r="AN362" s="66"/>
      <c r="AO362" s="66"/>
      <c r="AP362" s="66"/>
      <c r="AQ362" s="66"/>
      <c r="AR362" s="66"/>
      <c r="AS362" s="66"/>
      <c r="AT362" s="66"/>
      <c r="AU362" s="66"/>
      <c r="AV362" s="66"/>
      <c r="AW362" s="66"/>
      <c r="AX362" s="66"/>
      <c r="AY362" s="66"/>
      <c r="AZ362" s="66"/>
      <c r="BA362" s="66">
        <f>BA363</f>
        <v>60000</v>
      </c>
      <c r="BB362" s="66">
        <f t="shared" ref="BB362:BC363" si="1273">BB363</f>
        <v>0</v>
      </c>
      <c r="BC362" s="66">
        <f t="shared" si="1273"/>
        <v>0</v>
      </c>
      <c r="BD362" s="66">
        <f t="shared" ref="BD362:BD364" si="1274">AX362+BA362</f>
        <v>60000</v>
      </c>
      <c r="BE362" s="66">
        <f t="shared" ref="BE362:BE364" si="1275">AY362+BB362</f>
        <v>0</v>
      </c>
      <c r="BF362" s="66">
        <f t="shared" ref="BF362:BF364" si="1276">AZ362+BC362</f>
        <v>0</v>
      </c>
    </row>
    <row r="363" spans="1:58" ht="25.5">
      <c r="A363" s="127"/>
      <c r="B363" s="88" t="s">
        <v>207</v>
      </c>
      <c r="C363" s="121" t="s">
        <v>28</v>
      </c>
      <c r="D363" s="121" t="s">
        <v>21</v>
      </c>
      <c r="E363" s="121" t="s">
        <v>99</v>
      </c>
      <c r="F363" s="60" t="s">
        <v>128</v>
      </c>
      <c r="G363" s="205" t="s">
        <v>32</v>
      </c>
      <c r="H363" s="66"/>
      <c r="I363" s="66"/>
      <c r="J363" s="66"/>
      <c r="K363" s="66"/>
      <c r="L363" s="66"/>
      <c r="M363" s="66"/>
      <c r="N363" s="66"/>
      <c r="O363" s="66"/>
      <c r="P363" s="66"/>
      <c r="Q363" s="66"/>
      <c r="R363" s="66"/>
      <c r="S363" s="66"/>
      <c r="T363" s="66"/>
      <c r="U363" s="66"/>
      <c r="V363" s="66"/>
      <c r="W363" s="66"/>
      <c r="X363" s="66"/>
      <c r="Y363" s="66"/>
      <c r="Z363" s="66"/>
      <c r="AA363" s="66"/>
      <c r="AB363" s="66"/>
      <c r="AC363" s="66"/>
      <c r="AD363" s="66"/>
      <c r="AE363" s="66"/>
      <c r="AF363" s="66"/>
      <c r="AG363" s="66"/>
      <c r="AH363" s="66"/>
      <c r="AI363" s="66"/>
      <c r="AJ363" s="66"/>
      <c r="AK363" s="66"/>
      <c r="AL363" s="66"/>
      <c r="AM363" s="66"/>
      <c r="AN363" s="66"/>
      <c r="AO363" s="66"/>
      <c r="AP363" s="66"/>
      <c r="AQ363" s="66"/>
      <c r="AR363" s="66"/>
      <c r="AS363" s="66"/>
      <c r="AT363" s="66"/>
      <c r="AU363" s="66"/>
      <c r="AV363" s="66"/>
      <c r="AW363" s="66"/>
      <c r="AX363" s="66"/>
      <c r="AY363" s="66"/>
      <c r="AZ363" s="66"/>
      <c r="BA363" s="66">
        <f>BA364</f>
        <v>60000</v>
      </c>
      <c r="BB363" s="66">
        <f t="shared" si="1273"/>
        <v>0</v>
      </c>
      <c r="BC363" s="66">
        <f t="shared" si="1273"/>
        <v>0</v>
      </c>
      <c r="BD363" s="66">
        <f t="shared" si="1274"/>
        <v>60000</v>
      </c>
      <c r="BE363" s="66">
        <f t="shared" si="1275"/>
        <v>0</v>
      </c>
      <c r="BF363" s="66">
        <f t="shared" si="1276"/>
        <v>0</v>
      </c>
    </row>
    <row r="364" spans="1:58" ht="25.5">
      <c r="A364" s="127"/>
      <c r="B364" s="92" t="s">
        <v>34</v>
      </c>
      <c r="C364" s="121" t="s">
        <v>28</v>
      </c>
      <c r="D364" s="121" t="s">
        <v>21</v>
      </c>
      <c r="E364" s="121" t="s">
        <v>99</v>
      </c>
      <c r="F364" s="60" t="s">
        <v>128</v>
      </c>
      <c r="G364" s="205" t="s">
        <v>33</v>
      </c>
      <c r="H364" s="66"/>
      <c r="I364" s="66"/>
      <c r="J364" s="66"/>
      <c r="K364" s="66"/>
      <c r="L364" s="66"/>
      <c r="M364" s="66"/>
      <c r="N364" s="66"/>
      <c r="O364" s="66"/>
      <c r="P364" s="66"/>
      <c r="Q364" s="66"/>
      <c r="R364" s="66"/>
      <c r="S364" s="66"/>
      <c r="T364" s="66"/>
      <c r="U364" s="66"/>
      <c r="V364" s="66"/>
      <c r="W364" s="66"/>
      <c r="X364" s="66"/>
      <c r="Y364" s="66"/>
      <c r="Z364" s="66"/>
      <c r="AA364" s="66"/>
      <c r="AB364" s="66"/>
      <c r="AC364" s="66"/>
      <c r="AD364" s="66"/>
      <c r="AE364" s="66"/>
      <c r="AF364" s="66"/>
      <c r="AG364" s="66"/>
      <c r="AH364" s="66"/>
      <c r="AI364" s="66"/>
      <c r="AJ364" s="66"/>
      <c r="AK364" s="66"/>
      <c r="AL364" s="66"/>
      <c r="AM364" s="66"/>
      <c r="AN364" s="66"/>
      <c r="AO364" s="66"/>
      <c r="AP364" s="66"/>
      <c r="AQ364" s="66"/>
      <c r="AR364" s="66"/>
      <c r="AS364" s="66"/>
      <c r="AT364" s="66"/>
      <c r="AU364" s="66"/>
      <c r="AV364" s="66"/>
      <c r="AW364" s="66"/>
      <c r="AX364" s="66"/>
      <c r="AY364" s="66"/>
      <c r="AZ364" s="66"/>
      <c r="BA364" s="66">
        <v>60000</v>
      </c>
      <c r="BB364" s="66"/>
      <c r="BC364" s="66"/>
      <c r="BD364" s="66">
        <f t="shared" si="1274"/>
        <v>60000</v>
      </c>
      <c r="BE364" s="66">
        <f t="shared" si="1275"/>
        <v>0</v>
      </c>
      <c r="BF364" s="66">
        <f t="shared" si="1276"/>
        <v>0</v>
      </c>
    </row>
    <row r="365" spans="1:58">
      <c r="A365" s="146"/>
      <c r="B365" s="108" t="s">
        <v>187</v>
      </c>
      <c r="C365" s="40" t="s">
        <v>28</v>
      </c>
      <c r="D365" s="40" t="s">
        <v>21</v>
      </c>
      <c r="E365" s="40" t="s">
        <v>99</v>
      </c>
      <c r="F365" s="40" t="s">
        <v>186</v>
      </c>
      <c r="G365" s="41"/>
      <c r="H365" s="67">
        <f>H366</f>
        <v>5000000</v>
      </c>
      <c r="I365" s="67">
        <f t="shared" ref="I365:M366" si="1277">I366</f>
        <v>0</v>
      </c>
      <c r="J365" s="67">
        <f t="shared" si="1277"/>
        <v>0</v>
      </c>
      <c r="K365" s="67">
        <f t="shared" si="1277"/>
        <v>0</v>
      </c>
      <c r="L365" s="67">
        <f t="shared" si="1277"/>
        <v>0</v>
      </c>
      <c r="M365" s="67">
        <f t="shared" si="1277"/>
        <v>0</v>
      </c>
      <c r="N365" s="67">
        <f t="shared" si="1027"/>
        <v>5000000</v>
      </c>
      <c r="O365" s="67">
        <f t="shared" si="1028"/>
        <v>0</v>
      </c>
      <c r="P365" s="67">
        <f t="shared" si="1029"/>
        <v>0</v>
      </c>
      <c r="Q365" s="67">
        <f t="shared" ref="Q365:S366" si="1278">Q366</f>
        <v>0</v>
      </c>
      <c r="R365" s="67">
        <f t="shared" si="1278"/>
        <v>0</v>
      </c>
      <c r="S365" s="67">
        <f t="shared" si="1278"/>
        <v>0</v>
      </c>
      <c r="T365" s="67">
        <f t="shared" si="1228"/>
        <v>5000000</v>
      </c>
      <c r="U365" s="67">
        <f t="shared" si="1229"/>
        <v>0</v>
      </c>
      <c r="V365" s="67">
        <f t="shared" si="1230"/>
        <v>0</v>
      </c>
      <c r="W365" s="67">
        <f t="shared" ref="W365:Y366" si="1279">W366</f>
        <v>0</v>
      </c>
      <c r="X365" s="67">
        <f t="shared" si="1279"/>
        <v>0</v>
      </c>
      <c r="Y365" s="67">
        <f t="shared" si="1279"/>
        <v>0</v>
      </c>
      <c r="Z365" s="67">
        <f t="shared" si="1232"/>
        <v>5000000</v>
      </c>
      <c r="AA365" s="67">
        <f t="shared" si="1233"/>
        <v>0</v>
      </c>
      <c r="AB365" s="67">
        <f t="shared" si="1234"/>
        <v>0</v>
      </c>
      <c r="AC365" s="67">
        <f t="shared" ref="AC365:AE366" si="1280">AC366</f>
        <v>-600000</v>
      </c>
      <c r="AD365" s="67">
        <f t="shared" si="1280"/>
        <v>0</v>
      </c>
      <c r="AE365" s="67">
        <f t="shared" si="1280"/>
        <v>0</v>
      </c>
      <c r="AF365" s="67">
        <f t="shared" si="1236"/>
        <v>4400000</v>
      </c>
      <c r="AG365" s="67">
        <f t="shared" si="1237"/>
        <v>0</v>
      </c>
      <c r="AH365" s="67">
        <f t="shared" si="1238"/>
        <v>0</v>
      </c>
      <c r="AI365" s="67">
        <f t="shared" ref="AI365:AK366" si="1281">AI366</f>
        <v>0</v>
      </c>
      <c r="AJ365" s="67">
        <f t="shared" si="1281"/>
        <v>0</v>
      </c>
      <c r="AK365" s="67">
        <f t="shared" si="1281"/>
        <v>0</v>
      </c>
      <c r="AL365" s="67">
        <f t="shared" si="1240"/>
        <v>4400000</v>
      </c>
      <c r="AM365" s="67">
        <f t="shared" si="1241"/>
        <v>0</v>
      </c>
      <c r="AN365" s="67">
        <f t="shared" si="1242"/>
        <v>0</v>
      </c>
      <c r="AO365" s="67">
        <f t="shared" ref="AO365:AQ366" si="1282">AO366</f>
        <v>0</v>
      </c>
      <c r="AP365" s="67">
        <f t="shared" si="1282"/>
        <v>0</v>
      </c>
      <c r="AQ365" s="67">
        <f t="shared" si="1282"/>
        <v>0</v>
      </c>
      <c r="AR365" s="67">
        <f t="shared" si="1244"/>
        <v>4400000</v>
      </c>
      <c r="AS365" s="67">
        <f t="shared" si="1245"/>
        <v>0</v>
      </c>
      <c r="AT365" s="67">
        <f t="shared" si="1246"/>
        <v>0</v>
      </c>
      <c r="AU365" s="67">
        <f t="shared" ref="AU365:AW366" si="1283">AU366</f>
        <v>0</v>
      </c>
      <c r="AV365" s="67">
        <f t="shared" si="1283"/>
        <v>0</v>
      </c>
      <c r="AW365" s="67">
        <f t="shared" si="1283"/>
        <v>0</v>
      </c>
      <c r="AX365" s="67">
        <f t="shared" si="1248"/>
        <v>4400000</v>
      </c>
      <c r="AY365" s="67">
        <f t="shared" si="1249"/>
        <v>0</v>
      </c>
      <c r="AZ365" s="67">
        <f t="shared" si="1250"/>
        <v>0</v>
      </c>
      <c r="BA365" s="67">
        <f t="shared" ref="BA365:BC366" si="1284">BA366</f>
        <v>600000</v>
      </c>
      <c r="BB365" s="67">
        <f t="shared" si="1284"/>
        <v>0</v>
      </c>
      <c r="BC365" s="67">
        <f t="shared" si="1284"/>
        <v>0</v>
      </c>
      <c r="BD365" s="67">
        <f t="shared" si="1252"/>
        <v>5000000</v>
      </c>
      <c r="BE365" s="67">
        <f t="shared" si="1253"/>
        <v>0</v>
      </c>
      <c r="BF365" s="67">
        <f t="shared" si="1254"/>
        <v>0</v>
      </c>
    </row>
    <row r="366" spans="1:58" ht="25.5">
      <c r="A366" s="146"/>
      <c r="B366" s="80" t="s">
        <v>41</v>
      </c>
      <c r="C366" s="40" t="s">
        <v>28</v>
      </c>
      <c r="D366" s="40" t="s">
        <v>21</v>
      </c>
      <c r="E366" s="40" t="s">
        <v>99</v>
      </c>
      <c r="F366" s="40" t="s">
        <v>186</v>
      </c>
      <c r="G366" s="41" t="s">
        <v>39</v>
      </c>
      <c r="H366" s="67">
        <f>H367</f>
        <v>5000000</v>
      </c>
      <c r="I366" s="67">
        <f t="shared" si="1277"/>
        <v>0</v>
      </c>
      <c r="J366" s="67">
        <f t="shared" si="1277"/>
        <v>0</v>
      </c>
      <c r="K366" s="67">
        <f t="shared" si="1277"/>
        <v>0</v>
      </c>
      <c r="L366" s="67">
        <f t="shared" si="1277"/>
        <v>0</v>
      </c>
      <c r="M366" s="67">
        <f t="shared" si="1277"/>
        <v>0</v>
      </c>
      <c r="N366" s="67">
        <f t="shared" si="1027"/>
        <v>5000000</v>
      </c>
      <c r="O366" s="67">
        <f t="shared" si="1028"/>
        <v>0</v>
      </c>
      <c r="P366" s="67">
        <f t="shared" si="1029"/>
        <v>0</v>
      </c>
      <c r="Q366" s="67">
        <f t="shared" si="1278"/>
        <v>0</v>
      </c>
      <c r="R366" s="67">
        <f t="shared" si="1278"/>
        <v>0</v>
      </c>
      <c r="S366" s="67">
        <f t="shared" si="1278"/>
        <v>0</v>
      </c>
      <c r="T366" s="67">
        <f t="shared" si="1228"/>
        <v>5000000</v>
      </c>
      <c r="U366" s="67">
        <f t="shared" si="1229"/>
        <v>0</v>
      </c>
      <c r="V366" s="67">
        <f t="shared" si="1230"/>
        <v>0</v>
      </c>
      <c r="W366" s="67">
        <f t="shared" si="1279"/>
        <v>0</v>
      </c>
      <c r="X366" s="67">
        <f t="shared" si="1279"/>
        <v>0</v>
      </c>
      <c r="Y366" s="67">
        <f t="shared" si="1279"/>
        <v>0</v>
      </c>
      <c r="Z366" s="67">
        <f t="shared" si="1232"/>
        <v>5000000</v>
      </c>
      <c r="AA366" s="67">
        <f t="shared" si="1233"/>
        <v>0</v>
      </c>
      <c r="AB366" s="67">
        <f t="shared" si="1234"/>
        <v>0</v>
      </c>
      <c r="AC366" s="67">
        <f t="shared" si="1280"/>
        <v>-600000</v>
      </c>
      <c r="AD366" s="67">
        <f t="shared" si="1280"/>
        <v>0</v>
      </c>
      <c r="AE366" s="67">
        <f t="shared" si="1280"/>
        <v>0</v>
      </c>
      <c r="AF366" s="67">
        <f t="shared" si="1236"/>
        <v>4400000</v>
      </c>
      <c r="AG366" s="67">
        <f t="shared" si="1237"/>
        <v>0</v>
      </c>
      <c r="AH366" s="67">
        <f t="shared" si="1238"/>
        <v>0</v>
      </c>
      <c r="AI366" s="67">
        <f t="shared" si="1281"/>
        <v>0</v>
      </c>
      <c r="AJ366" s="67">
        <f t="shared" si="1281"/>
        <v>0</v>
      </c>
      <c r="AK366" s="67">
        <f t="shared" si="1281"/>
        <v>0</v>
      </c>
      <c r="AL366" s="67">
        <f t="shared" si="1240"/>
        <v>4400000</v>
      </c>
      <c r="AM366" s="67">
        <f t="shared" si="1241"/>
        <v>0</v>
      </c>
      <c r="AN366" s="67">
        <f t="shared" si="1242"/>
        <v>0</v>
      </c>
      <c r="AO366" s="67">
        <f t="shared" si="1282"/>
        <v>0</v>
      </c>
      <c r="AP366" s="67">
        <f t="shared" si="1282"/>
        <v>0</v>
      </c>
      <c r="AQ366" s="67">
        <f t="shared" si="1282"/>
        <v>0</v>
      </c>
      <c r="AR366" s="67">
        <f t="shared" si="1244"/>
        <v>4400000</v>
      </c>
      <c r="AS366" s="67">
        <f t="shared" si="1245"/>
        <v>0</v>
      </c>
      <c r="AT366" s="67">
        <f t="shared" si="1246"/>
        <v>0</v>
      </c>
      <c r="AU366" s="67">
        <f t="shared" si="1283"/>
        <v>0</v>
      </c>
      <c r="AV366" s="67">
        <f t="shared" si="1283"/>
        <v>0</v>
      </c>
      <c r="AW366" s="67">
        <f t="shared" si="1283"/>
        <v>0</v>
      </c>
      <c r="AX366" s="67">
        <f t="shared" si="1248"/>
        <v>4400000</v>
      </c>
      <c r="AY366" s="67">
        <f t="shared" si="1249"/>
        <v>0</v>
      </c>
      <c r="AZ366" s="67">
        <f t="shared" si="1250"/>
        <v>0</v>
      </c>
      <c r="BA366" s="67">
        <f t="shared" si="1284"/>
        <v>600000</v>
      </c>
      <c r="BB366" s="67">
        <f t="shared" si="1284"/>
        <v>0</v>
      </c>
      <c r="BC366" s="67">
        <f t="shared" si="1284"/>
        <v>0</v>
      </c>
      <c r="BD366" s="67">
        <f t="shared" si="1252"/>
        <v>5000000</v>
      </c>
      <c r="BE366" s="67">
        <f t="shared" si="1253"/>
        <v>0</v>
      </c>
      <c r="BF366" s="67">
        <f t="shared" si="1254"/>
        <v>0</v>
      </c>
    </row>
    <row r="367" spans="1:58">
      <c r="A367" s="151"/>
      <c r="B367" s="108" t="s">
        <v>42</v>
      </c>
      <c r="C367" s="40" t="s">
        <v>28</v>
      </c>
      <c r="D367" s="40" t="s">
        <v>21</v>
      </c>
      <c r="E367" s="40" t="s">
        <v>99</v>
      </c>
      <c r="F367" s="40" t="s">
        <v>186</v>
      </c>
      <c r="G367" s="41" t="s">
        <v>40</v>
      </c>
      <c r="H367" s="67">
        <v>5000000</v>
      </c>
      <c r="I367" s="67"/>
      <c r="J367" s="67"/>
      <c r="K367" s="67"/>
      <c r="L367" s="67"/>
      <c r="M367" s="67"/>
      <c r="N367" s="67">
        <f t="shared" si="1027"/>
        <v>5000000</v>
      </c>
      <c r="O367" s="67">
        <f t="shared" si="1028"/>
        <v>0</v>
      </c>
      <c r="P367" s="67">
        <f t="shared" si="1029"/>
        <v>0</v>
      </c>
      <c r="Q367" s="67"/>
      <c r="R367" s="67"/>
      <c r="S367" s="67"/>
      <c r="T367" s="67">
        <f t="shared" si="1228"/>
        <v>5000000</v>
      </c>
      <c r="U367" s="67">
        <f t="shared" si="1229"/>
        <v>0</v>
      </c>
      <c r="V367" s="67">
        <f t="shared" si="1230"/>
        <v>0</v>
      </c>
      <c r="W367" s="67"/>
      <c r="X367" s="67"/>
      <c r="Y367" s="67"/>
      <c r="Z367" s="67">
        <f t="shared" si="1232"/>
        <v>5000000</v>
      </c>
      <c r="AA367" s="67">
        <f t="shared" si="1233"/>
        <v>0</v>
      </c>
      <c r="AB367" s="67">
        <f t="shared" si="1234"/>
        <v>0</v>
      </c>
      <c r="AC367" s="67">
        <v>-600000</v>
      </c>
      <c r="AD367" s="67"/>
      <c r="AE367" s="67"/>
      <c r="AF367" s="67">
        <f t="shared" si="1236"/>
        <v>4400000</v>
      </c>
      <c r="AG367" s="67">
        <f t="shared" si="1237"/>
        <v>0</v>
      </c>
      <c r="AH367" s="67">
        <f t="shared" si="1238"/>
        <v>0</v>
      </c>
      <c r="AI367" s="67"/>
      <c r="AJ367" s="67"/>
      <c r="AK367" s="67"/>
      <c r="AL367" s="67">
        <f t="shared" si="1240"/>
        <v>4400000</v>
      </c>
      <c r="AM367" s="67">
        <f t="shared" si="1241"/>
        <v>0</v>
      </c>
      <c r="AN367" s="67">
        <f t="shared" si="1242"/>
        <v>0</v>
      </c>
      <c r="AO367" s="67"/>
      <c r="AP367" s="67"/>
      <c r="AQ367" s="67"/>
      <c r="AR367" s="67">
        <f t="shared" si="1244"/>
        <v>4400000</v>
      </c>
      <c r="AS367" s="67">
        <f t="shared" si="1245"/>
        <v>0</v>
      </c>
      <c r="AT367" s="67">
        <f t="shared" si="1246"/>
        <v>0</v>
      </c>
      <c r="AU367" s="67"/>
      <c r="AV367" s="67"/>
      <c r="AW367" s="67"/>
      <c r="AX367" s="67">
        <f t="shared" si="1248"/>
        <v>4400000</v>
      </c>
      <c r="AY367" s="67">
        <f t="shared" si="1249"/>
        <v>0</v>
      </c>
      <c r="AZ367" s="67">
        <f t="shared" si="1250"/>
        <v>0</v>
      </c>
      <c r="BA367" s="67">
        <v>600000</v>
      </c>
      <c r="BB367" s="67"/>
      <c r="BC367" s="67"/>
      <c r="BD367" s="67">
        <f t="shared" si="1252"/>
        <v>5000000</v>
      </c>
      <c r="BE367" s="67">
        <f t="shared" si="1253"/>
        <v>0</v>
      </c>
      <c r="BF367" s="67">
        <f t="shared" si="1254"/>
        <v>0</v>
      </c>
    </row>
    <row r="368" spans="1:58">
      <c r="A368" s="268"/>
      <c r="B368" s="195" t="s">
        <v>264</v>
      </c>
      <c r="C368" s="5" t="s">
        <v>28</v>
      </c>
      <c r="D368" s="5" t="s">
        <v>21</v>
      </c>
      <c r="E368" s="5" t="s">
        <v>99</v>
      </c>
      <c r="F368" s="79" t="s">
        <v>222</v>
      </c>
      <c r="G368" s="17"/>
      <c r="H368" s="63">
        <f t="shared" ref="H368:M369" si="1285">H369</f>
        <v>200000</v>
      </c>
      <c r="I368" s="63">
        <f t="shared" si="1285"/>
        <v>200000</v>
      </c>
      <c r="J368" s="63">
        <f t="shared" si="1285"/>
        <v>200000</v>
      </c>
      <c r="K368" s="63">
        <f t="shared" si="1285"/>
        <v>908547.66</v>
      </c>
      <c r="L368" s="63">
        <f t="shared" si="1285"/>
        <v>0</v>
      </c>
      <c r="M368" s="63">
        <f t="shared" si="1285"/>
        <v>0</v>
      </c>
      <c r="N368" s="63">
        <f t="shared" si="1027"/>
        <v>1108547.6600000001</v>
      </c>
      <c r="O368" s="63">
        <f t="shared" si="1028"/>
        <v>200000</v>
      </c>
      <c r="P368" s="63">
        <f t="shared" si="1029"/>
        <v>200000</v>
      </c>
      <c r="Q368" s="63">
        <f t="shared" ref="Q368:S369" si="1286">Q369</f>
        <v>0</v>
      </c>
      <c r="R368" s="63">
        <f t="shared" si="1286"/>
        <v>0</v>
      </c>
      <c r="S368" s="63">
        <f t="shared" si="1286"/>
        <v>0</v>
      </c>
      <c r="T368" s="63">
        <f t="shared" si="1228"/>
        <v>1108547.6600000001</v>
      </c>
      <c r="U368" s="63">
        <f t="shared" si="1229"/>
        <v>200000</v>
      </c>
      <c r="V368" s="63">
        <f t="shared" si="1230"/>
        <v>200000</v>
      </c>
      <c r="W368" s="63">
        <f t="shared" ref="W368:Y369" si="1287">W369</f>
        <v>0</v>
      </c>
      <c r="X368" s="63">
        <f t="shared" si="1287"/>
        <v>0</v>
      </c>
      <c r="Y368" s="63">
        <f t="shared" si="1287"/>
        <v>0</v>
      </c>
      <c r="Z368" s="63">
        <f t="shared" si="1232"/>
        <v>1108547.6600000001</v>
      </c>
      <c r="AA368" s="63">
        <f t="shared" si="1233"/>
        <v>200000</v>
      </c>
      <c r="AB368" s="63">
        <f t="shared" si="1234"/>
        <v>200000</v>
      </c>
      <c r="AC368" s="63">
        <f t="shared" ref="AC368:AE369" si="1288">AC369</f>
        <v>0</v>
      </c>
      <c r="AD368" s="63">
        <f t="shared" si="1288"/>
        <v>0</v>
      </c>
      <c r="AE368" s="63">
        <f t="shared" si="1288"/>
        <v>0</v>
      </c>
      <c r="AF368" s="63">
        <f t="shared" si="1236"/>
        <v>1108547.6600000001</v>
      </c>
      <c r="AG368" s="63">
        <f t="shared" si="1237"/>
        <v>200000</v>
      </c>
      <c r="AH368" s="63">
        <f t="shared" si="1238"/>
        <v>200000</v>
      </c>
      <c r="AI368" s="63">
        <f t="shared" ref="AI368:AK369" si="1289">AI369</f>
        <v>-1108547.6600000001</v>
      </c>
      <c r="AJ368" s="63">
        <f t="shared" si="1289"/>
        <v>0</v>
      </c>
      <c r="AK368" s="63">
        <f t="shared" si="1289"/>
        <v>0</v>
      </c>
      <c r="AL368" s="63">
        <f t="shared" si="1240"/>
        <v>0</v>
      </c>
      <c r="AM368" s="63">
        <f t="shared" si="1241"/>
        <v>200000</v>
      </c>
      <c r="AN368" s="63">
        <f t="shared" si="1242"/>
        <v>200000</v>
      </c>
      <c r="AO368" s="63">
        <f t="shared" ref="AO368:AQ369" si="1290">AO369</f>
        <v>0</v>
      </c>
      <c r="AP368" s="63">
        <f t="shared" si="1290"/>
        <v>0</v>
      </c>
      <c r="AQ368" s="63">
        <f t="shared" si="1290"/>
        <v>0</v>
      </c>
      <c r="AR368" s="63">
        <f t="shared" si="1244"/>
        <v>0</v>
      </c>
      <c r="AS368" s="63">
        <f t="shared" si="1245"/>
        <v>200000</v>
      </c>
      <c r="AT368" s="63">
        <f t="shared" si="1246"/>
        <v>200000</v>
      </c>
      <c r="AU368" s="63">
        <f t="shared" ref="AU368:AW369" si="1291">AU369</f>
        <v>0</v>
      </c>
      <c r="AV368" s="63">
        <f t="shared" si="1291"/>
        <v>0</v>
      </c>
      <c r="AW368" s="63">
        <f t="shared" si="1291"/>
        <v>0</v>
      </c>
      <c r="AX368" s="63">
        <f t="shared" si="1248"/>
        <v>0</v>
      </c>
      <c r="AY368" s="63">
        <f t="shared" si="1249"/>
        <v>200000</v>
      </c>
      <c r="AZ368" s="63">
        <f t="shared" si="1250"/>
        <v>200000</v>
      </c>
      <c r="BA368" s="63">
        <f t="shared" ref="BA368:BC369" si="1292">BA369</f>
        <v>0</v>
      </c>
      <c r="BB368" s="63">
        <f t="shared" si="1292"/>
        <v>0</v>
      </c>
      <c r="BC368" s="63">
        <f t="shared" si="1292"/>
        <v>0</v>
      </c>
      <c r="BD368" s="63">
        <f t="shared" si="1252"/>
        <v>0</v>
      </c>
      <c r="BE368" s="63">
        <f t="shared" si="1253"/>
        <v>200000</v>
      </c>
      <c r="BF368" s="63">
        <f t="shared" si="1254"/>
        <v>200000</v>
      </c>
    </row>
    <row r="369" spans="1:58" ht="13.5" customHeight="1">
      <c r="A369" s="266"/>
      <c r="B369" s="29" t="s">
        <v>35</v>
      </c>
      <c r="C369" s="5" t="s">
        <v>28</v>
      </c>
      <c r="D369" s="5" t="s">
        <v>21</v>
      </c>
      <c r="E369" s="5" t="s">
        <v>99</v>
      </c>
      <c r="F369" s="79" t="s">
        <v>222</v>
      </c>
      <c r="G369" s="17" t="s">
        <v>36</v>
      </c>
      <c r="H369" s="63">
        <f t="shared" si="1285"/>
        <v>200000</v>
      </c>
      <c r="I369" s="63">
        <f t="shared" si="1285"/>
        <v>200000</v>
      </c>
      <c r="J369" s="63">
        <f t="shared" si="1285"/>
        <v>200000</v>
      </c>
      <c r="K369" s="63">
        <f t="shared" si="1285"/>
        <v>908547.66</v>
      </c>
      <c r="L369" s="63">
        <f t="shared" si="1285"/>
        <v>0</v>
      </c>
      <c r="M369" s="63">
        <f t="shared" si="1285"/>
        <v>0</v>
      </c>
      <c r="N369" s="63">
        <f t="shared" si="1027"/>
        <v>1108547.6600000001</v>
      </c>
      <c r="O369" s="63">
        <f t="shared" si="1028"/>
        <v>200000</v>
      </c>
      <c r="P369" s="63">
        <f t="shared" si="1029"/>
        <v>200000</v>
      </c>
      <c r="Q369" s="63">
        <f t="shared" si="1286"/>
        <v>0</v>
      </c>
      <c r="R369" s="63">
        <f t="shared" si="1286"/>
        <v>0</v>
      </c>
      <c r="S369" s="63">
        <f t="shared" si="1286"/>
        <v>0</v>
      </c>
      <c r="T369" s="63">
        <f t="shared" si="1228"/>
        <v>1108547.6600000001</v>
      </c>
      <c r="U369" s="63">
        <f t="shared" si="1229"/>
        <v>200000</v>
      </c>
      <c r="V369" s="63">
        <f t="shared" si="1230"/>
        <v>200000</v>
      </c>
      <c r="W369" s="63">
        <f t="shared" si="1287"/>
        <v>0</v>
      </c>
      <c r="X369" s="63">
        <f t="shared" si="1287"/>
        <v>0</v>
      </c>
      <c r="Y369" s="63">
        <f t="shared" si="1287"/>
        <v>0</v>
      </c>
      <c r="Z369" s="63">
        <f t="shared" si="1232"/>
        <v>1108547.6600000001</v>
      </c>
      <c r="AA369" s="63">
        <f t="shared" si="1233"/>
        <v>200000</v>
      </c>
      <c r="AB369" s="63">
        <f t="shared" si="1234"/>
        <v>200000</v>
      </c>
      <c r="AC369" s="63">
        <f t="shared" si="1288"/>
        <v>0</v>
      </c>
      <c r="AD369" s="63">
        <f t="shared" si="1288"/>
        <v>0</v>
      </c>
      <c r="AE369" s="63">
        <f t="shared" si="1288"/>
        <v>0</v>
      </c>
      <c r="AF369" s="63">
        <f t="shared" si="1236"/>
        <v>1108547.6600000001</v>
      </c>
      <c r="AG369" s="63">
        <f t="shared" si="1237"/>
        <v>200000</v>
      </c>
      <c r="AH369" s="63">
        <f t="shared" si="1238"/>
        <v>200000</v>
      </c>
      <c r="AI369" s="63">
        <f t="shared" si="1289"/>
        <v>-1108547.6600000001</v>
      </c>
      <c r="AJ369" s="63">
        <f t="shared" si="1289"/>
        <v>0</v>
      </c>
      <c r="AK369" s="63">
        <f t="shared" si="1289"/>
        <v>0</v>
      </c>
      <c r="AL369" s="63">
        <f t="shared" si="1240"/>
        <v>0</v>
      </c>
      <c r="AM369" s="63">
        <f t="shared" si="1241"/>
        <v>200000</v>
      </c>
      <c r="AN369" s="63">
        <f t="shared" si="1242"/>
        <v>200000</v>
      </c>
      <c r="AO369" s="63">
        <f t="shared" si="1290"/>
        <v>0</v>
      </c>
      <c r="AP369" s="63">
        <f t="shared" si="1290"/>
        <v>0</v>
      </c>
      <c r="AQ369" s="63">
        <f t="shared" si="1290"/>
        <v>0</v>
      </c>
      <c r="AR369" s="63">
        <f t="shared" si="1244"/>
        <v>0</v>
      </c>
      <c r="AS369" s="63">
        <f t="shared" si="1245"/>
        <v>200000</v>
      </c>
      <c r="AT369" s="63">
        <f t="shared" si="1246"/>
        <v>200000</v>
      </c>
      <c r="AU369" s="63">
        <f t="shared" si="1291"/>
        <v>0</v>
      </c>
      <c r="AV369" s="63">
        <f t="shared" si="1291"/>
        <v>0</v>
      </c>
      <c r="AW369" s="63">
        <f t="shared" si="1291"/>
        <v>0</v>
      </c>
      <c r="AX369" s="63">
        <f t="shared" si="1248"/>
        <v>0</v>
      </c>
      <c r="AY369" s="63">
        <f t="shared" si="1249"/>
        <v>200000</v>
      </c>
      <c r="AZ369" s="63">
        <f t="shared" si="1250"/>
        <v>200000</v>
      </c>
      <c r="BA369" s="63">
        <f t="shared" si="1292"/>
        <v>0</v>
      </c>
      <c r="BB369" s="63">
        <f t="shared" si="1292"/>
        <v>0</v>
      </c>
      <c r="BC369" s="63">
        <f t="shared" si="1292"/>
        <v>0</v>
      </c>
      <c r="BD369" s="63">
        <f t="shared" si="1252"/>
        <v>0</v>
      </c>
      <c r="BE369" s="63">
        <f t="shared" si="1253"/>
        <v>200000</v>
      </c>
      <c r="BF369" s="63">
        <f t="shared" si="1254"/>
        <v>200000</v>
      </c>
    </row>
    <row r="370" spans="1:58" ht="14.25" customHeight="1">
      <c r="A370" s="266"/>
      <c r="B370" s="29" t="s">
        <v>38</v>
      </c>
      <c r="C370" s="5" t="s">
        <v>28</v>
      </c>
      <c r="D370" s="5" t="s">
        <v>21</v>
      </c>
      <c r="E370" s="5" t="s">
        <v>99</v>
      </c>
      <c r="F370" s="79" t="s">
        <v>222</v>
      </c>
      <c r="G370" s="17" t="s">
        <v>37</v>
      </c>
      <c r="H370" s="67">
        <v>200000</v>
      </c>
      <c r="I370" s="67">
        <v>200000</v>
      </c>
      <c r="J370" s="67">
        <v>200000</v>
      </c>
      <c r="K370" s="67">
        <v>908547.66</v>
      </c>
      <c r="L370" s="67"/>
      <c r="M370" s="67"/>
      <c r="N370" s="67">
        <f t="shared" si="1027"/>
        <v>1108547.6600000001</v>
      </c>
      <c r="O370" s="67">
        <f t="shared" si="1028"/>
        <v>200000</v>
      </c>
      <c r="P370" s="67">
        <f t="shared" si="1029"/>
        <v>200000</v>
      </c>
      <c r="Q370" s="67"/>
      <c r="R370" s="67"/>
      <c r="S370" s="67"/>
      <c r="T370" s="67">
        <f t="shared" si="1228"/>
        <v>1108547.6600000001</v>
      </c>
      <c r="U370" s="67">
        <f t="shared" si="1229"/>
        <v>200000</v>
      </c>
      <c r="V370" s="67">
        <f t="shared" si="1230"/>
        <v>200000</v>
      </c>
      <c r="W370" s="67"/>
      <c r="X370" s="67"/>
      <c r="Y370" s="67"/>
      <c r="Z370" s="67">
        <f t="shared" si="1232"/>
        <v>1108547.6600000001</v>
      </c>
      <c r="AA370" s="67">
        <f t="shared" si="1233"/>
        <v>200000</v>
      </c>
      <c r="AB370" s="67">
        <f t="shared" si="1234"/>
        <v>200000</v>
      </c>
      <c r="AC370" s="67"/>
      <c r="AD370" s="67"/>
      <c r="AE370" s="67"/>
      <c r="AF370" s="67">
        <f t="shared" si="1236"/>
        <v>1108547.6600000001</v>
      </c>
      <c r="AG370" s="67">
        <f t="shared" si="1237"/>
        <v>200000</v>
      </c>
      <c r="AH370" s="67">
        <f t="shared" si="1238"/>
        <v>200000</v>
      </c>
      <c r="AI370" s="67">
        <v>-1108547.6600000001</v>
      </c>
      <c r="AJ370" s="67"/>
      <c r="AK370" s="67"/>
      <c r="AL370" s="67">
        <f t="shared" si="1240"/>
        <v>0</v>
      </c>
      <c r="AM370" s="67">
        <f t="shared" si="1241"/>
        <v>200000</v>
      </c>
      <c r="AN370" s="67">
        <f t="shared" si="1242"/>
        <v>200000</v>
      </c>
      <c r="AO370" s="67"/>
      <c r="AP370" s="67"/>
      <c r="AQ370" s="67"/>
      <c r="AR370" s="67">
        <f t="shared" si="1244"/>
        <v>0</v>
      </c>
      <c r="AS370" s="67">
        <f t="shared" si="1245"/>
        <v>200000</v>
      </c>
      <c r="AT370" s="67">
        <f t="shared" si="1246"/>
        <v>200000</v>
      </c>
      <c r="AU370" s="67"/>
      <c r="AV370" s="67"/>
      <c r="AW370" s="67"/>
      <c r="AX370" s="67">
        <f t="shared" si="1248"/>
        <v>0</v>
      </c>
      <c r="AY370" s="67">
        <f t="shared" si="1249"/>
        <v>200000</v>
      </c>
      <c r="AZ370" s="67">
        <f t="shared" si="1250"/>
        <v>200000</v>
      </c>
      <c r="BA370" s="67"/>
      <c r="BB370" s="67"/>
      <c r="BC370" s="67"/>
      <c r="BD370" s="67">
        <f t="shared" si="1252"/>
        <v>0</v>
      </c>
      <c r="BE370" s="67">
        <f t="shared" si="1253"/>
        <v>200000</v>
      </c>
      <c r="BF370" s="67">
        <f t="shared" si="1254"/>
        <v>200000</v>
      </c>
    </row>
    <row r="371" spans="1:58" ht="51">
      <c r="A371" s="253"/>
      <c r="B371" s="77" t="s">
        <v>443</v>
      </c>
      <c r="C371" s="5" t="s">
        <v>28</v>
      </c>
      <c r="D371" s="222" t="s">
        <v>21</v>
      </c>
      <c r="E371" s="222" t="s">
        <v>99</v>
      </c>
      <c r="F371" s="223" t="s">
        <v>442</v>
      </c>
      <c r="G371" s="224"/>
      <c r="H371" s="67"/>
      <c r="I371" s="67"/>
      <c r="J371" s="67"/>
      <c r="K371" s="67"/>
      <c r="L371" s="67"/>
      <c r="M371" s="67"/>
      <c r="N371" s="67"/>
      <c r="O371" s="67"/>
      <c r="P371" s="67"/>
      <c r="Q371" s="67"/>
      <c r="R371" s="67"/>
      <c r="S371" s="67"/>
      <c r="T371" s="67"/>
      <c r="U371" s="67"/>
      <c r="V371" s="67"/>
      <c r="W371" s="67"/>
      <c r="X371" s="67"/>
      <c r="Y371" s="67"/>
      <c r="Z371" s="67"/>
      <c r="AA371" s="67"/>
      <c r="AB371" s="67"/>
      <c r="AC371" s="67"/>
      <c r="AD371" s="67"/>
      <c r="AE371" s="67"/>
      <c r="AF371" s="67"/>
      <c r="AG371" s="67"/>
      <c r="AH371" s="67"/>
      <c r="AI371" s="67"/>
      <c r="AJ371" s="67"/>
      <c r="AK371" s="67"/>
      <c r="AL371" s="67"/>
      <c r="AM371" s="67"/>
      <c r="AN371" s="67"/>
      <c r="AO371" s="67"/>
      <c r="AP371" s="67"/>
      <c r="AQ371" s="67"/>
      <c r="AR371" s="67"/>
      <c r="AS371" s="67"/>
      <c r="AT371" s="67"/>
      <c r="AU371" s="67">
        <f>AU372</f>
        <v>499420</v>
      </c>
      <c r="AV371" s="67">
        <f t="shared" ref="AV371:AW372" si="1293">AV372</f>
        <v>0</v>
      </c>
      <c r="AW371" s="67">
        <f t="shared" si="1293"/>
        <v>0</v>
      </c>
      <c r="AX371" s="67">
        <f t="shared" ref="AX371:AX373" si="1294">AR371+AU371</f>
        <v>499420</v>
      </c>
      <c r="AY371" s="67">
        <f t="shared" ref="AY371:AY373" si="1295">AS371+AV371</f>
        <v>0</v>
      </c>
      <c r="AZ371" s="67">
        <f t="shared" ref="AZ371:AZ373" si="1296">AT371+AW371</f>
        <v>0</v>
      </c>
      <c r="BA371" s="67">
        <f>BA372</f>
        <v>0</v>
      </c>
      <c r="BB371" s="67">
        <f t="shared" ref="BB371:BC372" si="1297">BB372</f>
        <v>0</v>
      </c>
      <c r="BC371" s="67">
        <f t="shared" si="1297"/>
        <v>0</v>
      </c>
      <c r="BD371" s="67">
        <f t="shared" si="1252"/>
        <v>499420</v>
      </c>
      <c r="BE371" s="67">
        <f t="shared" si="1253"/>
        <v>0</v>
      </c>
      <c r="BF371" s="67">
        <f t="shared" si="1254"/>
        <v>0</v>
      </c>
    </row>
    <row r="372" spans="1:58" ht="25.5">
      <c r="A372" s="253"/>
      <c r="B372" s="88" t="s">
        <v>207</v>
      </c>
      <c r="C372" s="5" t="s">
        <v>28</v>
      </c>
      <c r="D372" s="222" t="s">
        <v>21</v>
      </c>
      <c r="E372" s="222" t="s">
        <v>99</v>
      </c>
      <c r="F372" s="223" t="s">
        <v>442</v>
      </c>
      <c r="G372" s="224" t="s">
        <v>32</v>
      </c>
      <c r="H372" s="67"/>
      <c r="I372" s="67"/>
      <c r="J372" s="67"/>
      <c r="K372" s="67"/>
      <c r="L372" s="67"/>
      <c r="M372" s="67"/>
      <c r="N372" s="67"/>
      <c r="O372" s="67"/>
      <c r="P372" s="67"/>
      <c r="Q372" s="67"/>
      <c r="R372" s="67"/>
      <c r="S372" s="67"/>
      <c r="T372" s="67"/>
      <c r="U372" s="67"/>
      <c r="V372" s="67"/>
      <c r="W372" s="67"/>
      <c r="X372" s="67"/>
      <c r="Y372" s="67"/>
      <c r="Z372" s="67"/>
      <c r="AA372" s="67"/>
      <c r="AB372" s="67"/>
      <c r="AC372" s="67"/>
      <c r="AD372" s="67"/>
      <c r="AE372" s="67"/>
      <c r="AF372" s="67"/>
      <c r="AG372" s="67"/>
      <c r="AH372" s="67"/>
      <c r="AI372" s="67"/>
      <c r="AJ372" s="67"/>
      <c r="AK372" s="67"/>
      <c r="AL372" s="67"/>
      <c r="AM372" s="67"/>
      <c r="AN372" s="67"/>
      <c r="AO372" s="67"/>
      <c r="AP372" s="67"/>
      <c r="AQ372" s="67"/>
      <c r="AR372" s="67"/>
      <c r="AS372" s="67"/>
      <c r="AT372" s="67"/>
      <c r="AU372" s="67">
        <f>AU373</f>
        <v>499420</v>
      </c>
      <c r="AV372" s="67">
        <f t="shared" si="1293"/>
        <v>0</v>
      </c>
      <c r="AW372" s="67">
        <f t="shared" si="1293"/>
        <v>0</v>
      </c>
      <c r="AX372" s="67">
        <f t="shared" si="1294"/>
        <v>499420</v>
      </c>
      <c r="AY372" s="67">
        <f t="shared" si="1295"/>
        <v>0</v>
      </c>
      <c r="AZ372" s="67">
        <f t="shared" si="1296"/>
        <v>0</v>
      </c>
      <c r="BA372" s="67">
        <f>BA373</f>
        <v>0</v>
      </c>
      <c r="BB372" s="67">
        <f t="shared" si="1297"/>
        <v>0</v>
      </c>
      <c r="BC372" s="67">
        <f t="shared" si="1297"/>
        <v>0</v>
      </c>
      <c r="BD372" s="67">
        <f t="shared" si="1252"/>
        <v>499420</v>
      </c>
      <c r="BE372" s="67">
        <f t="shared" si="1253"/>
        <v>0</v>
      </c>
      <c r="BF372" s="67">
        <f t="shared" si="1254"/>
        <v>0</v>
      </c>
    </row>
    <row r="373" spans="1:58" ht="25.5">
      <c r="A373" s="253"/>
      <c r="B373" s="92" t="s">
        <v>34</v>
      </c>
      <c r="C373" s="5" t="s">
        <v>28</v>
      </c>
      <c r="D373" s="222" t="s">
        <v>21</v>
      </c>
      <c r="E373" s="222" t="s">
        <v>99</v>
      </c>
      <c r="F373" s="223" t="s">
        <v>442</v>
      </c>
      <c r="G373" s="224" t="s">
        <v>33</v>
      </c>
      <c r="H373" s="67"/>
      <c r="I373" s="67"/>
      <c r="J373" s="67"/>
      <c r="K373" s="67"/>
      <c r="L373" s="67"/>
      <c r="M373" s="67"/>
      <c r="N373" s="67"/>
      <c r="O373" s="67"/>
      <c r="P373" s="67"/>
      <c r="Q373" s="67"/>
      <c r="R373" s="67"/>
      <c r="S373" s="67"/>
      <c r="T373" s="67"/>
      <c r="U373" s="67"/>
      <c r="V373" s="67"/>
      <c r="W373" s="67"/>
      <c r="X373" s="67"/>
      <c r="Y373" s="67"/>
      <c r="Z373" s="67"/>
      <c r="AA373" s="67"/>
      <c r="AB373" s="67"/>
      <c r="AC373" s="67"/>
      <c r="AD373" s="67"/>
      <c r="AE373" s="67"/>
      <c r="AF373" s="67"/>
      <c r="AG373" s="67"/>
      <c r="AH373" s="67"/>
      <c r="AI373" s="67"/>
      <c r="AJ373" s="67"/>
      <c r="AK373" s="67"/>
      <c r="AL373" s="67"/>
      <c r="AM373" s="67"/>
      <c r="AN373" s="67"/>
      <c r="AO373" s="67"/>
      <c r="AP373" s="67"/>
      <c r="AQ373" s="67"/>
      <c r="AR373" s="67"/>
      <c r="AS373" s="67"/>
      <c r="AT373" s="67"/>
      <c r="AU373" s="225">
        <v>499420</v>
      </c>
      <c r="AV373" s="67"/>
      <c r="AW373" s="67"/>
      <c r="AX373" s="67">
        <f t="shared" si="1294"/>
        <v>499420</v>
      </c>
      <c r="AY373" s="67">
        <f t="shared" si="1295"/>
        <v>0</v>
      </c>
      <c r="AZ373" s="67">
        <f t="shared" si="1296"/>
        <v>0</v>
      </c>
      <c r="BA373" s="225"/>
      <c r="BB373" s="67"/>
      <c r="BC373" s="67"/>
      <c r="BD373" s="67">
        <f t="shared" si="1252"/>
        <v>499420</v>
      </c>
      <c r="BE373" s="67">
        <f t="shared" si="1253"/>
        <v>0</v>
      </c>
      <c r="BF373" s="67">
        <f t="shared" si="1254"/>
        <v>0</v>
      </c>
    </row>
    <row r="374" spans="1:58" ht="24.75" customHeight="1">
      <c r="A374" s="146"/>
      <c r="B374" s="80" t="s">
        <v>248</v>
      </c>
      <c r="C374" s="5" t="s">
        <v>28</v>
      </c>
      <c r="D374" s="5" t="s">
        <v>21</v>
      </c>
      <c r="E374" s="5" t="s">
        <v>99</v>
      </c>
      <c r="F374" s="79" t="s">
        <v>249</v>
      </c>
      <c r="G374" s="107"/>
      <c r="H374" s="67">
        <f>H375</f>
        <v>9749000</v>
      </c>
      <c r="I374" s="67">
        <f t="shared" ref="I374:M374" si="1298">I375</f>
        <v>0</v>
      </c>
      <c r="J374" s="67">
        <f t="shared" si="1298"/>
        <v>0</v>
      </c>
      <c r="K374" s="67">
        <f t="shared" si="1298"/>
        <v>0</v>
      </c>
      <c r="L374" s="67">
        <f t="shared" si="1298"/>
        <v>0</v>
      </c>
      <c r="M374" s="67">
        <f t="shared" si="1298"/>
        <v>0</v>
      </c>
      <c r="N374" s="67">
        <f t="shared" si="1027"/>
        <v>9749000</v>
      </c>
      <c r="O374" s="67">
        <f t="shared" si="1028"/>
        <v>0</v>
      </c>
      <c r="P374" s="67">
        <f t="shared" si="1029"/>
        <v>0</v>
      </c>
      <c r="Q374" s="67">
        <f t="shared" ref="Q374:S375" si="1299">Q375</f>
        <v>0</v>
      </c>
      <c r="R374" s="67">
        <f t="shared" si="1299"/>
        <v>0</v>
      </c>
      <c r="S374" s="67">
        <f t="shared" si="1299"/>
        <v>0</v>
      </c>
      <c r="T374" s="67">
        <f t="shared" si="1228"/>
        <v>9749000</v>
      </c>
      <c r="U374" s="67">
        <f t="shared" si="1229"/>
        <v>0</v>
      </c>
      <c r="V374" s="67">
        <f t="shared" si="1230"/>
        <v>0</v>
      </c>
      <c r="W374" s="67">
        <f t="shared" ref="W374:Y375" si="1300">W375</f>
        <v>-1549220</v>
      </c>
      <c r="X374" s="67">
        <f t="shared" si="1300"/>
        <v>0</v>
      </c>
      <c r="Y374" s="67">
        <f t="shared" si="1300"/>
        <v>0</v>
      </c>
      <c r="Z374" s="67">
        <f t="shared" si="1232"/>
        <v>8199780</v>
      </c>
      <c r="AA374" s="67">
        <f t="shared" si="1233"/>
        <v>0</v>
      </c>
      <c r="AB374" s="67">
        <f t="shared" si="1234"/>
        <v>0</v>
      </c>
      <c r="AC374" s="67">
        <f t="shared" ref="AC374:AE375" si="1301">AC375</f>
        <v>0</v>
      </c>
      <c r="AD374" s="67">
        <f t="shared" si="1301"/>
        <v>0</v>
      </c>
      <c r="AE374" s="67">
        <f t="shared" si="1301"/>
        <v>0</v>
      </c>
      <c r="AF374" s="67">
        <f t="shared" si="1236"/>
        <v>8199780</v>
      </c>
      <c r="AG374" s="67">
        <f t="shared" si="1237"/>
        <v>0</v>
      </c>
      <c r="AH374" s="67">
        <f t="shared" si="1238"/>
        <v>0</v>
      </c>
      <c r="AI374" s="67">
        <f t="shared" ref="AI374:AK375" si="1302">AI375</f>
        <v>109600</v>
      </c>
      <c r="AJ374" s="67">
        <f t="shared" si="1302"/>
        <v>0</v>
      </c>
      <c r="AK374" s="67">
        <f t="shared" si="1302"/>
        <v>0</v>
      </c>
      <c r="AL374" s="67">
        <f t="shared" si="1240"/>
        <v>8309380</v>
      </c>
      <c r="AM374" s="67">
        <f t="shared" si="1241"/>
        <v>0</v>
      </c>
      <c r="AN374" s="67">
        <f t="shared" si="1242"/>
        <v>0</v>
      </c>
      <c r="AO374" s="67">
        <f t="shared" ref="AO374:AQ375" si="1303">AO375</f>
        <v>690891.24</v>
      </c>
      <c r="AP374" s="67">
        <f t="shared" si="1303"/>
        <v>0</v>
      </c>
      <c r="AQ374" s="67">
        <f t="shared" si="1303"/>
        <v>0</v>
      </c>
      <c r="AR374" s="67">
        <f t="shared" si="1244"/>
        <v>9000271.2400000002</v>
      </c>
      <c r="AS374" s="67">
        <f t="shared" si="1245"/>
        <v>0</v>
      </c>
      <c r="AT374" s="67">
        <f t="shared" si="1246"/>
        <v>0</v>
      </c>
      <c r="AU374" s="67">
        <f t="shared" ref="AU374:AW375" si="1304">AU375</f>
        <v>-2720</v>
      </c>
      <c r="AV374" s="67">
        <f t="shared" si="1304"/>
        <v>0</v>
      </c>
      <c r="AW374" s="67">
        <f t="shared" si="1304"/>
        <v>0</v>
      </c>
      <c r="AX374" s="67">
        <f t="shared" si="1248"/>
        <v>8997551.2400000002</v>
      </c>
      <c r="AY374" s="67">
        <f t="shared" si="1249"/>
        <v>0</v>
      </c>
      <c r="AZ374" s="67">
        <f t="shared" si="1250"/>
        <v>0</v>
      </c>
      <c r="BA374" s="67">
        <f t="shared" ref="BA374:BC375" si="1305">BA375</f>
        <v>0</v>
      </c>
      <c r="BB374" s="67">
        <f t="shared" si="1305"/>
        <v>0</v>
      </c>
      <c r="BC374" s="67">
        <f t="shared" si="1305"/>
        <v>0</v>
      </c>
      <c r="BD374" s="67">
        <f t="shared" si="1252"/>
        <v>8997551.2400000002</v>
      </c>
      <c r="BE374" s="67">
        <f t="shared" si="1253"/>
        <v>0</v>
      </c>
      <c r="BF374" s="67">
        <f t="shared" si="1254"/>
        <v>0</v>
      </c>
    </row>
    <row r="375" spans="1:58" ht="25.5" customHeight="1">
      <c r="A375" s="146"/>
      <c r="B375" s="136" t="s">
        <v>207</v>
      </c>
      <c r="C375" s="5" t="s">
        <v>28</v>
      </c>
      <c r="D375" s="5" t="s">
        <v>21</v>
      </c>
      <c r="E375" s="5" t="s">
        <v>99</v>
      </c>
      <c r="F375" s="79" t="s">
        <v>249</v>
      </c>
      <c r="G375" s="107" t="s">
        <v>32</v>
      </c>
      <c r="H375" s="67">
        <f>H376</f>
        <v>9749000</v>
      </c>
      <c r="I375" s="67">
        <f t="shared" ref="I375:M375" si="1306">I376</f>
        <v>0</v>
      </c>
      <c r="J375" s="67">
        <f t="shared" si="1306"/>
        <v>0</v>
      </c>
      <c r="K375" s="67">
        <f t="shared" si="1306"/>
        <v>0</v>
      </c>
      <c r="L375" s="67">
        <f t="shared" si="1306"/>
        <v>0</v>
      </c>
      <c r="M375" s="67">
        <f t="shared" si="1306"/>
        <v>0</v>
      </c>
      <c r="N375" s="67">
        <f t="shared" si="1027"/>
        <v>9749000</v>
      </c>
      <c r="O375" s="67">
        <f t="shared" si="1028"/>
        <v>0</v>
      </c>
      <c r="P375" s="67">
        <f t="shared" si="1029"/>
        <v>0</v>
      </c>
      <c r="Q375" s="67">
        <f t="shared" si="1299"/>
        <v>0</v>
      </c>
      <c r="R375" s="67">
        <f t="shared" si="1299"/>
        <v>0</v>
      </c>
      <c r="S375" s="67">
        <f t="shared" si="1299"/>
        <v>0</v>
      </c>
      <c r="T375" s="67">
        <f t="shared" si="1228"/>
        <v>9749000</v>
      </c>
      <c r="U375" s="67">
        <f t="shared" si="1229"/>
        <v>0</v>
      </c>
      <c r="V375" s="67">
        <f t="shared" si="1230"/>
        <v>0</v>
      </c>
      <c r="W375" s="67">
        <f t="shared" si="1300"/>
        <v>-1549220</v>
      </c>
      <c r="X375" s="67">
        <f t="shared" si="1300"/>
        <v>0</v>
      </c>
      <c r="Y375" s="67">
        <f t="shared" si="1300"/>
        <v>0</v>
      </c>
      <c r="Z375" s="67">
        <f t="shared" si="1232"/>
        <v>8199780</v>
      </c>
      <c r="AA375" s="67">
        <f t="shared" si="1233"/>
        <v>0</v>
      </c>
      <c r="AB375" s="67">
        <f t="shared" si="1234"/>
        <v>0</v>
      </c>
      <c r="AC375" s="67">
        <f t="shared" si="1301"/>
        <v>0</v>
      </c>
      <c r="AD375" s="67">
        <f t="shared" si="1301"/>
        <v>0</v>
      </c>
      <c r="AE375" s="67">
        <f t="shared" si="1301"/>
        <v>0</v>
      </c>
      <c r="AF375" s="67">
        <f t="shared" si="1236"/>
        <v>8199780</v>
      </c>
      <c r="AG375" s="67">
        <f t="shared" si="1237"/>
        <v>0</v>
      </c>
      <c r="AH375" s="67">
        <f t="shared" si="1238"/>
        <v>0</v>
      </c>
      <c r="AI375" s="67">
        <f t="shared" si="1302"/>
        <v>109600</v>
      </c>
      <c r="AJ375" s="67">
        <f t="shared" si="1302"/>
        <v>0</v>
      </c>
      <c r="AK375" s="67">
        <f t="shared" si="1302"/>
        <v>0</v>
      </c>
      <c r="AL375" s="67">
        <f t="shared" si="1240"/>
        <v>8309380</v>
      </c>
      <c r="AM375" s="67">
        <f t="shared" si="1241"/>
        <v>0</v>
      </c>
      <c r="AN375" s="67">
        <f t="shared" si="1242"/>
        <v>0</v>
      </c>
      <c r="AO375" s="67">
        <f t="shared" si="1303"/>
        <v>690891.24</v>
      </c>
      <c r="AP375" s="67">
        <f t="shared" si="1303"/>
        <v>0</v>
      </c>
      <c r="AQ375" s="67">
        <f t="shared" si="1303"/>
        <v>0</v>
      </c>
      <c r="AR375" s="67">
        <f t="shared" si="1244"/>
        <v>9000271.2400000002</v>
      </c>
      <c r="AS375" s="67">
        <f t="shared" si="1245"/>
        <v>0</v>
      </c>
      <c r="AT375" s="67">
        <f t="shared" si="1246"/>
        <v>0</v>
      </c>
      <c r="AU375" s="67">
        <f t="shared" si="1304"/>
        <v>-2720</v>
      </c>
      <c r="AV375" s="67">
        <f t="shared" si="1304"/>
        <v>0</v>
      </c>
      <c r="AW375" s="67">
        <f t="shared" si="1304"/>
        <v>0</v>
      </c>
      <c r="AX375" s="67">
        <f t="shared" si="1248"/>
        <v>8997551.2400000002</v>
      </c>
      <c r="AY375" s="67">
        <f t="shared" si="1249"/>
        <v>0</v>
      </c>
      <c r="AZ375" s="67">
        <f t="shared" si="1250"/>
        <v>0</v>
      </c>
      <c r="BA375" s="67">
        <f t="shared" si="1305"/>
        <v>0</v>
      </c>
      <c r="BB375" s="67">
        <f t="shared" si="1305"/>
        <v>0</v>
      </c>
      <c r="BC375" s="67">
        <f t="shared" si="1305"/>
        <v>0</v>
      </c>
      <c r="BD375" s="67">
        <f t="shared" si="1252"/>
        <v>8997551.2400000002</v>
      </c>
      <c r="BE375" s="67">
        <f t="shared" si="1253"/>
        <v>0</v>
      </c>
      <c r="BF375" s="67">
        <f t="shared" si="1254"/>
        <v>0</v>
      </c>
    </row>
    <row r="376" spans="1:58" ht="30.75" customHeight="1">
      <c r="A376" s="146"/>
      <c r="B376" s="77" t="s">
        <v>34</v>
      </c>
      <c r="C376" s="5" t="s">
        <v>28</v>
      </c>
      <c r="D376" s="5" t="s">
        <v>21</v>
      </c>
      <c r="E376" s="5" t="s">
        <v>99</v>
      </c>
      <c r="F376" s="79" t="s">
        <v>249</v>
      </c>
      <c r="G376" s="107" t="s">
        <v>33</v>
      </c>
      <c r="H376" s="66">
        <v>9749000</v>
      </c>
      <c r="I376" s="67"/>
      <c r="J376" s="67"/>
      <c r="K376" s="66"/>
      <c r="L376" s="67"/>
      <c r="M376" s="67"/>
      <c r="N376" s="66">
        <f t="shared" si="1027"/>
        <v>9749000</v>
      </c>
      <c r="O376" s="67">
        <f t="shared" si="1028"/>
        <v>0</v>
      </c>
      <c r="P376" s="67">
        <f t="shared" si="1029"/>
        <v>0</v>
      </c>
      <c r="Q376" s="66"/>
      <c r="R376" s="67"/>
      <c r="S376" s="67"/>
      <c r="T376" s="66">
        <f t="shared" si="1228"/>
        <v>9749000</v>
      </c>
      <c r="U376" s="67">
        <f t="shared" si="1229"/>
        <v>0</v>
      </c>
      <c r="V376" s="67">
        <f t="shared" si="1230"/>
        <v>0</v>
      </c>
      <c r="W376" s="66">
        <v>-1549220</v>
      </c>
      <c r="X376" s="67"/>
      <c r="Y376" s="67"/>
      <c r="Z376" s="66">
        <f t="shared" si="1232"/>
        <v>8199780</v>
      </c>
      <c r="AA376" s="67">
        <f t="shared" si="1233"/>
        <v>0</v>
      </c>
      <c r="AB376" s="67">
        <f t="shared" si="1234"/>
        <v>0</v>
      </c>
      <c r="AC376" s="66"/>
      <c r="AD376" s="67"/>
      <c r="AE376" s="67"/>
      <c r="AF376" s="66">
        <f t="shared" si="1236"/>
        <v>8199780</v>
      </c>
      <c r="AG376" s="67">
        <f t="shared" si="1237"/>
        <v>0</v>
      </c>
      <c r="AH376" s="67">
        <f t="shared" si="1238"/>
        <v>0</v>
      </c>
      <c r="AI376" s="66">
        <f>909600-800000</f>
        <v>109600</v>
      </c>
      <c r="AJ376" s="67"/>
      <c r="AK376" s="67"/>
      <c r="AL376" s="66">
        <f t="shared" si="1240"/>
        <v>8309380</v>
      </c>
      <c r="AM376" s="67">
        <f t="shared" si="1241"/>
        <v>0</v>
      </c>
      <c r="AN376" s="67">
        <f t="shared" si="1242"/>
        <v>0</v>
      </c>
      <c r="AO376" s="66">
        <f>53000-199108.76+320000+250000+300000-33000</f>
        <v>690891.24</v>
      </c>
      <c r="AP376" s="67"/>
      <c r="AQ376" s="67"/>
      <c r="AR376" s="66">
        <f t="shared" si="1244"/>
        <v>9000271.2400000002</v>
      </c>
      <c r="AS376" s="67">
        <f t="shared" si="1245"/>
        <v>0</v>
      </c>
      <c r="AT376" s="67">
        <f t="shared" si="1246"/>
        <v>0</v>
      </c>
      <c r="AU376" s="66">
        <v>-2720</v>
      </c>
      <c r="AV376" s="67"/>
      <c r="AW376" s="67"/>
      <c r="AX376" s="66">
        <f t="shared" si="1248"/>
        <v>8997551.2400000002</v>
      </c>
      <c r="AY376" s="67">
        <f t="shared" si="1249"/>
        <v>0</v>
      </c>
      <c r="AZ376" s="67">
        <f t="shared" si="1250"/>
        <v>0</v>
      </c>
      <c r="BA376" s="66"/>
      <c r="BB376" s="67"/>
      <c r="BC376" s="67"/>
      <c r="BD376" s="66">
        <f t="shared" si="1252"/>
        <v>8997551.2400000002</v>
      </c>
      <c r="BE376" s="67">
        <f t="shared" si="1253"/>
        <v>0</v>
      </c>
      <c r="BF376" s="67">
        <f t="shared" si="1254"/>
        <v>0</v>
      </c>
    </row>
    <row r="377" spans="1:58">
      <c r="A377" s="111"/>
      <c r="B377" s="91"/>
      <c r="C377" s="5"/>
      <c r="D377" s="5"/>
      <c r="E377" s="5"/>
      <c r="F377" s="5"/>
      <c r="G377" s="17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  <c r="X377" s="63"/>
      <c r="Y377" s="63"/>
      <c r="Z377" s="63"/>
      <c r="AA377" s="63"/>
      <c r="AB377" s="63"/>
      <c r="AC377" s="63"/>
      <c r="AD377" s="63"/>
      <c r="AE377" s="63"/>
      <c r="AF377" s="63"/>
      <c r="AG377" s="63"/>
      <c r="AH377" s="63"/>
      <c r="AI377" s="63"/>
      <c r="AJ377" s="63"/>
      <c r="AK377" s="63"/>
      <c r="AL377" s="63"/>
      <c r="AM377" s="63"/>
      <c r="AN377" s="63"/>
      <c r="AO377" s="63"/>
      <c r="AP377" s="63"/>
      <c r="AQ377" s="63"/>
      <c r="AR377" s="63"/>
      <c r="AS377" s="63"/>
      <c r="AT377" s="63"/>
      <c r="AU377" s="63"/>
      <c r="AV377" s="63"/>
      <c r="AW377" s="63"/>
      <c r="AX377" s="63"/>
      <c r="AY377" s="63"/>
      <c r="AZ377" s="63"/>
      <c r="BA377" s="63"/>
      <c r="BB377" s="63"/>
      <c r="BC377" s="63"/>
      <c r="BD377" s="63"/>
      <c r="BE377" s="63"/>
      <c r="BF377" s="63"/>
    </row>
    <row r="378" spans="1:58" ht="45">
      <c r="A378" s="26" t="s">
        <v>7</v>
      </c>
      <c r="B378" s="102" t="s">
        <v>464</v>
      </c>
      <c r="C378" s="20" t="s">
        <v>15</v>
      </c>
      <c r="D378" s="9" t="s">
        <v>21</v>
      </c>
      <c r="E378" s="9" t="s">
        <v>99</v>
      </c>
      <c r="F378" s="20" t="s">
        <v>100</v>
      </c>
      <c r="G378" s="17"/>
      <c r="H378" s="64">
        <f>H379+H384</f>
        <v>760000</v>
      </c>
      <c r="I378" s="64">
        <f t="shared" ref="I378:J378" si="1307">I379+I384</f>
        <v>760000</v>
      </c>
      <c r="J378" s="64">
        <f t="shared" si="1307"/>
        <v>760000</v>
      </c>
      <c r="K378" s="64">
        <f t="shared" ref="K378:M378" si="1308">K379+K384</f>
        <v>0</v>
      </c>
      <c r="L378" s="64">
        <f t="shared" si="1308"/>
        <v>0</v>
      </c>
      <c r="M378" s="64">
        <f t="shared" si="1308"/>
        <v>0</v>
      </c>
      <c r="N378" s="64">
        <f t="shared" si="1027"/>
        <v>760000</v>
      </c>
      <c r="O378" s="64">
        <f t="shared" si="1028"/>
        <v>760000</v>
      </c>
      <c r="P378" s="64">
        <f t="shared" si="1029"/>
        <v>760000</v>
      </c>
      <c r="Q378" s="64">
        <f>Q379+Q384+Q389</f>
        <v>300000</v>
      </c>
      <c r="R378" s="64">
        <f t="shared" ref="R378:S378" si="1309">R379+R384+R389</f>
        <v>0</v>
      </c>
      <c r="S378" s="64">
        <f t="shared" si="1309"/>
        <v>0</v>
      </c>
      <c r="T378" s="64">
        <f t="shared" ref="T378:T388" si="1310">N378+Q378</f>
        <v>1060000</v>
      </c>
      <c r="U378" s="64">
        <f t="shared" ref="U378:U388" si="1311">O378+R378</f>
        <v>760000</v>
      </c>
      <c r="V378" s="64">
        <f t="shared" ref="V378:V388" si="1312">P378+S378</f>
        <v>760000</v>
      </c>
      <c r="W378" s="64">
        <f>W379+W384+W389</f>
        <v>100000</v>
      </c>
      <c r="X378" s="64">
        <f t="shared" ref="X378:Y378" si="1313">X379+X384+X389</f>
        <v>0</v>
      </c>
      <c r="Y378" s="64">
        <f t="shared" si="1313"/>
        <v>0</v>
      </c>
      <c r="Z378" s="64">
        <f t="shared" ref="Z378:Z393" si="1314">T378+W378</f>
        <v>1160000</v>
      </c>
      <c r="AA378" s="64">
        <f t="shared" ref="AA378:AA393" si="1315">U378+X378</f>
        <v>760000</v>
      </c>
      <c r="AB378" s="64">
        <f t="shared" ref="AB378:AB393" si="1316">V378+Y378</f>
        <v>760000</v>
      </c>
      <c r="AC378" s="64">
        <f>AC379+AC384+AC389</f>
        <v>0</v>
      </c>
      <c r="AD378" s="64">
        <f t="shared" ref="AD378:AE378" si="1317">AD379+AD384+AD389</f>
        <v>0</v>
      </c>
      <c r="AE378" s="64">
        <f t="shared" si="1317"/>
        <v>0</v>
      </c>
      <c r="AF378" s="64">
        <f t="shared" ref="AF378:AF393" si="1318">Z378+AC378</f>
        <v>1160000</v>
      </c>
      <c r="AG378" s="64">
        <f t="shared" ref="AG378:AG393" si="1319">AA378+AD378</f>
        <v>760000</v>
      </c>
      <c r="AH378" s="64">
        <f t="shared" ref="AH378:AH393" si="1320">AB378+AE378</f>
        <v>760000</v>
      </c>
      <c r="AI378" s="64">
        <f>AI379+AI384+AI389</f>
        <v>70000</v>
      </c>
      <c r="AJ378" s="64">
        <f t="shared" ref="AJ378:AK378" si="1321">AJ379+AJ384+AJ389</f>
        <v>0</v>
      </c>
      <c r="AK378" s="64">
        <f t="shared" si="1321"/>
        <v>0</v>
      </c>
      <c r="AL378" s="64">
        <f t="shared" ref="AL378:AL393" si="1322">AF378+AI378</f>
        <v>1230000</v>
      </c>
      <c r="AM378" s="64">
        <f t="shared" ref="AM378:AM393" si="1323">AG378+AJ378</f>
        <v>760000</v>
      </c>
      <c r="AN378" s="64">
        <f t="shared" ref="AN378:AN393" si="1324">AH378+AK378</f>
        <v>760000</v>
      </c>
      <c r="AO378" s="64">
        <f>AO379+AO384+AO389</f>
        <v>25000</v>
      </c>
      <c r="AP378" s="64">
        <f t="shared" ref="AP378:AQ378" si="1325">AP379+AP384+AP389</f>
        <v>0</v>
      </c>
      <c r="AQ378" s="64">
        <f t="shared" si="1325"/>
        <v>0</v>
      </c>
      <c r="AR378" s="64">
        <f t="shared" ref="AR378:AR393" si="1326">AL378+AO378</f>
        <v>1255000</v>
      </c>
      <c r="AS378" s="64">
        <f t="shared" ref="AS378:AS393" si="1327">AM378+AP378</f>
        <v>760000</v>
      </c>
      <c r="AT378" s="64">
        <f t="shared" ref="AT378:AT393" si="1328">AN378+AQ378</f>
        <v>760000</v>
      </c>
      <c r="AU378" s="64">
        <f>AU379+AU384+AU389</f>
        <v>0</v>
      </c>
      <c r="AV378" s="64">
        <f t="shared" ref="AV378:AW378" si="1329">AV379+AV384+AV389</f>
        <v>0</v>
      </c>
      <c r="AW378" s="64">
        <f t="shared" si="1329"/>
        <v>0</v>
      </c>
      <c r="AX378" s="64">
        <f t="shared" ref="AX378:AX393" si="1330">AR378+AU378</f>
        <v>1255000</v>
      </c>
      <c r="AY378" s="64">
        <f t="shared" ref="AY378:AY393" si="1331">AS378+AV378</f>
        <v>760000</v>
      </c>
      <c r="AZ378" s="64">
        <f t="shared" ref="AZ378:AZ393" si="1332">AT378+AW378</f>
        <v>760000</v>
      </c>
      <c r="BA378" s="64">
        <f>BA379+BA384+BA389</f>
        <v>0</v>
      </c>
      <c r="BB378" s="64">
        <f t="shared" ref="BB378:BC378" si="1333">BB379+BB384+BB389</f>
        <v>0</v>
      </c>
      <c r="BC378" s="64">
        <f t="shared" si="1333"/>
        <v>0</v>
      </c>
      <c r="BD378" s="64">
        <f t="shared" ref="BD378:BD393" si="1334">AX378+BA378</f>
        <v>1255000</v>
      </c>
      <c r="BE378" s="64">
        <f t="shared" ref="BE378:BE393" si="1335">AY378+BB378</f>
        <v>760000</v>
      </c>
      <c r="BF378" s="64">
        <f t="shared" ref="BF378:BF393" si="1336">AZ378+BC378</f>
        <v>760000</v>
      </c>
    </row>
    <row r="379" spans="1:58">
      <c r="A379" s="265"/>
      <c r="B379" s="161" t="s">
        <v>265</v>
      </c>
      <c r="C379" s="5" t="s">
        <v>15</v>
      </c>
      <c r="D379" s="5" t="s">
        <v>21</v>
      </c>
      <c r="E379" s="5" t="s">
        <v>99</v>
      </c>
      <c r="F379" s="5" t="s">
        <v>116</v>
      </c>
      <c r="G379" s="17"/>
      <c r="H379" s="63">
        <f>H380+H382</f>
        <v>590000</v>
      </c>
      <c r="I379" s="63">
        <f t="shared" ref="I379:J379" si="1337">I380+I382</f>
        <v>590000</v>
      </c>
      <c r="J379" s="63">
        <f t="shared" si="1337"/>
        <v>590000</v>
      </c>
      <c r="K379" s="63">
        <f t="shared" ref="K379:M379" si="1338">K380+K382</f>
        <v>0</v>
      </c>
      <c r="L379" s="63">
        <f t="shared" si="1338"/>
        <v>0</v>
      </c>
      <c r="M379" s="63">
        <f t="shared" si="1338"/>
        <v>0</v>
      </c>
      <c r="N379" s="63">
        <f t="shared" si="1027"/>
        <v>590000</v>
      </c>
      <c r="O379" s="63">
        <f t="shared" si="1028"/>
        <v>590000</v>
      </c>
      <c r="P379" s="63">
        <f t="shared" si="1029"/>
        <v>590000</v>
      </c>
      <c r="Q379" s="63">
        <f t="shared" ref="Q379:S379" si="1339">Q380+Q382</f>
        <v>0</v>
      </c>
      <c r="R379" s="63">
        <f t="shared" si="1339"/>
        <v>0</v>
      </c>
      <c r="S379" s="63">
        <f t="shared" si="1339"/>
        <v>0</v>
      </c>
      <c r="T379" s="63">
        <f t="shared" si="1310"/>
        <v>590000</v>
      </c>
      <c r="U379" s="63">
        <f t="shared" si="1311"/>
        <v>590000</v>
      </c>
      <c r="V379" s="63">
        <f t="shared" si="1312"/>
        <v>590000</v>
      </c>
      <c r="W379" s="63">
        <f t="shared" ref="W379:Y379" si="1340">W380+W382</f>
        <v>40000</v>
      </c>
      <c r="X379" s="63">
        <f t="shared" si="1340"/>
        <v>0</v>
      </c>
      <c r="Y379" s="63">
        <f t="shared" si="1340"/>
        <v>0</v>
      </c>
      <c r="Z379" s="63">
        <f t="shared" si="1314"/>
        <v>630000</v>
      </c>
      <c r="AA379" s="63">
        <f t="shared" si="1315"/>
        <v>590000</v>
      </c>
      <c r="AB379" s="63">
        <f t="shared" si="1316"/>
        <v>590000</v>
      </c>
      <c r="AC379" s="63">
        <f t="shared" ref="AC379:AE379" si="1341">AC380+AC382</f>
        <v>5000</v>
      </c>
      <c r="AD379" s="63">
        <f t="shared" si="1341"/>
        <v>0</v>
      </c>
      <c r="AE379" s="63">
        <f t="shared" si="1341"/>
        <v>0</v>
      </c>
      <c r="AF379" s="63">
        <f t="shared" si="1318"/>
        <v>635000</v>
      </c>
      <c r="AG379" s="63">
        <f t="shared" si="1319"/>
        <v>590000</v>
      </c>
      <c r="AH379" s="63">
        <f t="shared" si="1320"/>
        <v>590000</v>
      </c>
      <c r="AI379" s="236">
        <f t="shared" ref="AI379:AK379" si="1342">AI380+AI382</f>
        <v>-40000</v>
      </c>
      <c r="AJ379" s="63">
        <f t="shared" si="1342"/>
        <v>0</v>
      </c>
      <c r="AK379" s="63">
        <f t="shared" si="1342"/>
        <v>0</v>
      </c>
      <c r="AL379" s="63">
        <f t="shared" si="1322"/>
        <v>595000</v>
      </c>
      <c r="AM379" s="63">
        <f t="shared" si="1323"/>
        <v>590000</v>
      </c>
      <c r="AN379" s="63">
        <f t="shared" si="1324"/>
        <v>590000</v>
      </c>
      <c r="AO379" s="236">
        <f t="shared" ref="AO379:AQ379" si="1343">AO380+AO382</f>
        <v>40000</v>
      </c>
      <c r="AP379" s="63">
        <f t="shared" si="1343"/>
        <v>0</v>
      </c>
      <c r="AQ379" s="63">
        <f t="shared" si="1343"/>
        <v>0</v>
      </c>
      <c r="AR379" s="63">
        <f t="shared" si="1326"/>
        <v>635000</v>
      </c>
      <c r="AS379" s="63">
        <f t="shared" si="1327"/>
        <v>590000</v>
      </c>
      <c r="AT379" s="63">
        <f t="shared" si="1328"/>
        <v>590000</v>
      </c>
      <c r="AU379" s="236">
        <f t="shared" ref="AU379:AW379" si="1344">AU380+AU382</f>
        <v>0</v>
      </c>
      <c r="AV379" s="63">
        <f t="shared" si="1344"/>
        <v>0</v>
      </c>
      <c r="AW379" s="63">
        <f t="shared" si="1344"/>
        <v>0</v>
      </c>
      <c r="AX379" s="63">
        <f t="shared" si="1330"/>
        <v>635000</v>
      </c>
      <c r="AY379" s="63">
        <f t="shared" si="1331"/>
        <v>590000</v>
      </c>
      <c r="AZ379" s="63">
        <f t="shared" si="1332"/>
        <v>590000</v>
      </c>
      <c r="BA379" s="236">
        <f t="shared" ref="BA379:BC379" si="1345">BA380+BA382</f>
        <v>-13000</v>
      </c>
      <c r="BB379" s="63">
        <f t="shared" si="1345"/>
        <v>0</v>
      </c>
      <c r="BC379" s="63">
        <f t="shared" si="1345"/>
        <v>0</v>
      </c>
      <c r="BD379" s="63">
        <f t="shared" si="1334"/>
        <v>622000</v>
      </c>
      <c r="BE379" s="63">
        <f t="shared" si="1335"/>
        <v>590000</v>
      </c>
      <c r="BF379" s="63">
        <f t="shared" si="1336"/>
        <v>590000</v>
      </c>
    </row>
    <row r="380" spans="1:58" ht="25.5">
      <c r="A380" s="266"/>
      <c r="B380" s="62" t="s">
        <v>207</v>
      </c>
      <c r="C380" s="5" t="s">
        <v>15</v>
      </c>
      <c r="D380" s="5" t="s">
        <v>21</v>
      </c>
      <c r="E380" s="5" t="s">
        <v>99</v>
      </c>
      <c r="F380" s="5" t="s">
        <v>116</v>
      </c>
      <c r="G380" s="17" t="s">
        <v>32</v>
      </c>
      <c r="H380" s="63">
        <f>H381</f>
        <v>560000</v>
      </c>
      <c r="I380" s="63">
        <f t="shared" ref="I380:M380" si="1346">I381</f>
        <v>560000</v>
      </c>
      <c r="J380" s="63">
        <f t="shared" si="1346"/>
        <v>560000</v>
      </c>
      <c r="K380" s="63">
        <f t="shared" si="1346"/>
        <v>0</v>
      </c>
      <c r="L380" s="63">
        <f t="shared" si="1346"/>
        <v>0</v>
      </c>
      <c r="M380" s="63">
        <f t="shared" si="1346"/>
        <v>0</v>
      </c>
      <c r="N380" s="63">
        <f t="shared" si="1027"/>
        <v>560000</v>
      </c>
      <c r="O380" s="63">
        <f t="shared" si="1028"/>
        <v>560000</v>
      </c>
      <c r="P380" s="63">
        <f t="shared" si="1029"/>
        <v>560000</v>
      </c>
      <c r="Q380" s="63">
        <f t="shared" ref="Q380:S380" si="1347">Q381</f>
        <v>0</v>
      </c>
      <c r="R380" s="63">
        <f t="shared" si="1347"/>
        <v>0</v>
      </c>
      <c r="S380" s="63">
        <f t="shared" si="1347"/>
        <v>0</v>
      </c>
      <c r="T380" s="63">
        <f t="shared" si="1310"/>
        <v>560000</v>
      </c>
      <c r="U380" s="63">
        <f t="shared" si="1311"/>
        <v>560000</v>
      </c>
      <c r="V380" s="63">
        <f t="shared" si="1312"/>
        <v>560000</v>
      </c>
      <c r="W380" s="63">
        <f t="shared" ref="W380:Y380" si="1348">W381</f>
        <v>30000</v>
      </c>
      <c r="X380" s="63">
        <f t="shared" si="1348"/>
        <v>0</v>
      </c>
      <c r="Y380" s="63">
        <f t="shared" si="1348"/>
        <v>0</v>
      </c>
      <c r="Z380" s="63">
        <f t="shared" si="1314"/>
        <v>590000</v>
      </c>
      <c r="AA380" s="63">
        <f t="shared" si="1315"/>
        <v>560000</v>
      </c>
      <c r="AB380" s="63">
        <f t="shared" si="1316"/>
        <v>560000</v>
      </c>
      <c r="AC380" s="63">
        <f t="shared" ref="AC380:AE380" si="1349">AC381</f>
        <v>0</v>
      </c>
      <c r="AD380" s="63">
        <f t="shared" si="1349"/>
        <v>0</v>
      </c>
      <c r="AE380" s="63">
        <f t="shared" si="1349"/>
        <v>0</v>
      </c>
      <c r="AF380" s="63">
        <f t="shared" si="1318"/>
        <v>590000</v>
      </c>
      <c r="AG380" s="63">
        <f t="shared" si="1319"/>
        <v>560000</v>
      </c>
      <c r="AH380" s="63">
        <f t="shared" si="1320"/>
        <v>560000</v>
      </c>
      <c r="AI380" s="236">
        <f t="shared" ref="AI380:AK380" si="1350">AI381</f>
        <v>-120000</v>
      </c>
      <c r="AJ380" s="63">
        <f t="shared" si="1350"/>
        <v>0</v>
      </c>
      <c r="AK380" s="63">
        <f t="shared" si="1350"/>
        <v>0</v>
      </c>
      <c r="AL380" s="63">
        <f t="shared" si="1322"/>
        <v>470000</v>
      </c>
      <c r="AM380" s="63">
        <f t="shared" si="1323"/>
        <v>560000</v>
      </c>
      <c r="AN380" s="63">
        <f t="shared" si="1324"/>
        <v>560000</v>
      </c>
      <c r="AO380" s="236">
        <f t="shared" ref="AO380:AQ380" si="1351">AO381</f>
        <v>20000</v>
      </c>
      <c r="AP380" s="63">
        <f t="shared" si="1351"/>
        <v>0</v>
      </c>
      <c r="AQ380" s="63">
        <f t="shared" si="1351"/>
        <v>0</v>
      </c>
      <c r="AR380" s="63">
        <f t="shared" si="1326"/>
        <v>490000</v>
      </c>
      <c r="AS380" s="63">
        <f t="shared" si="1327"/>
        <v>560000</v>
      </c>
      <c r="AT380" s="63">
        <f t="shared" si="1328"/>
        <v>560000</v>
      </c>
      <c r="AU380" s="236">
        <f t="shared" ref="AU380:AW380" si="1352">AU381</f>
        <v>-30000</v>
      </c>
      <c r="AV380" s="63">
        <f t="shared" si="1352"/>
        <v>0</v>
      </c>
      <c r="AW380" s="63">
        <f t="shared" si="1352"/>
        <v>0</v>
      </c>
      <c r="AX380" s="63">
        <f t="shared" si="1330"/>
        <v>460000</v>
      </c>
      <c r="AY380" s="63">
        <f t="shared" si="1331"/>
        <v>560000</v>
      </c>
      <c r="AZ380" s="63">
        <f t="shared" si="1332"/>
        <v>560000</v>
      </c>
      <c r="BA380" s="236">
        <f t="shared" ref="BA380:BC380" si="1353">BA381</f>
        <v>-3500</v>
      </c>
      <c r="BB380" s="63">
        <f t="shared" si="1353"/>
        <v>0</v>
      </c>
      <c r="BC380" s="63">
        <f t="shared" si="1353"/>
        <v>0</v>
      </c>
      <c r="BD380" s="63">
        <f t="shared" si="1334"/>
        <v>456500</v>
      </c>
      <c r="BE380" s="63">
        <f t="shared" si="1335"/>
        <v>560000</v>
      </c>
      <c r="BF380" s="63">
        <f t="shared" si="1336"/>
        <v>560000</v>
      </c>
    </row>
    <row r="381" spans="1:58" ht="25.5">
      <c r="A381" s="266"/>
      <c r="B381" s="32" t="s">
        <v>34</v>
      </c>
      <c r="C381" s="5" t="s">
        <v>15</v>
      </c>
      <c r="D381" s="5" t="s">
        <v>21</v>
      </c>
      <c r="E381" s="5" t="s">
        <v>99</v>
      </c>
      <c r="F381" s="5" t="s">
        <v>116</v>
      </c>
      <c r="G381" s="17" t="s">
        <v>33</v>
      </c>
      <c r="H381" s="66">
        <v>560000</v>
      </c>
      <c r="I381" s="66">
        <v>560000</v>
      </c>
      <c r="J381" s="66">
        <v>560000</v>
      </c>
      <c r="K381" s="66"/>
      <c r="L381" s="66"/>
      <c r="M381" s="66"/>
      <c r="N381" s="66">
        <f t="shared" si="1027"/>
        <v>560000</v>
      </c>
      <c r="O381" s="66">
        <f t="shared" si="1028"/>
        <v>560000</v>
      </c>
      <c r="P381" s="66">
        <f t="shared" si="1029"/>
        <v>560000</v>
      </c>
      <c r="Q381" s="66"/>
      <c r="R381" s="66"/>
      <c r="S381" s="66"/>
      <c r="T381" s="66">
        <f t="shared" si="1310"/>
        <v>560000</v>
      </c>
      <c r="U381" s="66">
        <f t="shared" si="1311"/>
        <v>560000</v>
      </c>
      <c r="V381" s="66">
        <f t="shared" si="1312"/>
        <v>560000</v>
      </c>
      <c r="W381" s="66">
        <v>30000</v>
      </c>
      <c r="X381" s="66"/>
      <c r="Y381" s="66"/>
      <c r="Z381" s="66">
        <f t="shared" si="1314"/>
        <v>590000</v>
      </c>
      <c r="AA381" s="66">
        <f t="shared" si="1315"/>
        <v>560000</v>
      </c>
      <c r="AB381" s="66">
        <f t="shared" si="1316"/>
        <v>560000</v>
      </c>
      <c r="AC381" s="66"/>
      <c r="AD381" s="66"/>
      <c r="AE381" s="66"/>
      <c r="AF381" s="66">
        <f t="shared" si="1318"/>
        <v>590000</v>
      </c>
      <c r="AG381" s="66">
        <f t="shared" si="1319"/>
        <v>560000</v>
      </c>
      <c r="AH381" s="66">
        <f t="shared" si="1320"/>
        <v>560000</v>
      </c>
      <c r="AI381" s="225">
        <v>-120000</v>
      </c>
      <c r="AJ381" s="66"/>
      <c r="AK381" s="66"/>
      <c r="AL381" s="66">
        <f t="shared" si="1322"/>
        <v>470000</v>
      </c>
      <c r="AM381" s="66">
        <f t="shared" si="1323"/>
        <v>560000</v>
      </c>
      <c r="AN381" s="66">
        <f t="shared" si="1324"/>
        <v>560000</v>
      </c>
      <c r="AO381" s="66">
        <v>20000</v>
      </c>
      <c r="AP381" s="66"/>
      <c r="AQ381" s="66"/>
      <c r="AR381" s="66">
        <f t="shared" si="1326"/>
        <v>490000</v>
      </c>
      <c r="AS381" s="66">
        <f t="shared" si="1327"/>
        <v>560000</v>
      </c>
      <c r="AT381" s="66">
        <f t="shared" si="1328"/>
        <v>560000</v>
      </c>
      <c r="AU381" s="66">
        <v>-30000</v>
      </c>
      <c r="AV381" s="66"/>
      <c r="AW381" s="66"/>
      <c r="AX381" s="66">
        <f t="shared" si="1330"/>
        <v>460000</v>
      </c>
      <c r="AY381" s="66">
        <f t="shared" si="1331"/>
        <v>560000</v>
      </c>
      <c r="AZ381" s="66">
        <f t="shared" si="1332"/>
        <v>560000</v>
      </c>
      <c r="BA381" s="66">
        <v>-3500</v>
      </c>
      <c r="BB381" s="66"/>
      <c r="BC381" s="66"/>
      <c r="BD381" s="66">
        <f t="shared" si="1334"/>
        <v>456500</v>
      </c>
      <c r="BE381" s="66">
        <f t="shared" si="1335"/>
        <v>560000</v>
      </c>
      <c r="BF381" s="66">
        <f t="shared" si="1336"/>
        <v>560000</v>
      </c>
    </row>
    <row r="382" spans="1:58">
      <c r="A382" s="266"/>
      <c r="B382" s="62" t="s">
        <v>35</v>
      </c>
      <c r="C382" s="5" t="s">
        <v>15</v>
      </c>
      <c r="D382" s="5" t="s">
        <v>21</v>
      </c>
      <c r="E382" s="5" t="s">
        <v>99</v>
      </c>
      <c r="F382" s="5" t="s">
        <v>116</v>
      </c>
      <c r="G382" s="61" t="s">
        <v>36</v>
      </c>
      <c r="H382" s="66">
        <f>H383</f>
        <v>30000</v>
      </c>
      <c r="I382" s="66">
        <f t="shared" ref="I382:M382" si="1354">I383</f>
        <v>30000</v>
      </c>
      <c r="J382" s="66">
        <f t="shared" si="1354"/>
        <v>30000</v>
      </c>
      <c r="K382" s="66">
        <f t="shared" si="1354"/>
        <v>0</v>
      </c>
      <c r="L382" s="66">
        <f t="shared" si="1354"/>
        <v>0</v>
      </c>
      <c r="M382" s="66">
        <f t="shared" si="1354"/>
        <v>0</v>
      </c>
      <c r="N382" s="66">
        <f t="shared" si="1027"/>
        <v>30000</v>
      </c>
      <c r="O382" s="66">
        <f t="shared" si="1028"/>
        <v>30000</v>
      </c>
      <c r="P382" s="66">
        <f t="shared" si="1029"/>
        <v>30000</v>
      </c>
      <c r="Q382" s="66">
        <f t="shared" ref="Q382:S382" si="1355">Q383</f>
        <v>0</v>
      </c>
      <c r="R382" s="66">
        <f t="shared" si="1355"/>
        <v>0</v>
      </c>
      <c r="S382" s="66">
        <f t="shared" si="1355"/>
        <v>0</v>
      </c>
      <c r="T382" s="66">
        <f t="shared" si="1310"/>
        <v>30000</v>
      </c>
      <c r="U382" s="66">
        <f t="shared" si="1311"/>
        <v>30000</v>
      </c>
      <c r="V382" s="66">
        <f t="shared" si="1312"/>
        <v>30000</v>
      </c>
      <c r="W382" s="66">
        <f t="shared" ref="W382:Y382" si="1356">W383</f>
        <v>10000</v>
      </c>
      <c r="X382" s="66">
        <f t="shared" si="1356"/>
        <v>0</v>
      </c>
      <c r="Y382" s="66">
        <f t="shared" si="1356"/>
        <v>0</v>
      </c>
      <c r="Z382" s="66">
        <f t="shared" si="1314"/>
        <v>40000</v>
      </c>
      <c r="AA382" s="66">
        <f t="shared" si="1315"/>
        <v>30000</v>
      </c>
      <c r="AB382" s="66">
        <f t="shared" si="1316"/>
        <v>30000</v>
      </c>
      <c r="AC382" s="66">
        <f t="shared" ref="AC382:AE382" si="1357">AC383</f>
        <v>5000</v>
      </c>
      <c r="AD382" s="66">
        <f t="shared" si="1357"/>
        <v>0</v>
      </c>
      <c r="AE382" s="66">
        <f t="shared" si="1357"/>
        <v>0</v>
      </c>
      <c r="AF382" s="66">
        <f t="shared" si="1318"/>
        <v>45000</v>
      </c>
      <c r="AG382" s="66">
        <f t="shared" si="1319"/>
        <v>30000</v>
      </c>
      <c r="AH382" s="66">
        <f t="shared" si="1320"/>
        <v>30000</v>
      </c>
      <c r="AI382" s="225">
        <f t="shared" ref="AI382:AK382" si="1358">AI383</f>
        <v>80000</v>
      </c>
      <c r="AJ382" s="66">
        <f t="shared" si="1358"/>
        <v>0</v>
      </c>
      <c r="AK382" s="66">
        <f t="shared" si="1358"/>
        <v>0</v>
      </c>
      <c r="AL382" s="66">
        <f t="shared" si="1322"/>
        <v>125000</v>
      </c>
      <c r="AM382" s="66">
        <f t="shared" si="1323"/>
        <v>30000</v>
      </c>
      <c r="AN382" s="66">
        <f t="shared" si="1324"/>
        <v>30000</v>
      </c>
      <c r="AO382" s="225">
        <f t="shared" ref="AO382:AQ382" si="1359">AO383</f>
        <v>20000</v>
      </c>
      <c r="AP382" s="66">
        <f t="shared" si="1359"/>
        <v>0</v>
      </c>
      <c r="AQ382" s="66">
        <f t="shared" si="1359"/>
        <v>0</v>
      </c>
      <c r="AR382" s="66">
        <f t="shared" si="1326"/>
        <v>145000</v>
      </c>
      <c r="AS382" s="66">
        <f t="shared" si="1327"/>
        <v>30000</v>
      </c>
      <c r="AT382" s="66">
        <f t="shared" si="1328"/>
        <v>30000</v>
      </c>
      <c r="AU382" s="225">
        <f t="shared" ref="AU382:AW382" si="1360">AU383</f>
        <v>30000</v>
      </c>
      <c r="AV382" s="66">
        <f t="shared" si="1360"/>
        <v>0</v>
      </c>
      <c r="AW382" s="66">
        <f t="shared" si="1360"/>
        <v>0</v>
      </c>
      <c r="AX382" s="66">
        <f t="shared" si="1330"/>
        <v>175000</v>
      </c>
      <c r="AY382" s="66">
        <f t="shared" si="1331"/>
        <v>30000</v>
      </c>
      <c r="AZ382" s="66">
        <f t="shared" si="1332"/>
        <v>30000</v>
      </c>
      <c r="BA382" s="225">
        <f t="shared" ref="BA382:BC382" si="1361">BA383</f>
        <v>-9500</v>
      </c>
      <c r="BB382" s="66">
        <f t="shared" si="1361"/>
        <v>0</v>
      </c>
      <c r="BC382" s="66">
        <f t="shared" si="1361"/>
        <v>0</v>
      </c>
      <c r="BD382" s="66">
        <f t="shared" si="1334"/>
        <v>165500</v>
      </c>
      <c r="BE382" s="66">
        <f t="shared" si="1335"/>
        <v>30000</v>
      </c>
      <c r="BF382" s="66">
        <f t="shared" si="1336"/>
        <v>30000</v>
      </c>
    </row>
    <row r="383" spans="1:58">
      <c r="A383" s="266"/>
      <c r="B383" s="62" t="s">
        <v>173</v>
      </c>
      <c r="C383" s="5" t="s">
        <v>15</v>
      </c>
      <c r="D383" s="5" t="s">
        <v>21</v>
      </c>
      <c r="E383" s="5" t="s">
        <v>99</v>
      </c>
      <c r="F383" s="5" t="s">
        <v>116</v>
      </c>
      <c r="G383" s="61" t="s">
        <v>174</v>
      </c>
      <c r="H383" s="66">
        <v>30000</v>
      </c>
      <c r="I383" s="66">
        <v>30000</v>
      </c>
      <c r="J383" s="66">
        <v>30000</v>
      </c>
      <c r="K383" s="66"/>
      <c r="L383" s="66"/>
      <c r="M383" s="66"/>
      <c r="N383" s="66">
        <f t="shared" si="1027"/>
        <v>30000</v>
      </c>
      <c r="O383" s="66">
        <f t="shared" si="1028"/>
        <v>30000</v>
      </c>
      <c r="P383" s="66">
        <f t="shared" si="1029"/>
        <v>30000</v>
      </c>
      <c r="Q383" s="66"/>
      <c r="R383" s="66"/>
      <c r="S383" s="66"/>
      <c r="T383" s="66">
        <f t="shared" si="1310"/>
        <v>30000</v>
      </c>
      <c r="U383" s="66">
        <f t="shared" si="1311"/>
        <v>30000</v>
      </c>
      <c r="V383" s="66">
        <f t="shared" si="1312"/>
        <v>30000</v>
      </c>
      <c r="W383" s="66">
        <v>10000</v>
      </c>
      <c r="X383" s="66"/>
      <c r="Y383" s="66"/>
      <c r="Z383" s="66">
        <f t="shared" si="1314"/>
        <v>40000</v>
      </c>
      <c r="AA383" s="66">
        <f t="shared" si="1315"/>
        <v>30000</v>
      </c>
      <c r="AB383" s="66">
        <f t="shared" si="1316"/>
        <v>30000</v>
      </c>
      <c r="AC383" s="66">
        <v>5000</v>
      </c>
      <c r="AD383" s="66"/>
      <c r="AE383" s="66"/>
      <c r="AF383" s="66">
        <f t="shared" si="1318"/>
        <v>45000</v>
      </c>
      <c r="AG383" s="66">
        <f t="shared" si="1319"/>
        <v>30000</v>
      </c>
      <c r="AH383" s="66">
        <f t="shared" si="1320"/>
        <v>30000</v>
      </c>
      <c r="AI383" s="225">
        <f>50000+30000</f>
        <v>80000</v>
      </c>
      <c r="AJ383" s="66"/>
      <c r="AK383" s="66"/>
      <c r="AL383" s="66">
        <f t="shared" si="1322"/>
        <v>125000</v>
      </c>
      <c r="AM383" s="66">
        <f t="shared" si="1323"/>
        <v>30000</v>
      </c>
      <c r="AN383" s="66">
        <f t="shared" si="1324"/>
        <v>30000</v>
      </c>
      <c r="AO383" s="66">
        <v>20000</v>
      </c>
      <c r="AP383" s="66"/>
      <c r="AQ383" s="66"/>
      <c r="AR383" s="66">
        <f t="shared" si="1326"/>
        <v>145000</v>
      </c>
      <c r="AS383" s="66">
        <f t="shared" si="1327"/>
        <v>30000</v>
      </c>
      <c r="AT383" s="66">
        <f t="shared" si="1328"/>
        <v>30000</v>
      </c>
      <c r="AU383" s="66">
        <v>30000</v>
      </c>
      <c r="AV383" s="66"/>
      <c r="AW383" s="66"/>
      <c r="AX383" s="66">
        <f t="shared" si="1330"/>
        <v>175000</v>
      </c>
      <c r="AY383" s="66">
        <f t="shared" si="1331"/>
        <v>30000</v>
      </c>
      <c r="AZ383" s="66">
        <f t="shared" si="1332"/>
        <v>30000</v>
      </c>
      <c r="BA383" s="66">
        <v>-9500</v>
      </c>
      <c r="BB383" s="66"/>
      <c r="BC383" s="66"/>
      <c r="BD383" s="66">
        <f t="shared" si="1334"/>
        <v>165500</v>
      </c>
      <c r="BE383" s="66">
        <f t="shared" si="1335"/>
        <v>30000</v>
      </c>
      <c r="BF383" s="66">
        <f t="shared" si="1336"/>
        <v>30000</v>
      </c>
    </row>
    <row r="384" spans="1:58">
      <c r="A384" s="272"/>
      <c r="B384" s="62" t="s">
        <v>266</v>
      </c>
      <c r="C384" s="5" t="s">
        <v>15</v>
      </c>
      <c r="D384" s="5" t="s">
        <v>21</v>
      </c>
      <c r="E384" s="5" t="s">
        <v>99</v>
      </c>
      <c r="F384" s="5" t="s">
        <v>117</v>
      </c>
      <c r="G384" s="17"/>
      <c r="H384" s="63">
        <f>H385+H387</f>
        <v>170000</v>
      </c>
      <c r="I384" s="63">
        <f t="shared" ref="I384:J384" si="1362">I385+I387</f>
        <v>170000</v>
      </c>
      <c r="J384" s="63">
        <f t="shared" si="1362"/>
        <v>170000</v>
      </c>
      <c r="K384" s="63">
        <f t="shared" ref="K384:M384" si="1363">K385+K387</f>
        <v>0</v>
      </c>
      <c r="L384" s="63">
        <f t="shared" si="1363"/>
        <v>0</v>
      </c>
      <c r="M384" s="63">
        <f t="shared" si="1363"/>
        <v>0</v>
      </c>
      <c r="N384" s="63">
        <f t="shared" si="1027"/>
        <v>170000</v>
      </c>
      <c r="O384" s="63">
        <f t="shared" si="1028"/>
        <v>170000</v>
      </c>
      <c r="P384" s="63">
        <f t="shared" si="1029"/>
        <v>170000</v>
      </c>
      <c r="Q384" s="63">
        <f t="shared" ref="Q384:S384" si="1364">Q385+Q387</f>
        <v>0</v>
      </c>
      <c r="R384" s="63">
        <f t="shared" si="1364"/>
        <v>0</v>
      </c>
      <c r="S384" s="63">
        <f t="shared" si="1364"/>
        <v>0</v>
      </c>
      <c r="T384" s="63">
        <f t="shared" si="1310"/>
        <v>170000</v>
      </c>
      <c r="U384" s="63">
        <f t="shared" si="1311"/>
        <v>170000</v>
      </c>
      <c r="V384" s="63">
        <f t="shared" si="1312"/>
        <v>170000</v>
      </c>
      <c r="W384" s="63">
        <f t="shared" ref="W384:Y384" si="1365">W385+W387</f>
        <v>60000</v>
      </c>
      <c r="X384" s="63">
        <f t="shared" si="1365"/>
        <v>0</v>
      </c>
      <c r="Y384" s="63">
        <f t="shared" si="1365"/>
        <v>0</v>
      </c>
      <c r="Z384" s="63">
        <f t="shared" si="1314"/>
        <v>230000</v>
      </c>
      <c r="AA384" s="63">
        <f t="shared" si="1315"/>
        <v>170000</v>
      </c>
      <c r="AB384" s="63">
        <f t="shared" si="1316"/>
        <v>170000</v>
      </c>
      <c r="AC384" s="63">
        <f t="shared" ref="AC384:AE384" si="1366">AC385+AC387</f>
        <v>-5000</v>
      </c>
      <c r="AD384" s="63">
        <f t="shared" si="1366"/>
        <v>0</v>
      </c>
      <c r="AE384" s="63">
        <f t="shared" si="1366"/>
        <v>0</v>
      </c>
      <c r="AF384" s="63">
        <f t="shared" si="1318"/>
        <v>225000</v>
      </c>
      <c r="AG384" s="63">
        <f t="shared" si="1319"/>
        <v>170000</v>
      </c>
      <c r="AH384" s="63">
        <f t="shared" si="1320"/>
        <v>170000</v>
      </c>
      <c r="AI384" s="236">
        <f t="shared" ref="AI384:AK384" si="1367">AI385+AI387</f>
        <v>110000</v>
      </c>
      <c r="AJ384" s="63">
        <f t="shared" si="1367"/>
        <v>0</v>
      </c>
      <c r="AK384" s="63">
        <f t="shared" si="1367"/>
        <v>0</v>
      </c>
      <c r="AL384" s="63">
        <f t="shared" si="1322"/>
        <v>335000</v>
      </c>
      <c r="AM384" s="63">
        <f t="shared" si="1323"/>
        <v>170000</v>
      </c>
      <c r="AN384" s="63">
        <f t="shared" si="1324"/>
        <v>170000</v>
      </c>
      <c r="AO384" s="236">
        <f t="shared" ref="AO384:AQ384" si="1368">AO385+AO387</f>
        <v>-15000</v>
      </c>
      <c r="AP384" s="63">
        <f t="shared" si="1368"/>
        <v>0</v>
      </c>
      <c r="AQ384" s="63">
        <f t="shared" si="1368"/>
        <v>0</v>
      </c>
      <c r="AR384" s="63">
        <f t="shared" si="1326"/>
        <v>320000</v>
      </c>
      <c r="AS384" s="63">
        <f t="shared" si="1327"/>
        <v>170000</v>
      </c>
      <c r="AT384" s="63">
        <f t="shared" si="1328"/>
        <v>170000</v>
      </c>
      <c r="AU384" s="236">
        <f t="shared" ref="AU384:AW384" si="1369">AU385+AU387</f>
        <v>0</v>
      </c>
      <c r="AV384" s="63">
        <f t="shared" si="1369"/>
        <v>0</v>
      </c>
      <c r="AW384" s="63">
        <f t="shared" si="1369"/>
        <v>0</v>
      </c>
      <c r="AX384" s="63">
        <f t="shared" si="1330"/>
        <v>320000</v>
      </c>
      <c r="AY384" s="63">
        <f t="shared" si="1331"/>
        <v>170000</v>
      </c>
      <c r="AZ384" s="63">
        <f t="shared" si="1332"/>
        <v>170000</v>
      </c>
      <c r="BA384" s="236">
        <f t="shared" ref="BA384:BC384" si="1370">BA385+BA387</f>
        <v>13000</v>
      </c>
      <c r="BB384" s="63">
        <f t="shared" si="1370"/>
        <v>0</v>
      </c>
      <c r="BC384" s="63">
        <f t="shared" si="1370"/>
        <v>0</v>
      </c>
      <c r="BD384" s="63">
        <f t="shared" si="1334"/>
        <v>333000</v>
      </c>
      <c r="BE384" s="63">
        <f t="shared" si="1335"/>
        <v>170000</v>
      </c>
      <c r="BF384" s="63">
        <f t="shared" si="1336"/>
        <v>170000</v>
      </c>
    </row>
    <row r="385" spans="1:58" ht="25.5">
      <c r="A385" s="266"/>
      <c r="B385" s="62" t="s">
        <v>207</v>
      </c>
      <c r="C385" s="5" t="s">
        <v>15</v>
      </c>
      <c r="D385" s="5" t="s">
        <v>21</v>
      </c>
      <c r="E385" s="5" t="s">
        <v>99</v>
      </c>
      <c r="F385" s="5" t="s">
        <v>117</v>
      </c>
      <c r="G385" s="17" t="s">
        <v>32</v>
      </c>
      <c r="H385" s="63">
        <f>H386</f>
        <v>120000</v>
      </c>
      <c r="I385" s="63">
        <f t="shared" ref="I385:M385" si="1371">I386</f>
        <v>120000</v>
      </c>
      <c r="J385" s="63">
        <f t="shared" si="1371"/>
        <v>120000</v>
      </c>
      <c r="K385" s="63">
        <f t="shared" si="1371"/>
        <v>0</v>
      </c>
      <c r="L385" s="63">
        <f t="shared" si="1371"/>
        <v>0</v>
      </c>
      <c r="M385" s="63">
        <f t="shared" si="1371"/>
        <v>0</v>
      </c>
      <c r="N385" s="63">
        <f t="shared" si="1027"/>
        <v>120000</v>
      </c>
      <c r="O385" s="63">
        <f t="shared" si="1028"/>
        <v>120000</v>
      </c>
      <c r="P385" s="63">
        <f t="shared" si="1029"/>
        <v>120000</v>
      </c>
      <c r="Q385" s="63">
        <f t="shared" ref="Q385:S385" si="1372">Q386</f>
        <v>0</v>
      </c>
      <c r="R385" s="63">
        <f t="shared" si="1372"/>
        <v>0</v>
      </c>
      <c r="S385" s="63">
        <f t="shared" si="1372"/>
        <v>0</v>
      </c>
      <c r="T385" s="63">
        <f t="shared" si="1310"/>
        <v>120000</v>
      </c>
      <c r="U385" s="63">
        <f t="shared" si="1311"/>
        <v>120000</v>
      </c>
      <c r="V385" s="63">
        <f t="shared" si="1312"/>
        <v>120000</v>
      </c>
      <c r="W385" s="63">
        <f t="shared" ref="W385:Y385" si="1373">W386</f>
        <v>50000</v>
      </c>
      <c r="X385" s="63">
        <f t="shared" si="1373"/>
        <v>0</v>
      </c>
      <c r="Y385" s="63">
        <f t="shared" si="1373"/>
        <v>0</v>
      </c>
      <c r="Z385" s="63">
        <f t="shared" si="1314"/>
        <v>170000</v>
      </c>
      <c r="AA385" s="63">
        <f t="shared" si="1315"/>
        <v>120000</v>
      </c>
      <c r="AB385" s="63">
        <f t="shared" si="1316"/>
        <v>120000</v>
      </c>
      <c r="AC385" s="63">
        <f t="shared" ref="AC385:AE385" si="1374">AC386</f>
        <v>-7000</v>
      </c>
      <c r="AD385" s="63">
        <f t="shared" si="1374"/>
        <v>0</v>
      </c>
      <c r="AE385" s="63">
        <f t="shared" si="1374"/>
        <v>0</v>
      </c>
      <c r="AF385" s="63">
        <f t="shared" si="1318"/>
        <v>163000</v>
      </c>
      <c r="AG385" s="63">
        <f t="shared" si="1319"/>
        <v>120000</v>
      </c>
      <c r="AH385" s="63">
        <f t="shared" si="1320"/>
        <v>120000</v>
      </c>
      <c r="AI385" s="236">
        <f t="shared" ref="AI385:AK385" si="1375">AI386</f>
        <v>80000</v>
      </c>
      <c r="AJ385" s="63">
        <f t="shared" si="1375"/>
        <v>0</v>
      </c>
      <c r="AK385" s="63">
        <f t="shared" si="1375"/>
        <v>0</v>
      </c>
      <c r="AL385" s="63">
        <f t="shared" si="1322"/>
        <v>243000</v>
      </c>
      <c r="AM385" s="63">
        <f t="shared" si="1323"/>
        <v>120000</v>
      </c>
      <c r="AN385" s="63">
        <f t="shared" si="1324"/>
        <v>120000</v>
      </c>
      <c r="AO385" s="236">
        <f t="shared" ref="AO385:AQ385" si="1376">AO386</f>
        <v>0</v>
      </c>
      <c r="AP385" s="63">
        <f t="shared" si="1376"/>
        <v>0</v>
      </c>
      <c r="AQ385" s="63">
        <f t="shared" si="1376"/>
        <v>0</v>
      </c>
      <c r="AR385" s="63">
        <f t="shared" si="1326"/>
        <v>243000</v>
      </c>
      <c r="AS385" s="63">
        <f t="shared" si="1327"/>
        <v>120000</v>
      </c>
      <c r="AT385" s="63">
        <f t="shared" si="1328"/>
        <v>120000</v>
      </c>
      <c r="AU385" s="236">
        <f t="shared" ref="AU385:AW385" si="1377">AU386</f>
        <v>19000</v>
      </c>
      <c r="AV385" s="63">
        <f t="shared" si="1377"/>
        <v>0</v>
      </c>
      <c r="AW385" s="63">
        <f t="shared" si="1377"/>
        <v>0</v>
      </c>
      <c r="AX385" s="63">
        <f t="shared" si="1330"/>
        <v>262000</v>
      </c>
      <c r="AY385" s="63">
        <f t="shared" si="1331"/>
        <v>120000</v>
      </c>
      <c r="AZ385" s="63">
        <f t="shared" si="1332"/>
        <v>120000</v>
      </c>
      <c r="BA385" s="236">
        <f t="shared" ref="BA385:BC385" si="1378">BA386</f>
        <v>21000</v>
      </c>
      <c r="BB385" s="63">
        <f t="shared" si="1378"/>
        <v>0</v>
      </c>
      <c r="BC385" s="63">
        <f t="shared" si="1378"/>
        <v>0</v>
      </c>
      <c r="BD385" s="63">
        <f t="shared" si="1334"/>
        <v>283000</v>
      </c>
      <c r="BE385" s="63">
        <f t="shared" si="1335"/>
        <v>120000</v>
      </c>
      <c r="BF385" s="63">
        <f t="shared" si="1336"/>
        <v>120000</v>
      </c>
    </row>
    <row r="386" spans="1:58" ht="25.5">
      <c r="A386" s="269"/>
      <c r="B386" s="32" t="s">
        <v>34</v>
      </c>
      <c r="C386" s="5" t="s">
        <v>15</v>
      </c>
      <c r="D386" s="5" t="s">
        <v>21</v>
      </c>
      <c r="E386" s="5" t="s">
        <v>99</v>
      </c>
      <c r="F386" s="5" t="s">
        <v>117</v>
      </c>
      <c r="G386" s="17" t="s">
        <v>33</v>
      </c>
      <c r="H386" s="66">
        <v>120000</v>
      </c>
      <c r="I386" s="66">
        <v>120000</v>
      </c>
      <c r="J386" s="66">
        <v>120000</v>
      </c>
      <c r="K386" s="66"/>
      <c r="L386" s="66"/>
      <c r="M386" s="66"/>
      <c r="N386" s="66">
        <f t="shared" si="1027"/>
        <v>120000</v>
      </c>
      <c r="O386" s="66">
        <f t="shared" si="1028"/>
        <v>120000</v>
      </c>
      <c r="P386" s="66">
        <f t="shared" si="1029"/>
        <v>120000</v>
      </c>
      <c r="Q386" s="66"/>
      <c r="R386" s="66"/>
      <c r="S386" s="66"/>
      <c r="T386" s="66">
        <f t="shared" si="1310"/>
        <v>120000</v>
      </c>
      <c r="U386" s="66">
        <f t="shared" si="1311"/>
        <v>120000</v>
      </c>
      <c r="V386" s="66">
        <f t="shared" si="1312"/>
        <v>120000</v>
      </c>
      <c r="W386" s="66">
        <v>50000</v>
      </c>
      <c r="X386" s="66"/>
      <c r="Y386" s="66"/>
      <c r="Z386" s="66">
        <f t="shared" si="1314"/>
        <v>170000</v>
      </c>
      <c r="AA386" s="66">
        <f t="shared" si="1315"/>
        <v>120000</v>
      </c>
      <c r="AB386" s="66">
        <f t="shared" si="1316"/>
        <v>120000</v>
      </c>
      <c r="AC386" s="66">
        <v>-7000</v>
      </c>
      <c r="AD386" s="66"/>
      <c r="AE386" s="66"/>
      <c r="AF386" s="66">
        <f t="shared" si="1318"/>
        <v>163000</v>
      </c>
      <c r="AG386" s="66">
        <f t="shared" si="1319"/>
        <v>120000</v>
      </c>
      <c r="AH386" s="66">
        <f t="shared" si="1320"/>
        <v>120000</v>
      </c>
      <c r="AI386" s="225">
        <f>50000+30000</f>
        <v>80000</v>
      </c>
      <c r="AJ386" s="66"/>
      <c r="AK386" s="66"/>
      <c r="AL386" s="66">
        <f t="shared" si="1322"/>
        <v>243000</v>
      </c>
      <c r="AM386" s="66">
        <f t="shared" si="1323"/>
        <v>120000</v>
      </c>
      <c r="AN386" s="66">
        <f t="shared" si="1324"/>
        <v>120000</v>
      </c>
      <c r="AO386" s="225"/>
      <c r="AP386" s="66"/>
      <c r="AQ386" s="66"/>
      <c r="AR386" s="66">
        <f t="shared" si="1326"/>
        <v>243000</v>
      </c>
      <c r="AS386" s="66">
        <f t="shared" si="1327"/>
        <v>120000</v>
      </c>
      <c r="AT386" s="66">
        <f t="shared" si="1328"/>
        <v>120000</v>
      </c>
      <c r="AU386" s="225">
        <v>19000</v>
      </c>
      <c r="AV386" s="66"/>
      <c r="AW386" s="66"/>
      <c r="AX386" s="66">
        <f t="shared" si="1330"/>
        <v>262000</v>
      </c>
      <c r="AY386" s="66">
        <f t="shared" si="1331"/>
        <v>120000</v>
      </c>
      <c r="AZ386" s="66">
        <f t="shared" si="1332"/>
        <v>120000</v>
      </c>
      <c r="BA386" s="66">
        <v>21000</v>
      </c>
      <c r="BB386" s="66"/>
      <c r="BC386" s="66"/>
      <c r="BD386" s="66">
        <f t="shared" si="1334"/>
        <v>283000</v>
      </c>
      <c r="BE386" s="66">
        <f t="shared" si="1335"/>
        <v>120000</v>
      </c>
      <c r="BF386" s="66">
        <f t="shared" si="1336"/>
        <v>120000</v>
      </c>
    </row>
    <row r="387" spans="1:58">
      <c r="A387" s="151"/>
      <c r="B387" s="88" t="s">
        <v>35</v>
      </c>
      <c r="C387" s="5" t="s">
        <v>15</v>
      </c>
      <c r="D387" s="5" t="s">
        <v>21</v>
      </c>
      <c r="E387" s="5" t="s">
        <v>99</v>
      </c>
      <c r="F387" s="5" t="s">
        <v>117</v>
      </c>
      <c r="G387" s="61" t="s">
        <v>36</v>
      </c>
      <c r="H387" s="66">
        <f>H388</f>
        <v>50000</v>
      </c>
      <c r="I387" s="66">
        <f t="shared" ref="I387:M387" si="1379">I388</f>
        <v>50000</v>
      </c>
      <c r="J387" s="66">
        <f t="shared" si="1379"/>
        <v>50000</v>
      </c>
      <c r="K387" s="66">
        <f t="shared" si="1379"/>
        <v>0</v>
      </c>
      <c r="L387" s="66">
        <f t="shared" si="1379"/>
        <v>0</v>
      </c>
      <c r="M387" s="66">
        <f t="shared" si="1379"/>
        <v>0</v>
      </c>
      <c r="N387" s="66">
        <f t="shared" si="1027"/>
        <v>50000</v>
      </c>
      <c r="O387" s="66">
        <f t="shared" si="1028"/>
        <v>50000</v>
      </c>
      <c r="P387" s="66">
        <f t="shared" si="1029"/>
        <v>50000</v>
      </c>
      <c r="Q387" s="66">
        <f t="shared" ref="Q387:S387" si="1380">Q388</f>
        <v>0</v>
      </c>
      <c r="R387" s="66">
        <f t="shared" si="1380"/>
        <v>0</v>
      </c>
      <c r="S387" s="66">
        <f t="shared" si="1380"/>
        <v>0</v>
      </c>
      <c r="T387" s="66">
        <f t="shared" si="1310"/>
        <v>50000</v>
      </c>
      <c r="U387" s="66">
        <f t="shared" si="1311"/>
        <v>50000</v>
      </c>
      <c r="V387" s="66">
        <f t="shared" si="1312"/>
        <v>50000</v>
      </c>
      <c r="W387" s="66">
        <f t="shared" ref="W387:Y387" si="1381">W388</f>
        <v>10000</v>
      </c>
      <c r="X387" s="66">
        <f t="shared" si="1381"/>
        <v>0</v>
      </c>
      <c r="Y387" s="66">
        <f t="shared" si="1381"/>
        <v>0</v>
      </c>
      <c r="Z387" s="66">
        <f t="shared" si="1314"/>
        <v>60000</v>
      </c>
      <c r="AA387" s="66">
        <f t="shared" si="1315"/>
        <v>50000</v>
      </c>
      <c r="AB387" s="66">
        <f t="shared" si="1316"/>
        <v>50000</v>
      </c>
      <c r="AC387" s="66">
        <f t="shared" ref="AC387:AE387" si="1382">AC388</f>
        <v>2000</v>
      </c>
      <c r="AD387" s="66">
        <f t="shared" si="1382"/>
        <v>0</v>
      </c>
      <c r="AE387" s="66">
        <f t="shared" si="1382"/>
        <v>0</v>
      </c>
      <c r="AF387" s="66">
        <f t="shared" si="1318"/>
        <v>62000</v>
      </c>
      <c r="AG387" s="66">
        <f t="shared" si="1319"/>
        <v>50000</v>
      </c>
      <c r="AH387" s="66">
        <f t="shared" si="1320"/>
        <v>50000</v>
      </c>
      <c r="AI387" s="225">
        <f t="shared" ref="AI387:AK387" si="1383">AI388</f>
        <v>30000</v>
      </c>
      <c r="AJ387" s="66">
        <f t="shared" si="1383"/>
        <v>0</v>
      </c>
      <c r="AK387" s="66">
        <f t="shared" si="1383"/>
        <v>0</v>
      </c>
      <c r="AL387" s="66">
        <f t="shared" si="1322"/>
        <v>92000</v>
      </c>
      <c r="AM387" s="66">
        <f t="shared" si="1323"/>
        <v>50000</v>
      </c>
      <c r="AN387" s="66">
        <f t="shared" si="1324"/>
        <v>50000</v>
      </c>
      <c r="AO387" s="225">
        <f t="shared" ref="AO387:AQ387" si="1384">AO388</f>
        <v>-15000</v>
      </c>
      <c r="AP387" s="66">
        <f t="shared" si="1384"/>
        <v>0</v>
      </c>
      <c r="AQ387" s="66">
        <f t="shared" si="1384"/>
        <v>0</v>
      </c>
      <c r="AR387" s="66">
        <f t="shared" si="1326"/>
        <v>77000</v>
      </c>
      <c r="AS387" s="66">
        <f t="shared" si="1327"/>
        <v>50000</v>
      </c>
      <c r="AT387" s="66">
        <f t="shared" si="1328"/>
        <v>50000</v>
      </c>
      <c r="AU387" s="225">
        <f t="shared" ref="AU387:AW387" si="1385">AU388</f>
        <v>-19000</v>
      </c>
      <c r="AV387" s="66">
        <f t="shared" si="1385"/>
        <v>0</v>
      </c>
      <c r="AW387" s="66">
        <f t="shared" si="1385"/>
        <v>0</v>
      </c>
      <c r="AX387" s="66">
        <f t="shared" si="1330"/>
        <v>58000</v>
      </c>
      <c r="AY387" s="66">
        <f t="shared" si="1331"/>
        <v>50000</v>
      </c>
      <c r="AZ387" s="66">
        <f t="shared" si="1332"/>
        <v>50000</v>
      </c>
      <c r="BA387" s="225">
        <f t="shared" ref="BA387:BC387" si="1386">BA388</f>
        <v>-8000</v>
      </c>
      <c r="BB387" s="66">
        <f t="shared" si="1386"/>
        <v>0</v>
      </c>
      <c r="BC387" s="66">
        <f t="shared" si="1386"/>
        <v>0</v>
      </c>
      <c r="BD387" s="66">
        <f t="shared" si="1334"/>
        <v>50000</v>
      </c>
      <c r="BE387" s="66">
        <f t="shared" si="1335"/>
        <v>50000</v>
      </c>
      <c r="BF387" s="66">
        <f t="shared" si="1336"/>
        <v>50000</v>
      </c>
    </row>
    <row r="388" spans="1:58">
      <c r="A388" s="151"/>
      <c r="B388" s="88" t="s">
        <v>173</v>
      </c>
      <c r="C388" s="5" t="s">
        <v>15</v>
      </c>
      <c r="D388" s="5" t="s">
        <v>21</v>
      </c>
      <c r="E388" s="5" t="s">
        <v>99</v>
      </c>
      <c r="F388" s="5" t="s">
        <v>117</v>
      </c>
      <c r="G388" s="61" t="s">
        <v>174</v>
      </c>
      <c r="H388" s="66">
        <v>50000</v>
      </c>
      <c r="I388" s="66">
        <v>50000</v>
      </c>
      <c r="J388" s="66">
        <v>50000</v>
      </c>
      <c r="K388" s="66"/>
      <c r="L388" s="66"/>
      <c r="M388" s="66"/>
      <c r="N388" s="66">
        <f t="shared" si="1027"/>
        <v>50000</v>
      </c>
      <c r="O388" s="66">
        <f t="shared" si="1028"/>
        <v>50000</v>
      </c>
      <c r="P388" s="66">
        <f t="shared" si="1029"/>
        <v>50000</v>
      </c>
      <c r="Q388" s="66"/>
      <c r="R388" s="66"/>
      <c r="S388" s="66"/>
      <c r="T388" s="66">
        <f t="shared" si="1310"/>
        <v>50000</v>
      </c>
      <c r="U388" s="66">
        <f t="shared" si="1311"/>
        <v>50000</v>
      </c>
      <c r="V388" s="66">
        <f t="shared" si="1312"/>
        <v>50000</v>
      </c>
      <c r="W388" s="66">
        <v>10000</v>
      </c>
      <c r="X388" s="66"/>
      <c r="Y388" s="66"/>
      <c r="Z388" s="66">
        <f t="shared" si="1314"/>
        <v>60000</v>
      </c>
      <c r="AA388" s="66">
        <f t="shared" si="1315"/>
        <v>50000</v>
      </c>
      <c r="AB388" s="66">
        <f t="shared" si="1316"/>
        <v>50000</v>
      </c>
      <c r="AC388" s="66">
        <v>2000</v>
      </c>
      <c r="AD388" s="66"/>
      <c r="AE388" s="66"/>
      <c r="AF388" s="66">
        <f t="shared" si="1318"/>
        <v>62000</v>
      </c>
      <c r="AG388" s="66">
        <f t="shared" si="1319"/>
        <v>50000</v>
      </c>
      <c r="AH388" s="66">
        <f t="shared" si="1320"/>
        <v>50000</v>
      </c>
      <c r="AI388" s="225">
        <f>20000+10000</f>
        <v>30000</v>
      </c>
      <c r="AJ388" s="66"/>
      <c r="AK388" s="66"/>
      <c r="AL388" s="66">
        <f t="shared" si="1322"/>
        <v>92000</v>
      </c>
      <c r="AM388" s="66">
        <f t="shared" si="1323"/>
        <v>50000</v>
      </c>
      <c r="AN388" s="66">
        <f t="shared" si="1324"/>
        <v>50000</v>
      </c>
      <c r="AO388" s="66">
        <v>-15000</v>
      </c>
      <c r="AP388" s="66"/>
      <c r="AQ388" s="66"/>
      <c r="AR388" s="66">
        <f t="shared" si="1326"/>
        <v>77000</v>
      </c>
      <c r="AS388" s="66">
        <f t="shared" si="1327"/>
        <v>50000</v>
      </c>
      <c r="AT388" s="66">
        <f t="shared" si="1328"/>
        <v>50000</v>
      </c>
      <c r="AU388" s="66">
        <v>-19000</v>
      </c>
      <c r="AV388" s="66"/>
      <c r="AW388" s="66"/>
      <c r="AX388" s="66">
        <f t="shared" si="1330"/>
        <v>58000</v>
      </c>
      <c r="AY388" s="66">
        <f t="shared" si="1331"/>
        <v>50000</v>
      </c>
      <c r="AZ388" s="66">
        <f t="shared" si="1332"/>
        <v>50000</v>
      </c>
      <c r="BA388" s="66">
        <v>-8000</v>
      </c>
      <c r="BB388" s="66"/>
      <c r="BC388" s="66"/>
      <c r="BD388" s="66">
        <f t="shared" si="1334"/>
        <v>50000</v>
      </c>
      <c r="BE388" s="66">
        <f t="shared" si="1335"/>
        <v>50000</v>
      </c>
      <c r="BF388" s="66">
        <f t="shared" si="1336"/>
        <v>50000</v>
      </c>
    </row>
    <row r="389" spans="1:58">
      <c r="A389" s="151"/>
      <c r="B389" s="88" t="s">
        <v>187</v>
      </c>
      <c r="C389" s="5" t="s">
        <v>15</v>
      </c>
      <c r="D389" s="5" t="s">
        <v>21</v>
      </c>
      <c r="E389" s="5" t="s">
        <v>99</v>
      </c>
      <c r="F389" s="60" t="s">
        <v>186</v>
      </c>
      <c r="G389" s="61"/>
      <c r="H389" s="66"/>
      <c r="I389" s="66"/>
      <c r="J389" s="66"/>
      <c r="K389" s="66"/>
      <c r="L389" s="66"/>
      <c r="M389" s="66"/>
      <c r="N389" s="66"/>
      <c r="O389" s="66"/>
      <c r="P389" s="66"/>
      <c r="Q389" s="66">
        <f>Q390+Q392</f>
        <v>300000</v>
      </c>
      <c r="R389" s="66">
        <f t="shared" ref="R389:S389" si="1387">R390+R392</f>
        <v>0</v>
      </c>
      <c r="S389" s="66">
        <f t="shared" si="1387"/>
        <v>0</v>
      </c>
      <c r="T389" s="66">
        <f t="shared" ref="T389:T393" si="1388">N389+Q389</f>
        <v>300000</v>
      </c>
      <c r="U389" s="66">
        <f t="shared" ref="U389:U393" si="1389">O389+R389</f>
        <v>0</v>
      </c>
      <c r="V389" s="66">
        <f t="shared" ref="V389:V393" si="1390">P389+S389</f>
        <v>0</v>
      </c>
      <c r="W389" s="66">
        <f>W390+W392</f>
        <v>0</v>
      </c>
      <c r="X389" s="66">
        <f t="shared" ref="X389:Y389" si="1391">X390+X392</f>
        <v>0</v>
      </c>
      <c r="Y389" s="66">
        <f t="shared" si="1391"/>
        <v>0</v>
      </c>
      <c r="Z389" s="66">
        <f t="shared" si="1314"/>
        <v>300000</v>
      </c>
      <c r="AA389" s="66">
        <f t="shared" si="1315"/>
        <v>0</v>
      </c>
      <c r="AB389" s="66">
        <f t="shared" si="1316"/>
        <v>0</v>
      </c>
      <c r="AC389" s="66">
        <f>AC390+AC392</f>
        <v>0</v>
      </c>
      <c r="AD389" s="66">
        <f t="shared" ref="AD389:AE389" si="1392">AD390+AD392</f>
        <v>0</v>
      </c>
      <c r="AE389" s="66">
        <f t="shared" si="1392"/>
        <v>0</v>
      </c>
      <c r="AF389" s="66">
        <f t="shared" si="1318"/>
        <v>300000</v>
      </c>
      <c r="AG389" s="66">
        <f t="shared" si="1319"/>
        <v>0</v>
      </c>
      <c r="AH389" s="66">
        <f t="shared" si="1320"/>
        <v>0</v>
      </c>
      <c r="AI389" s="66">
        <f>AI390+AI392</f>
        <v>0</v>
      </c>
      <c r="AJ389" s="66">
        <f t="shared" ref="AJ389:AK389" si="1393">AJ390+AJ392</f>
        <v>0</v>
      </c>
      <c r="AK389" s="66">
        <f t="shared" si="1393"/>
        <v>0</v>
      </c>
      <c r="AL389" s="66">
        <f t="shared" si="1322"/>
        <v>300000</v>
      </c>
      <c r="AM389" s="66">
        <f t="shared" si="1323"/>
        <v>0</v>
      </c>
      <c r="AN389" s="66">
        <f t="shared" si="1324"/>
        <v>0</v>
      </c>
      <c r="AO389" s="66">
        <f>AO390+AO392</f>
        <v>0</v>
      </c>
      <c r="AP389" s="66">
        <f t="shared" ref="AP389:AQ389" si="1394">AP390+AP392</f>
        <v>0</v>
      </c>
      <c r="AQ389" s="66">
        <f t="shared" si="1394"/>
        <v>0</v>
      </c>
      <c r="AR389" s="66">
        <f t="shared" si="1326"/>
        <v>300000</v>
      </c>
      <c r="AS389" s="66">
        <f t="shared" si="1327"/>
        <v>0</v>
      </c>
      <c r="AT389" s="66">
        <f t="shared" si="1328"/>
        <v>0</v>
      </c>
      <c r="AU389" s="66">
        <f>AU390+AU392</f>
        <v>0</v>
      </c>
      <c r="AV389" s="66">
        <f t="shared" ref="AV389:AW389" si="1395">AV390+AV392</f>
        <v>0</v>
      </c>
      <c r="AW389" s="66">
        <f t="shared" si="1395"/>
        <v>0</v>
      </c>
      <c r="AX389" s="66">
        <f t="shared" si="1330"/>
        <v>300000</v>
      </c>
      <c r="AY389" s="66">
        <f t="shared" si="1331"/>
        <v>0</v>
      </c>
      <c r="AZ389" s="66">
        <f t="shared" si="1332"/>
        <v>0</v>
      </c>
      <c r="BA389" s="66">
        <f>BA390+BA392</f>
        <v>0</v>
      </c>
      <c r="BB389" s="66">
        <f t="shared" ref="BB389:BC389" si="1396">BB390+BB392</f>
        <v>0</v>
      </c>
      <c r="BC389" s="66">
        <f t="shared" si="1396"/>
        <v>0</v>
      </c>
      <c r="BD389" s="66">
        <f t="shared" si="1334"/>
        <v>300000</v>
      </c>
      <c r="BE389" s="66">
        <f t="shared" si="1335"/>
        <v>0</v>
      </c>
      <c r="BF389" s="66">
        <f t="shared" si="1336"/>
        <v>0</v>
      </c>
    </row>
    <row r="390" spans="1:58" ht="25.5">
      <c r="A390" s="151"/>
      <c r="B390" s="62" t="s">
        <v>207</v>
      </c>
      <c r="C390" s="5" t="s">
        <v>15</v>
      </c>
      <c r="D390" s="5" t="s">
        <v>21</v>
      </c>
      <c r="E390" s="5" t="s">
        <v>99</v>
      </c>
      <c r="F390" s="60" t="s">
        <v>186</v>
      </c>
      <c r="G390" s="61" t="s">
        <v>32</v>
      </c>
      <c r="H390" s="66"/>
      <c r="I390" s="66"/>
      <c r="J390" s="66"/>
      <c r="K390" s="66"/>
      <c r="L390" s="66"/>
      <c r="M390" s="66"/>
      <c r="N390" s="66"/>
      <c r="O390" s="66"/>
      <c r="P390" s="66"/>
      <c r="Q390" s="66">
        <f>Q391</f>
        <v>140000</v>
      </c>
      <c r="R390" s="66">
        <f t="shared" ref="R390:S390" si="1397">R391</f>
        <v>0</v>
      </c>
      <c r="S390" s="66">
        <f t="shared" si="1397"/>
        <v>0</v>
      </c>
      <c r="T390" s="66">
        <f t="shared" si="1388"/>
        <v>140000</v>
      </c>
      <c r="U390" s="66">
        <f t="shared" si="1389"/>
        <v>0</v>
      </c>
      <c r="V390" s="66">
        <f t="shared" si="1390"/>
        <v>0</v>
      </c>
      <c r="W390" s="66">
        <f>W391</f>
        <v>0</v>
      </c>
      <c r="X390" s="66">
        <f t="shared" ref="X390:Y390" si="1398">X391</f>
        <v>0</v>
      </c>
      <c r="Y390" s="66">
        <f t="shared" si="1398"/>
        <v>0</v>
      </c>
      <c r="Z390" s="66">
        <f t="shared" si="1314"/>
        <v>140000</v>
      </c>
      <c r="AA390" s="66">
        <f t="shared" si="1315"/>
        <v>0</v>
      </c>
      <c r="AB390" s="66">
        <f t="shared" si="1316"/>
        <v>0</v>
      </c>
      <c r="AC390" s="66">
        <f>AC391</f>
        <v>0</v>
      </c>
      <c r="AD390" s="66">
        <f t="shared" ref="AD390:AE390" si="1399">AD391</f>
        <v>0</v>
      </c>
      <c r="AE390" s="66">
        <f t="shared" si="1399"/>
        <v>0</v>
      </c>
      <c r="AF390" s="66">
        <f t="shared" si="1318"/>
        <v>140000</v>
      </c>
      <c r="AG390" s="66">
        <f t="shared" si="1319"/>
        <v>0</v>
      </c>
      <c r="AH390" s="66">
        <f t="shared" si="1320"/>
        <v>0</v>
      </c>
      <c r="AI390" s="66">
        <f>AI391</f>
        <v>-32500</v>
      </c>
      <c r="AJ390" s="66">
        <f t="shared" ref="AJ390:AK390" si="1400">AJ391</f>
        <v>0</v>
      </c>
      <c r="AK390" s="66">
        <f t="shared" si="1400"/>
        <v>0</v>
      </c>
      <c r="AL390" s="66">
        <f t="shared" si="1322"/>
        <v>107500</v>
      </c>
      <c r="AM390" s="66">
        <f t="shared" si="1323"/>
        <v>0</v>
      </c>
      <c r="AN390" s="66">
        <f t="shared" si="1324"/>
        <v>0</v>
      </c>
      <c r="AO390" s="66">
        <f>AO391</f>
        <v>0</v>
      </c>
      <c r="AP390" s="66">
        <f t="shared" ref="AP390:AQ390" si="1401">AP391</f>
        <v>0</v>
      </c>
      <c r="AQ390" s="66">
        <f t="shared" si="1401"/>
        <v>0</v>
      </c>
      <c r="AR390" s="66">
        <f t="shared" si="1326"/>
        <v>107500</v>
      </c>
      <c r="AS390" s="66">
        <f t="shared" si="1327"/>
        <v>0</v>
      </c>
      <c r="AT390" s="66">
        <f t="shared" si="1328"/>
        <v>0</v>
      </c>
      <c r="AU390" s="66">
        <f>AU391</f>
        <v>0</v>
      </c>
      <c r="AV390" s="66">
        <f t="shared" ref="AV390:AW390" si="1402">AV391</f>
        <v>0</v>
      </c>
      <c r="AW390" s="66">
        <f t="shared" si="1402"/>
        <v>0</v>
      </c>
      <c r="AX390" s="66">
        <f t="shared" si="1330"/>
        <v>107500</v>
      </c>
      <c r="AY390" s="66">
        <f t="shared" si="1331"/>
        <v>0</v>
      </c>
      <c r="AZ390" s="66">
        <f t="shared" si="1332"/>
        <v>0</v>
      </c>
      <c r="BA390" s="66">
        <f>BA391</f>
        <v>0</v>
      </c>
      <c r="BB390" s="66">
        <f t="shared" ref="BB390:BC390" si="1403">BB391</f>
        <v>0</v>
      </c>
      <c r="BC390" s="66">
        <f t="shared" si="1403"/>
        <v>0</v>
      </c>
      <c r="BD390" s="66">
        <f t="shared" si="1334"/>
        <v>107500</v>
      </c>
      <c r="BE390" s="66">
        <f t="shared" si="1335"/>
        <v>0</v>
      </c>
      <c r="BF390" s="66">
        <f t="shared" si="1336"/>
        <v>0</v>
      </c>
    </row>
    <row r="391" spans="1:58" ht="25.5">
      <c r="A391" s="151"/>
      <c r="B391" s="32" t="s">
        <v>34</v>
      </c>
      <c r="C391" s="5" t="s">
        <v>15</v>
      </c>
      <c r="D391" s="5" t="s">
        <v>21</v>
      </c>
      <c r="E391" s="5" t="s">
        <v>99</v>
      </c>
      <c r="F391" s="60" t="s">
        <v>186</v>
      </c>
      <c r="G391" s="61" t="s">
        <v>33</v>
      </c>
      <c r="H391" s="66"/>
      <c r="I391" s="66"/>
      <c r="J391" s="66"/>
      <c r="K391" s="66"/>
      <c r="L391" s="66"/>
      <c r="M391" s="66"/>
      <c r="N391" s="66"/>
      <c r="O391" s="66"/>
      <c r="P391" s="66"/>
      <c r="Q391" s="66">
        <v>140000</v>
      </c>
      <c r="R391" s="66"/>
      <c r="S391" s="66"/>
      <c r="T391" s="66">
        <f t="shared" si="1388"/>
        <v>140000</v>
      </c>
      <c r="U391" s="66">
        <f t="shared" si="1389"/>
        <v>0</v>
      </c>
      <c r="V391" s="66">
        <f t="shared" si="1390"/>
        <v>0</v>
      </c>
      <c r="W391" s="66"/>
      <c r="X391" s="66"/>
      <c r="Y391" s="66"/>
      <c r="Z391" s="66">
        <f t="shared" si="1314"/>
        <v>140000</v>
      </c>
      <c r="AA391" s="66">
        <f t="shared" si="1315"/>
        <v>0</v>
      </c>
      <c r="AB391" s="66">
        <f t="shared" si="1316"/>
        <v>0</v>
      </c>
      <c r="AC391" s="66"/>
      <c r="AD391" s="66"/>
      <c r="AE391" s="66"/>
      <c r="AF391" s="66">
        <f t="shared" si="1318"/>
        <v>140000</v>
      </c>
      <c r="AG391" s="66">
        <f t="shared" si="1319"/>
        <v>0</v>
      </c>
      <c r="AH391" s="66">
        <f t="shared" si="1320"/>
        <v>0</v>
      </c>
      <c r="AI391" s="66">
        <v>-32500</v>
      </c>
      <c r="AJ391" s="66"/>
      <c r="AK391" s="66"/>
      <c r="AL391" s="66">
        <f t="shared" si="1322"/>
        <v>107500</v>
      </c>
      <c r="AM391" s="66">
        <f t="shared" si="1323"/>
        <v>0</v>
      </c>
      <c r="AN391" s="66">
        <f t="shared" si="1324"/>
        <v>0</v>
      </c>
      <c r="AO391" s="66"/>
      <c r="AP391" s="66"/>
      <c r="AQ391" s="66"/>
      <c r="AR391" s="66">
        <f t="shared" si="1326"/>
        <v>107500</v>
      </c>
      <c r="AS391" s="66">
        <f t="shared" si="1327"/>
        <v>0</v>
      </c>
      <c r="AT391" s="66">
        <f t="shared" si="1328"/>
        <v>0</v>
      </c>
      <c r="AU391" s="66"/>
      <c r="AV391" s="66"/>
      <c r="AW391" s="66"/>
      <c r="AX391" s="66">
        <f t="shared" si="1330"/>
        <v>107500</v>
      </c>
      <c r="AY391" s="66">
        <f t="shared" si="1331"/>
        <v>0</v>
      </c>
      <c r="AZ391" s="66">
        <f t="shared" si="1332"/>
        <v>0</v>
      </c>
      <c r="BA391" s="66"/>
      <c r="BB391" s="66"/>
      <c r="BC391" s="66"/>
      <c r="BD391" s="66">
        <f t="shared" si="1334"/>
        <v>107500</v>
      </c>
      <c r="BE391" s="66">
        <f t="shared" si="1335"/>
        <v>0</v>
      </c>
      <c r="BF391" s="66">
        <f t="shared" si="1336"/>
        <v>0</v>
      </c>
    </row>
    <row r="392" spans="1:58">
      <c r="A392" s="151"/>
      <c r="B392" s="88" t="s">
        <v>35</v>
      </c>
      <c r="C392" s="5" t="s">
        <v>15</v>
      </c>
      <c r="D392" s="5" t="s">
        <v>21</v>
      </c>
      <c r="E392" s="5" t="s">
        <v>99</v>
      </c>
      <c r="F392" s="60" t="s">
        <v>186</v>
      </c>
      <c r="G392" s="61" t="s">
        <v>36</v>
      </c>
      <c r="H392" s="66"/>
      <c r="I392" s="66"/>
      <c r="J392" s="66"/>
      <c r="K392" s="66"/>
      <c r="L392" s="66"/>
      <c r="M392" s="66"/>
      <c r="N392" s="66"/>
      <c r="O392" s="66"/>
      <c r="P392" s="66"/>
      <c r="Q392" s="66">
        <f>Q393</f>
        <v>160000</v>
      </c>
      <c r="R392" s="66">
        <f t="shared" ref="R392:S392" si="1404">R393</f>
        <v>0</v>
      </c>
      <c r="S392" s="66">
        <f t="shared" si="1404"/>
        <v>0</v>
      </c>
      <c r="T392" s="66">
        <f t="shared" si="1388"/>
        <v>160000</v>
      </c>
      <c r="U392" s="66">
        <f t="shared" si="1389"/>
        <v>0</v>
      </c>
      <c r="V392" s="66">
        <f t="shared" si="1390"/>
        <v>0</v>
      </c>
      <c r="W392" s="66">
        <f>W393</f>
        <v>0</v>
      </c>
      <c r="X392" s="66">
        <f t="shared" ref="X392:Y392" si="1405">X393</f>
        <v>0</v>
      </c>
      <c r="Y392" s="66">
        <f t="shared" si="1405"/>
        <v>0</v>
      </c>
      <c r="Z392" s="66">
        <f t="shared" si="1314"/>
        <v>160000</v>
      </c>
      <c r="AA392" s="66">
        <f t="shared" si="1315"/>
        <v>0</v>
      </c>
      <c r="AB392" s="66">
        <f t="shared" si="1316"/>
        <v>0</v>
      </c>
      <c r="AC392" s="66">
        <f>AC393</f>
        <v>0</v>
      </c>
      <c r="AD392" s="66">
        <f t="shared" ref="AD392:AE392" si="1406">AD393</f>
        <v>0</v>
      </c>
      <c r="AE392" s="66">
        <f t="shared" si="1406"/>
        <v>0</v>
      </c>
      <c r="AF392" s="66">
        <f t="shared" si="1318"/>
        <v>160000</v>
      </c>
      <c r="AG392" s="66">
        <f t="shared" si="1319"/>
        <v>0</v>
      </c>
      <c r="AH392" s="66">
        <f t="shared" si="1320"/>
        <v>0</v>
      </c>
      <c r="AI392" s="66">
        <f>AI393</f>
        <v>32500</v>
      </c>
      <c r="AJ392" s="66">
        <f t="shared" ref="AJ392:AK392" si="1407">AJ393</f>
        <v>0</v>
      </c>
      <c r="AK392" s="66">
        <f t="shared" si="1407"/>
        <v>0</v>
      </c>
      <c r="AL392" s="66">
        <f t="shared" si="1322"/>
        <v>192500</v>
      </c>
      <c r="AM392" s="66">
        <f t="shared" si="1323"/>
        <v>0</v>
      </c>
      <c r="AN392" s="66">
        <f t="shared" si="1324"/>
        <v>0</v>
      </c>
      <c r="AO392" s="66">
        <f>AO393</f>
        <v>0</v>
      </c>
      <c r="AP392" s="66">
        <f t="shared" ref="AP392:AQ392" si="1408">AP393</f>
        <v>0</v>
      </c>
      <c r="AQ392" s="66">
        <f t="shared" si="1408"/>
        <v>0</v>
      </c>
      <c r="AR392" s="66">
        <f t="shared" si="1326"/>
        <v>192500</v>
      </c>
      <c r="AS392" s="66">
        <f t="shared" si="1327"/>
        <v>0</v>
      </c>
      <c r="AT392" s="66">
        <f t="shared" si="1328"/>
        <v>0</v>
      </c>
      <c r="AU392" s="66">
        <f>AU393</f>
        <v>0</v>
      </c>
      <c r="AV392" s="66">
        <f t="shared" ref="AV392:AW392" si="1409">AV393</f>
        <v>0</v>
      </c>
      <c r="AW392" s="66">
        <f t="shared" si="1409"/>
        <v>0</v>
      </c>
      <c r="AX392" s="66">
        <f t="shared" si="1330"/>
        <v>192500</v>
      </c>
      <c r="AY392" s="66">
        <f t="shared" si="1331"/>
        <v>0</v>
      </c>
      <c r="AZ392" s="66">
        <f t="shared" si="1332"/>
        <v>0</v>
      </c>
      <c r="BA392" s="66">
        <f>BA393</f>
        <v>0</v>
      </c>
      <c r="BB392" s="66">
        <f t="shared" ref="BB392:BC392" si="1410">BB393</f>
        <v>0</v>
      </c>
      <c r="BC392" s="66">
        <f t="shared" si="1410"/>
        <v>0</v>
      </c>
      <c r="BD392" s="66">
        <f t="shared" si="1334"/>
        <v>192500</v>
      </c>
      <c r="BE392" s="66">
        <f t="shared" si="1335"/>
        <v>0</v>
      </c>
      <c r="BF392" s="66">
        <f t="shared" si="1336"/>
        <v>0</v>
      </c>
    </row>
    <row r="393" spans="1:58">
      <c r="A393" s="151"/>
      <c r="B393" s="88" t="s">
        <v>173</v>
      </c>
      <c r="C393" s="5" t="s">
        <v>15</v>
      </c>
      <c r="D393" s="5" t="s">
        <v>21</v>
      </c>
      <c r="E393" s="5" t="s">
        <v>99</v>
      </c>
      <c r="F393" s="60" t="s">
        <v>186</v>
      </c>
      <c r="G393" s="61" t="s">
        <v>174</v>
      </c>
      <c r="H393" s="66"/>
      <c r="I393" s="66"/>
      <c r="J393" s="66"/>
      <c r="K393" s="66"/>
      <c r="L393" s="66"/>
      <c r="M393" s="66"/>
      <c r="N393" s="66"/>
      <c r="O393" s="66"/>
      <c r="P393" s="66"/>
      <c r="Q393" s="66">
        <v>160000</v>
      </c>
      <c r="R393" s="66"/>
      <c r="S393" s="66"/>
      <c r="T393" s="66">
        <f t="shared" si="1388"/>
        <v>160000</v>
      </c>
      <c r="U393" s="66">
        <f t="shared" si="1389"/>
        <v>0</v>
      </c>
      <c r="V393" s="66">
        <f t="shared" si="1390"/>
        <v>0</v>
      </c>
      <c r="W393" s="66"/>
      <c r="X393" s="66"/>
      <c r="Y393" s="66"/>
      <c r="Z393" s="66">
        <f t="shared" si="1314"/>
        <v>160000</v>
      </c>
      <c r="AA393" s="66">
        <f t="shared" si="1315"/>
        <v>0</v>
      </c>
      <c r="AB393" s="66">
        <f t="shared" si="1316"/>
        <v>0</v>
      </c>
      <c r="AC393" s="66"/>
      <c r="AD393" s="66"/>
      <c r="AE393" s="66"/>
      <c r="AF393" s="66">
        <f t="shared" si="1318"/>
        <v>160000</v>
      </c>
      <c r="AG393" s="66">
        <f t="shared" si="1319"/>
        <v>0</v>
      </c>
      <c r="AH393" s="66">
        <f t="shared" si="1320"/>
        <v>0</v>
      </c>
      <c r="AI393" s="66">
        <v>32500</v>
      </c>
      <c r="AJ393" s="66"/>
      <c r="AK393" s="66"/>
      <c r="AL393" s="66">
        <f t="shared" si="1322"/>
        <v>192500</v>
      </c>
      <c r="AM393" s="66">
        <f t="shared" si="1323"/>
        <v>0</v>
      </c>
      <c r="AN393" s="66">
        <f t="shared" si="1324"/>
        <v>0</v>
      </c>
      <c r="AO393" s="66"/>
      <c r="AP393" s="66"/>
      <c r="AQ393" s="66"/>
      <c r="AR393" s="66">
        <f t="shared" si="1326"/>
        <v>192500</v>
      </c>
      <c r="AS393" s="66">
        <f t="shared" si="1327"/>
        <v>0</v>
      </c>
      <c r="AT393" s="66">
        <f t="shared" si="1328"/>
        <v>0</v>
      </c>
      <c r="AU393" s="66"/>
      <c r="AV393" s="66"/>
      <c r="AW393" s="66"/>
      <c r="AX393" s="66">
        <f t="shared" si="1330"/>
        <v>192500</v>
      </c>
      <c r="AY393" s="66">
        <f t="shared" si="1331"/>
        <v>0</v>
      </c>
      <c r="AZ393" s="66">
        <f t="shared" si="1332"/>
        <v>0</v>
      </c>
      <c r="BA393" s="66"/>
      <c r="BB393" s="66"/>
      <c r="BC393" s="66"/>
      <c r="BD393" s="66">
        <f t="shared" si="1334"/>
        <v>192500</v>
      </c>
      <c r="BE393" s="66">
        <f t="shared" si="1335"/>
        <v>0</v>
      </c>
      <c r="BF393" s="66">
        <f t="shared" si="1336"/>
        <v>0</v>
      </c>
    </row>
    <row r="394" spans="1:58">
      <c r="A394" s="151"/>
      <c r="B394" s="4"/>
      <c r="C394" s="4"/>
      <c r="D394" s="4"/>
      <c r="E394" s="4"/>
      <c r="F394" s="5"/>
      <c r="G394" s="17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  <c r="X394" s="63"/>
      <c r="Y394" s="63"/>
      <c r="Z394" s="63"/>
      <c r="AA394" s="63"/>
      <c r="AB394" s="63"/>
      <c r="AC394" s="63"/>
      <c r="AD394" s="63"/>
      <c r="AE394" s="63"/>
      <c r="AF394" s="63"/>
      <c r="AG394" s="63"/>
      <c r="AH394" s="63"/>
      <c r="AI394" s="63"/>
      <c r="AJ394" s="63"/>
      <c r="AK394" s="63"/>
      <c r="AL394" s="63"/>
      <c r="AM394" s="63"/>
      <c r="AN394" s="63"/>
      <c r="AO394" s="63"/>
      <c r="AP394" s="63"/>
      <c r="AQ394" s="63"/>
      <c r="AR394" s="63"/>
      <c r="AS394" s="63"/>
      <c r="AT394" s="63"/>
      <c r="AU394" s="63"/>
      <c r="AV394" s="63"/>
      <c r="AW394" s="63"/>
      <c r="AX394" s="63"/>
      <c r="AY394" s="63"/>
      <c r="AZ394" s="63"/>
      <c r="BA394" s="63"/>
      <c r="BB394" s="63"/>
      <c r="BC394" s="63"/>
      <c r="BD394" s="63"/>
      <c r="BE394" s="63"/>
      <c r="BF394" s="63"/>
    </row>
    <row r="395" spans="1:58" ht="45">
      <c r="A395" s="90">
        <v>8</v>
      </c>
      <c r="B395" s="178" t="s">
        <v>465</v>
      </c>
      <c r="C395" s="7" t="s">
        <v>158</v>
      </c>
      <c r="D395" s="7" t="s">
        <v>21</v>
      </c>
      <c r="E395" s="7" t="s">
        <v>99</v>
      </c>
      <c r="F395" s="7" t="s">
        <v>100</v>
      </c>
      <c r="G395" s="16"/>
      <c r="H395" s="65">
        <f>H396+H432+H436+H420</f>
        <v>29922817.199999999</v>
      </c>
      <c r="I395" s="65">
        <f t="shared" ref="I395:M395" si="1411">I396+I432+I436+I420</f>
        <v>1600000</v>
      </c>
      <c r="J395" s="65">
        <f t="shared" si="1411"/>
        <v>0</v>
      </c>
      <c r="K395" s="65">
        <f t="shared" si="1411"/>
        <v>46530000</v>
      </c>
      <c r="L395" s="65">
        <f t="shared" si="1411"/>
        <v>0</v>
      </c>
      <c r="M395" s="65">
        <f t="shared" si="1411"/>
        <v>0</v>
      </c>
      <c r="N395" s="65">
        <f t="shared" si="1027"/>
        <v>76452817.200000003</v>
      </c>
      <c r="O395" s="65">
        <f t="shared" si="1028"/>
        <v>1600000</v>
      </c>
      <c r="P395" s="65">
        <f t="shared" si="1029"/>
        <v>0</v>
      </c>
      <c r="Q395" s="65">
        <f t="shared" ref="Q395:S395" si="1412">Q396+Q432+Q436+Q420</f>
        <v>9859887.3200000003</v>
      </c>
      <c r="R395" s="65">
        <f t="shared" si="1412"/>
        <v>0</v>
      </c>
      <c r="S395" s="65">
        <f t="shared" si="1412"/>
        <v>0</v>
      </c>
      <c r="T395" s="65">
        <f t="shared" ref="T395:T442" si="1413">N395+Q395</f>
        <v>86312704.520000011</v>
      </c>
      <c r="U395" s="65">
        <f t="shared" ref="U395:U442" si="1414">O395+R395</f>
        <v>1600000</v>
      </c>
      <c r="V395" s="65">
        <f t="shared" ref="V395:V442" si="1415">P395+S395</f>
        <v>0</v>
      </c>
      <c r="W395" s="65">
        <f t="shared" ref="W395:Y395" si="1416">W396+W432+W436+W420</f>
        <v>62281213.18</v>
      </c>
      <c r="X395" s="65">
        <f t="shared" si="1416"/>
        <v>0</v>
      </c>
      <c r="Y395" s="65">
        <f t="shared" si="1416"/>
        <v>0</v>
      </c>
      <c r="Z395" s="65">
        <f t="shared" ref="Z395:Z442" si="1417">T395+W395</f>
        <v>148593917.70000002</v>
      </c>
      <c r="AA395" s="65">
        <f t="shared" ref="AA395:AA442" si="1418">U395+X395</f>
        <v>1600000</v>
      </c>
      <c r="AB395" s="65">
        <f t="shared" ref="AB395:AB442" si="1419">V395+Y395</f>
        <v>0</v>
      </c>
      <c r="AC395" s="65">
        <f t="shared" ref="AC395:AE395" si="1420">AC396+AC432+AC436+AC420</f>
        <v>-31169807.649999999</v>
      </c>
      <c r="AD395" s="65">
        <f t="shared" si="1420"/>
        <v>0</v>
      </c>
      <c r="AE395" s="65">
        <f t="shared" si="1420"/>
        <v>0</v>
      </c>
      <c r="AF395" s="65">
        <f t="shared" ref="AF395:AF442" si="1421">Z395+AC395</f>
        <v>117424110.05000001</v>
      </c>
      <c r="AG395" s="65">
        <f t="shared" ref="AG395:AG442" si="1422">AA395+AD395</f>
        <v>1600000</v>
      </c>
      <c r="AH395" s="65">
        <f t="shared" ref="AH395:AH442" si="1423">AB395+AE395</f>
        <v>0</v>
      </c>
      <c r="AI395" s="65">
        <f t="shared" ref="AI395:AK395" si="1424">AI396+AI432+AI436+AI420</f>
        <v>7331160.5800000001</v>
      </c>
      <c r="AJ395" s="65">
        <f t="shared" si="1424"/>
        <v>0</v>
      </c>
      <c r="AK395" s="65">
        <f t="shared" si="1424"/>
        <v>0</v>
      </c>
      <c r="AL395" s="65">
        <f t="shared" ref="AL395:AL442" si="1425">AF395+AI395</f>
        <v>124755270.63000001</v>
      </c>
      <c r="AM395" s="65">
        <f t="shared" ref="AM395:AM442" si="1426">AG395+AJ395</f>
        <v>1600000</v>
      </c>
      <c r="AN395" s="65">
        <f t="shared" ref="AN395:AN442" si="1427">AH395+AK395</f>
        <v>0</v>
      </c>
      <c r="AO395" s="65">
        <f t="shared" ref="AO395:AQ395" si="1428">AO396+AO432+AO436+AO420</f>
        <v>-171000</v>
      </c>
      <c r="AP395" s="65">
        <f t="shared" si="1428"/>
        <v>0</v>
      </c>
      <c r="AQ395" s="65">
        <f t="shared" si="1428"/>
        <v>0</v>
      </c>
      <c r="AR395" s="65">
        <f t="shared" ref="AR395:AR442" si="1429">AL395+AO395</f>
        <v>124584270.63000001</v>
      </c>
      <c r="AS395" s="65">
        <f t="shared" ref="AS395:AS442" si="1430">AM395+AP395</f>
        <v>1600000</v>
      </c>
      <c r="AT395" s="65">
        <f t="shared" ref="AT395:AT442" si="1431">AN395+AQ395</f>
        <v>0</v>
      </c>
      <c r="AU395" s="65">
        <f t="shared" ref="AU395:AW395" si="1432">AU396+AU432+AU436+AU420</f>
        <v>-380038</v>
      </c>
      <c r="AV395" s="65">
        <f t="shared" si="1432"/>
        <v>0</v>
      </c>
      <c r="AW395" s="65">
        <f t="shared" si="1432"/>
        <v>0</v>
      </c>
      <c r="AX395" s="65">
        <f t="shared" ref="AX395:AX442" si="1433">AR395+AU395</f>
        <v>124204232.63000001</v>
      </c>
      <c r="AY395" s="65">
        <f t="shared" ref="AY395:AY442" si="1434">AS395+AV395</f>
        <v>1600000</v>
      </c>
      <c r="AZ395" s="65">
        <f t="shared" ref="AZ395:AZ442" si="1435">AT395+AW395</f>
        <v>0</v>
      </c>
      <c r="BA395" s="65">
        <f t="shared" ref="BA395:BC395" si="1436">BA396+BA432+BA436+BA420</f>
        <v>-38622109.5</v>
      </c>
      <c r="BB395" s="65">
        <f t="shared" si="1436"/>
        <v>0</v>
      </c>
      <c r="BC395" s="65">
        <f t="shared" si="1436"/>
        <v>0</v>
      </c>
      <c r="BD395" s="65">
        <f t="shared" ref="BD395:BD442" si="1437">AX395+BA395</f>
        <v>85582123.13000001</v>
      </c>
      <c r="BE395" s="65">
        <f t="shared" ref="BE395:BE442" si="1438">AY395+BB395</f>
        <v>1600000</v>
      </c>
      <c r="BF395" s="65">
        <f t="shared" ref="BF395:BF442" si="1439">AZ395+BC395</f>
        <v>0</v>
      </c>
    </row>
    <row r="396" spans="1:58">
      <c r="A396" s="89" t="s">
        <v>164</v>
      </c>
      <c r="B396" s="81" t="s">
        <v>159</v>
      </c>
      <c r="C396" s="6" t="s">
        <v>158</v>
      </c>
      <c r="D396" s="6" t="s">
        <v>3</v>
      </c>
      <c r="E396" s="6" t="s">
        <v>99</v>
      </c>
      <c r="F396" s="6" t="s">
        <v>100</v>
      </c>
      <c r="G396" s="18"/>
      <c r="H396" s="64">
        <f>H397+H406+H413</f>
        <v>25611817.199999999</v>
      </c>
      <c r="I396" s="64">
        <f t="shared" ref="I396:J396" si="1440">I397+I406+I413</f>
        <v>0</v>
      </c>
      <c r="J396" s="64">
        <f t="shared" si="1440"/>
        <v>0</v>
      </c>
      <c r="K396" s="64">
        <f t="shared" ref="K396:M396" si="1441">K397+K406+K413</f>
        <v>0</v>
      </c>
      <c r="L396" s="64">
        <f t="shared" si="1441"/>
        <v>0</v>
      </c>
      <c r="M396" s="64">
        <f t="shared" si="1441"/>
        <v>0</v>
      </c>
      <c r="N396" s="64">
        <f t="shared" si="1027"/>
        <v>25611817.199999999</v>
      </c>
      <c r="O396" s="64">
        <f t="shared" si="1028"/>
        <v>0</v>
      </c>
      <c r="P396" s="64">
        <f t="shared" si="1029"/>
        <v>0</v>
      </c>
      <c r="Q396" s="64">
        <f t="shared" ref="Q396:S396" si="1442">Q397+Q406+Q413</f>
        <v>10662.8</v>
      </c>
      <c r="R396" s="64">
        <f t="shared" si="1442"/>
        <v>0</v>
      </c>
      <c r="S396" s="64">
        <f t="shared" si="1442"/>
        <v>0</v>
      </c>
      <c r="T396" s="64">
        <f t="shared" si="1413"/>
        <v>25622480</v>
      </c>
      <c r="U396" s="64">
        <f t="shared" si="1414"/>
        <v>0</v>
      </c>
      <c r="V396" s="64">
        <f t="shared" si="1415"/>
        <v>0</v>
      </c>
      <c r="W396" s="64">
        <f>W397+W406+W413+W400</f>
        <v>31550720</v>
      </c>
      <c r="X396" s="64">
        <f t="shared" ref="X396:Y396" si="1443">X397+X406+X413+X400</f>
        <v>0</v>
      </c>
      <c r="Y396" s="64">
        <f t="shared" si="1443"/>
        <v>0</v>
      </c>
      <c r="Z396" s="64">
        <f t="shared" si="1417"/>
        <v>57173200</v>
      </c>
      <c r="AA396" s="64">
        <f t="shared" si="1418"/>
        <v>0</v>
      </c>
      <c r="AB396" s="64">
        <f t="shared" si="1419"/>
        <v>0</v>
      </c>
      <c r="AC396" s="64">
        <f>AC397+AC406+AC413+AC400</f>
        <v>-20135073.199999999</v>
      </c>
      <c r="AD396" s="64">
        <f t="shared" ref="AD396:AE396" si="1444">AD397+AD406+AD413+AD400</f>
        <v>0</v>
      </c>
      <c r="AE396" s="64">
        <f t="shared" si="1444"/>
        <v>0</v>
      </c>
      <c r="AF396" s="64">
        <f t="shared" si="1421"/>
        <v>37038126.799999997</v>
      </c>
      <c r="AG396" s="64">
        <f t="shared" si="1422"/>
        <v>0</v>
      </c>
      <c r="AH396" s="64">
        <f t="shared" si="1423"/>
        <v>0</v>
      </c>
      <c r="AI396" s="64">
        <f>AI397+AI406+AI413+AI400+AI403</f>
        <v>8481130</v>
      </c>
      <c r="AJ396" s="64">
        <f t="shared" ref="AJ396:AK396" si="1445">AJ397+AJ406+AJ413+AJ400+AJ403</f>
        <v>0</v>
      </c>
      <c r="AK396" s="64">
        <f t="shared" si="1445"/>
        <v>0</v>
      </c>
      <c r="AL396" s="64">
        <f t="shared" si="1425"/>
        <v>45519256.799999997</v>
      </c>
      <c r="AM396" s="64">
        <f t="shared" si="1426"/>
        <v>0</v>
      </c>
      <c r="AN396" s="64">
        <f t="shared" si="1427"/>
        <v>0</v>
      </c>
      <c r="AO396" s="64">
        <f>AO397+AO406+AO413+AO400+AO403</f>
        <v>0</v>
      </c>
      <c r="AP396" s="64">
        <f t="shared" ref="AP396:AQ396" si="1446">AP397+AP406+AP413+AP400+AP403</f>
        <v>0</v>
      </c>
      <c r="AQ396" s="64">
        <f t="shared" si="1446"/>
        <v>0</v>
      </c>
      <c r="AR396" s="64">
        <f t="shared" si="1429"/>
        <v>45519256.799999997</v>
      </c>
      <c r="AS396" s="64">
        <f t="shared" si="1430"/>
        <v>0</v>
      </c>
      <c r="AT396" s="64">
        <f t="shared" si="1431"/>
        <v>0</v>
      </c>
      <c r="AU396" s="64">
        <f>AU397+AU406+AU413+AU400+AU403</f>
        <v>0</v>
      </c>
      <c r="AV396" s="64">
        <f t="shared" ref="AV396:AW396" si="1447">AV397+AV406+AV413+AV400+AV403</f>
        <v>0</v>
      </c>
      <c r="AW396" s="64">
        <f t="shared" si="1447"/>
        <v>0</v>
      </c>
      <c r="AX396" s="64">
        <f t="shared" si="1433"/>
        <v>45519256.799999997</v>
      </c>
      <c r="AY396" s="64">
        <f t="shared" si="1434"/>
        <v>0</v>
      </c>
      <c r="AZ396" s="64">
        <f t="shared" si="1435"/>
        <v>0</v>
      </c>
      <c r="BA396" s="64">
        <f>BA397+BA406+BA413+BA400+BA403</f>
        <v>0</v>
      </c>
      <c r="BB396" s="64">
        <f t="shared" ref="BB396:BC396" si="1448">BB397+BB406+BB413+BB400+BB403</f>
        <v>0</v>
      </c>
      <c r="BC396" s="64">
        <f t="shared" si="1448"/>
        <v>0</v>
      </c>
      <c r="BD396" s="64">
        <f t="shared" si="1437"/>
        <v>45519256.799999997</v>
      </c>
      <c r="BE396" s="64">
        <f t="shared" si="1438"/>
        <v>0</v>
      </c>
      <c r="BF396" s="64">
        <f t="shared" si="1439"/>
        <v>0</v>
      </c>
    </row>
    <row r="397" spans="1:58">
      <c r="A397" s="265"/>
      <c r="B397" s="80" t="s">
        <v>268</v>
      </c>
      <c r="C397" s="60" t="s">
        <v>158</v>
      </c>
      <c r="D397" s="60" t="s">
        <v>3</v>
      </c>
      <c r="E397" s="60" t="s">
        <v>99</v>
      </c>
      <c r="F397" s="40" t="s">
        <v>267</v>
      </c>
      <c r="G397" s="41"/>
      <c r="H397" s="63">
        <f>H398</f>
        <v>1500000</v>
      </c>
      <c r="I397" s="63">
        <f t="shared" ref="I397:M398" si="1449">I398</f>
        <v>0</v>
      </c>
      <c r="J397" s="63">
        <f t="shared" si="1449"/>
        <v>0</v>
      </c>
      <c r="K397" s="63">
        <f t="shared" si="1449"/>
        <v>0</v>
      </c>
      <c r="L397" s="63">
        <f t="shared" si="1449"/>
        <v>0</v>
      </c>
      <c r="M397" s="63">
        <f t="shared" si="1449"/>
        <v>0</v>
      </c>
      <c r="N397" s="63">
        <f t="shared" si="1027"/>
        <v>1500000</v>
      </c>
      <c r="O397" s="63">
        <f t="shared" si="1028"/>
        <v>0</v>
      </c>
      <c r="P397" s="63">
        <f t="shared" si="1029"/>
        <v>0</v>
      </c>
      <c r="Q397" s="63">
        <f t="shared" ref="Q397:S398" si="1450">Q398</f>
        <v>0</v>
      </c>
      <c r="R397" s="63">
        <f t="shared" si="1450"/>
        <v>0</v>
      </c>
      <c r="S397" s="63">
        <f t="shared" si="1450"/>
        <v>0</v>
      </c>
      <c r="T397" s="63">
        <f t="shared" si="1413"/>
        <v>1500000</v>
      </c>
      <c r="U397" s="63">
        <f t="shared" si="1414"/>
        <v>0</v>
      </c>
      <c r="V397" s="63">
        <f t="shared" si="1415"/>
        <v>0</v>
      </c>
      <c r="W397" s="63">
        <f t="shared" ref="W397:Y398" si="1451">W398</f>
        <v>0</v>
      </c>
      <c r="X397" s="63">
        <f t="shared" si="1451"/>
        <v>0</v>
      </c>
      <c r="Y397" s="63">
        <f t="shared" si="1451"/>
        <v>0</v>
      </c>
      <c r="Z397" s="63">
        <f t="shared" si="1417"/>
        <v>1500000</v>
      </c>
      <c r="AA397" s="63">
        <f t="shared" si="1418"/>
        <v>0</v>
      </c>
      <c r="AB397" s="63">
        <f t="shared" si="1419"/>
        <v>0</v>
      </c>
      <c r="AC397" s="63">
        <f t="shared" ref="AC397:AE398" si="1452">AC398</f>
        <v>0</v>
      </c>
      <c r="AD397" s="63">
        <f t="shared" si="1452"/>
        <v>0</v>
      </c>
      <c r="AE397" s="63">
        <f t="shared" si="1452"/>
        <v>0</v>
      </c>
      <c r="AF397" s="63">
        <f t="shared" si="1421"/>
        <v>1500000</v>
      </c>
      <c r="AG397" s="63">
        <f t="shared" si="1422"/>
        <v>0</v>
      </c>
      <c r="AH397" s="63">
        <f t="shared" si="1423"/>
        <v>0</v>
      </c>
      <c r="AI397" s="63">
        <f t="shared" ref="AI397:AK398" si="1453">AI398</f>
        <v>0</v>
      </c>
      <c r="AJ397" s="63">
        <f t="shared" si="1453"/>
        <v>0</v>
      </c>
      <c r="AK397" s="63">
        <f t="shared" si="1453"/>
        <v>0</v>
      </c>
      <c r="AL397" s="63">
        <f t="shared" si="1425"/>
        <v>1500000</v>
      </c>
      <c r="AM397" s="63">
        <f t="shared" si="1426"/>
        <v>0</v>
      </c>
      <c r="AN397" s="63">
        <f t="shared" si="1427"/>
        <v>0</v>
      </c>
      <c r="AO397" s="63">
        <f t="shared" ref="AO397:AQ398" si="1454">AO398</f>
        <v>0</v>
      </c>
      <c r="AP397" s="63">
        <f t="shared" si="1454"/>
        <v>0</v>
      </c>
      <c r="AQ397" s="63">
        <f t="shared" si="1454"/>
        <v>0</v>
      </c>
      <c r="AR397" s="63">
        <f t="shared" si="1429"/>
        <v>1500000</v>
      </c>
      <c r="AS397" s="63">
        <f t="shared" si="1430"/>
        <v>0</v>
      </c>
      <c r="AT397" s="63">
        <f t="shared" si="1431"/>
        <v>0</v>
      </c>
      <c r="AU397" s="63">
        <f t="shared" ref="AU397:AW398" si="1455">AU398</f>
        <v>0</v>
      </c>
      <c r="AV397" s="63">
        <f t="shared" si="1455"/>
        <v>0</v>
      </c>
      <c r="AW397" s="63">
        <f t="shared" si="1455"/>
        <v>0</v>
      </c>
      <c r="AX397" s="63">
        <f t="shared" si="1433"/>
        <v>1500000</v>
      </c>
      <c r="AY397" s="63">
        <f t="shared" si="1434"/>
        <v>0</v>
      </c>
      <c r="AZ397" s="63">
        <f t="shared" si="1435"/>
        <v>0</v>
      </c>
      <c r="BA397" s="63">
        <f t="shared" ref="BA397:BC398" si="1456">BA398</f>
        <v>0</v>
      </c>
      <c r="BB397" s="63">
        <f t="shared" si="1456"/>
        <v>0</v>
      </c>
      <c r="BC397" s="63">
        <f t="shared" si="1456"/>
        <v>0</v>
      </c>
      <c r="BD397" s="63">
        <f t="shared" si="1437"/>
        <v>1500000</v>
      </c>
      <c r="BE397" s="63">
        <f t="shared" si="1438"/>
        <v>0</v>
      </c>
      <c r="BF397" s="63">
        <f t="shared" si="1439"/>
        <v>0</v>
      </c>
    </row>
    <row r="398" spans="1:58" ht="25.5">
      <c r="A398" s="266"/>
      <c r="B398" s="88" t="s">
        <v>207</v>
      </c>
      <c r="C398" s="60" t="s">
        <v>158</v>
      </c>
      <c r="D398" s="60" t="s">
        <v>3</v>
      </c>
      <c r="E398" s="60" t="s">
        <v>99</v>
      </c>
      <c r="F398" s="40" t="s">
        <v>267</v>
      </c>
      <c r="G398" s="41" t="s">
        <v>32</v>
      </c>
      <c r="H398" s="63">
        <f>H399</f>
        <v>1500000</v>
      </c>
      <c r="I398" s="63">
        <f t="shared" si="1449"/>
        <v>0</v>
      </c>
      <c r="J398" s="63">
        <f t="shared" si="1449"/>
        <v>0</v>
      </c>
      <c r="K398" s="63">
        <f t="shared" si="1449"/>
        <v>0</v>
      </c>
      <c r="L398" s="63">
        <f t="shared" si="1449"/>
        <v>0</v>
      </c>
      <c r="M398" s="63">
        <f t="shared" si="1449"/>
        <v>0</v>
      </c>
      <c r="N398" s="63">
        <f t="shared" si="1027"/>
        <v>1500000</v>
      </c>
      <c r="O398" s="63">
        <f t="shared" si="1028"/>
        <v>0</v>
      </c>
      <c r="P398" s="63">
        <f t="shared" si="1029"/>
        <v>0</v>
      </c>
      <c r="Q398" s="63">
        <f t="shared" si="1450"/>
        <v>0</v>
      </c>
      <c r="R398" s="63">
        <f t="shared" si="1450"/>
        <v>0</v>
      </c>
      <c r="S398" s="63">
        <f t="shared" si="1450"/>
        <v>0</v>
      </c>
      <c r="T398" s="63">
        <f t="shared" si="1413"/>
        <v>1500000</v>
      </c>
      <c r="U398" s="63">
        <f t="shared" si="1414"/>
        <v>0</v>
      </c>
      <c r="V398" s="63">
        <f t="shared" si="1415"/>
        <v>0</v>
      </c>
      <c r="W398" s="63">
        <f t="shared" si="1451"/>
        <v>0</v>
      </c>
      <c r="X398" s="63">
        <f t="shared" si="1451"/>
        <v>0</v>
      </c>
      <c r="Y398" s="63">
        <f t="shared" si="1451"/>
        <v>0</v>
      </c>
      <c r="Z398" s="63">
        <f t="shared" si="1417"/>
        <v>1500000</v>
      </c>
      <c r="AA398" s="63">
        <f t="shared" si="1418"/>
        <v>0</v>
      </c>
      <c r="AB398" s="63">
        <f t="shared" si="1419"/>
        <v>0</v>
      </c>
      <c r="AC398" s="63">
        <f t="shared" si="1452"/>
        <v>0</v>
      </c>
      <c r="AD398" s="63">
        <f t="shared" si="1452"/>
        <v>0</v>
      </c>
      <c r="AE398" s="63">
        <f t="shared" si="1452"/>
        <v>0</v>
      </c>
      <c r="AF398" s="63">
        <f t="shared" si="1421"/>
        <v>1500000</v>
      </c>
      <c r="AG398" s="63">
        <f t="shared" si="1422"/>
        <v>0</v>
      </c>
      <c r="AH398" s="63">
        <f t="shared" si="1423"/>
        <v>0</v>
      </c>
      <c r="AI398" s="63">
        <f t="shared" si="1453"/>
        <v>0</v>
      </c>
      <c r="AJ398" s="63">
        <f t="shared" si="1453"/>
        <v>0</v>
      </c>
      <c r="AK398" s="63">
        <f t="shared" si="1453"/>
        <v>0</v>
      </c>
      <c r="AL398" s="63">
        <f t="shared" si="1425"/>
        <v>1500000</v>
      </c>
      <c r="AM398" s="63">
        <f t="shared" si="1426"/>
        <v>0</v>
      </c>
      <c r="AN398" s="63">
        <f t="shared" si="1427"/>
        <v>0</v>
      </c>
      <c r="AO398" s="63">
        <f t="shared" si="1454"/>
        <v>0</v>
      </c>
      <c r="AP398" s="63">
        <f t="shared" si="1454"/>
        <v>0</v>
      </c>
      <c r="AQ398" s="63">
        <f t="shared" si="1454"/>
        <v>0</v>
      </c>
      <c r="AR398" s="63">
        <f t="shared" si="1429"/>
        <v>1500000</v>
      </c>
      <c r="AS398" s="63">
        <f t="shared" si="1430"/>
        <v>0</v>
      </c>
      <c r="AT398" s="63">
        <f t="shared" si="1431"/>
        <v>0</v>
      </c>
      <c r="AU398" s="63">
        <f t="shared" si="1455"/>
        <v>0</v>
      </c>
      <c r="AV398" s="63">
        <f t="shared" si="1455"/>
        <v>0</v>
      </c>
      <c r="AW398" s="63">
        <f t="shared" si="1455"/>
        <v>0</v>
      </c>
      <c r="AX398" s="63">
        <f t="shared" si="1433"/>
        <v>1500000</v>
      </c>
      <c r="AY398" s="63">
        <f t="shared" si="1434"/>
        <v>0</v>
      </c>
      <c r="AZ398" s="63">
        <f t="shared" si="1435"/>
        <v>0</v>
      </c>
      <c r="BA398" s="63">
        <f t="shared" si="1456"/>
        <v>0</v>
      </c>
      <c r="BB398" s="63">
        <f t="shared" si="1456"/>
        <v>0</v>
      </c>
      <c r="BC398" s="63">
        <f t="shared" si="1456"/>
        <v>0</v>
      </c>
      <c r="BD398" s="63">
        <f t="shared" si="1437"/>
        <v>1500000</v>
      </c>
      <c r="BE398" s="63">
        <f t="shared" si="1438"/>
        <v>0</v>
      </c>
      <c r="BF398" s="63">
        <f t="shared" si="1439"/>
        <v>0</v>
      </c>
    </row>
    <row r="399" spans="1:58" ht="25.5">
      <c r="A399" s="266"/>
      <c r="B399" s="77" t="s">
        <v>34</v>
      </c>
      <c r="C399" s="60" t="s">
        <v>158</v>
      </c>
      <c r="D399" s="60" t="s">
        <v>3</v>
      </c>
      <c r="E399" s="60" t="s">
        <v>99</v>
      </c>
      <c r="F399" s="40" t="s">
        <v>267</v>
      </c>
      <c r="G399" s="41" t="s">
        <v>33</v>
      </c>
      <c r="H399" s="66">
        <v>1500000</v>
      </c>
      <c r="I399" s="66"/>
      <c r="J399" s="66"/>
      <c r="K399" s="66"/>
      <c r="L399" s="66"/>
      <c r="M399" s="66"/>
      <c r="N399" s="66">
        <f t="shared" si="1027"/>
        <v>1500000</v>
      </c>
      <c r="O399" s="66">
        <f t="shared" si="1028"/>
        <v>0</v>
      </c>
      <c r="P399" s="66">
        <f t="shared" si="1029"/>
        <v>0</v>
      </c>
      <c r="Q399" s="66"/>
      <c r="R399" s="66"/>
      <c r="S399" s="66"/>
      <c r="T399" s="66">
        <f t="shared" si="1413"/>
        <v>1500000</v>
      </c>
      <c r="U399" s="66">
        <f t="shared" si="1414"/>
        <v>0</v>
      </c>
      <c r="V399" s="66">
        <f t="shared" si="1415"/>
        <v>0</v>
      </c>
      <c r="W399" s="66"/>
      <c r="X399" s="66"/>
      <c r="Y399" s="66"/>
      <c r="Z399" s="66">
        <f t="shared" si="1417"/>
        <v>1500000</v>
      </c>
      <c r="AA399" s="66">
        <f t="shared" si="1418"/>
        <v>0</v>
      </c>
      <c r="AB399" s="66">
        <f t="shared" si="1419"/>
        <v>0</v>
      </c>
      <c r="AC399" s="66"/>
      <c r="AD399" s="66"/>
      <c r="AE399" s="66"/>
      <c r="AF399" s="66">
        <f t="shared" si="1421"/>
        <v>1500000</v>
      </c>
      <c r="AG399" s="66">
        <f t="shared" si="1422"/>
        <v>0</v>
      </c>
      <c r="AH399" s="66">
        <f t="shared" si="1423"/>
        <v>0</v>
      </c>
      <c r="AI399" s="66"/>
      <c r="AJ399" s="66"/>
      <c r="AK399" s="66"/>
      <c r="AL399" s="66">
        <f t="shared" si="1425"/>
        <v>1500000</v>
      </c>
      <c r="AM399" s="66">
        <f t="shared" si="1426"/>
        <v>0</v>
      </c>
      <c r="AN399" s="66">
        <f t="shared" si="1427"/>
        <v>0</v>
      </c>
      <c r="AO399" s="66"/>
      <c r="AP399" s="66"/>
      <c r="AQ399" s="66"/>
      <c r="AR399" s="66">
        <f t="shared" si="1429"/>
        <v>1500000</v>
      </c>
      <c r="AS399" s="66">
        <f t="shared" si="1430"/>
        <v>0</v>
      </c>
      <c r="AT399" s="66">
        <f t="shared" si="1431"/>
        <v>0</v>
      </c>
      <c r="AU399" s="66"/>
      <c r="AV399" s="66"/>
      <c r="AW399" s="66"/>
      <c r="AX399" s="66">
        <f t="shared" si="1433"/>
        <v>1500000</v>
      </c>
      <c r="AY399" s="66">
        <f t="shared" si="1434"/>
        <v>0</v>
      </c>
      <c r="AZ399" s="66">
        <f t="shared" si="1435"/>
        <v>0</v>
      </c>
      <c r="BA399" s="66"/>
      <c r="BB399" s="66"/>
      <c r="BC399" s="66"/>
      <c r="BD399" s="66">
        <f t="shared" si="1437"/>
        <v>1500000</v>
      </c>
      <c r="BE399" s="66">
        <f t="shared" si="1438"/>
        <v>0</v>
      </c>
      <c r="BF399" s="66">
        <f t="shared" si="1439"/>
        <v>0</v>
      </c>
    </row>
    <row r="400" spans="1:58">
      <c r="A400" s="146"/>
      <c r="B400" s="77" t="s">
        <v>187</v>
      </c>
      <c r="C400" s="40" t="s">
        <v>158</v>
      </c>
      <c r="D400" s="40" t="s">
        <v>3</v>
      </c>
      <c r="E400" s="40" t="s">
        <v>99</v>
      </c>
      <c r="F400" s="40" t="s">
        <v>186</v>
      </c>
      <c r="G400" s="41"/>
      <c r="H400" s="66"/>
      <c r="I400" s="66"/>
      <c r="J400" s="66"/>
      <c r="K400" s="66"/>
      <c r="L400" s="66"/>
      <c r="M400" s="66"/>
      <c r="N400" s="66"/>
      <c r="O400" s="66"/>
      <c r="P400" s="66"/>
      <c r="Q400" s="66"/>
      <c r="R400" s="66"/>
      <c r="S400" s="66"/>
      <c r="T400" s="66"/>
      <c r="U400" s="66"/>
      <c r="V400" s="66"/>
      <c r="W400" s="66">
        <f>W401</f>
        <v>2000000</v>
      </c>
      <c r="X400" s="66">
        <f t="shared" ref="X400:Y401" si="1457">X401</f>
        <v>0</v>
      </c>
      <c r="Y400" s="66">
        <f t="shared" si="1457"/>
        <v>0</v>
      </c>
      <c r="Z400" s="66">
        <f t="shared" ref="Z400:Z402" si="1458">T400+W400</f>
        <v>2000000</v>
      </c>
      <c r="AA400" s="66">
        <f t="shared" ref="AA400:AA402" si="1459">U400+X400</f>
        <v>0</v>
      </c>
      <c r="AB400" s="66">
        <f t="shared" ref="AB400:AB402" si="1460">V400+Y400</f>
        <v>0</v>
      </c>
      <c r="AC400" s="66">
        <f>AC401</f>
        <v>0</v>
      </c>
      <c r="AD400" s="66">
        <f t="shared" ref="AD400:AE401" si="1461">AD401</f>
        <v>0</v>
      </c>
      <c r="AE400" s="66">
        <f t="shared" si="1461"/>
        <v>0</v>
      </c>
      <c r="AF400" s="66">
        <f t="shared" si="1421"/>
        <v>2000000</v>
      </c>
      <c r="AG400" s="66">
        <f t="shared" si="1422"/>
        <v>0</v>
      </c>
      <c r="AH400" s="66">
        <f t="shared" si="1423"/>
        <v>0</v>
      </c>
      <c r="AI400" s="66">
        <f>AI401</f>
        <v>0</v>
      </c>
      <c r="AJ400" s="66">
        <f t="shared" ref="AJ400:AK401" si="1462">AJ401</f>
        <v>0</v>
      </c>
      <c r="AK400" s="66">
        <f t="shared" si="1462"/>
        <v>0</v>
      </c>
      <c r="AL400" s="66">
        <f t="shared" si="1425"/>
        <v>2000000</v>
      </c>
      <c r="AM400" s="66">
        <f t="shared" si="1426"/>
        <v>0</v>
      </c>
      <c r="AN400" s="66">
        <f t="shared" si="1427"/>
        <v>0</v>
      </c>
      <c r="AO400" s="66">
        <f>AO401</f>
        <v>0</v>
      </c>
      <c r="AP400" s="66">
        <f t="shared" ref="AP400:AQ401" si="1463">AP401</f>
        <v>0</v>
      </c>
      <c r="AQ400" s="66">
        <f t="shared" si="1463"/>
        <v>0</v>
      </c>
      <c r="AR400" s="66">
        <f t="shared" si="1429"/>
        <v>2000000</v>
      </c>
      <c r="AS400" s="66">
        <f t="shared" si="1430"/>
        <v>0</v>
      </c>
      <c r="AT400" s="66">
        <f t="shared" si="1431"/>
        <v>0</v>
      </c>
      <c r="AU400" s="66">
        <f>AU401</f>
        <v>0</v>
      </c>
      <c r="AV400" s="66">
        <f t="shared" ref="AV400:AW401" si="1464">AV401</f>
        <v>0</v>
      </c>
      <c r="AW400" s="66">
        <f t="shared" si="1464"/>
        <v>0</v>
      </c>
      <c r="AX400" s="66">
        <f t="shared" si="1433"/>
        <v>2000000</v>
      </c>
      <c r="AY400" s="66">
        <f t="shared" si="1434"/>
        <v>0</v>
      </c>
      <c r="AZ400" s="66">
        <f t="shared" si="1435"/>
        <v>0</v>
      </c>
      <c r="BA400" s="66">
        <f>BA401</f>
        <v>0</v>
      </c>
      <c r="BB400" s="66">
        <f t="shared" ref="BB400:BC401" si="1465">BB401</f>
        <v>0</v>
      </c>
      <c r="BC400" s="66">
        <f t="shared" si="1465"/>
        <v>0</v>
      </c>
      <c r="BD400" s="66">
        <f t="shared" si="1437"/>
        <v>2000000</v>
      </c>
      <c r="BE400" s="66">
        <f t="shared" si="1438"/>
        <v>0</v>
      </c>
      <c r="BF400" s="66">
        <f t="shared" si="1439"/>
        <v>0</v>
      </c>
    </row>
    <row r="401" spans="1:58" ht="25.5">
      <c r="A401" s="146"/>
      <c r="B401" s="77" t="s">
        <v>207</v>
      </c>
      <c r="C401" s="40" t="s">
        <v>158</v>
      </c>
      <c r="D401" s="40" t="s">
        <v>3</v>
      </c>
      <c r="E401" s="40" t="s">
        <v>99</v>
      </c>
      <c r="F401" s="40" t="s">
        <v>186</v>
      </c>
      <c r="G401" s="41" t="s">
        <v>32</v>
      </c>
      <c r="H401" s="66"/>
      <c r="I401" s="66"/>
      <c r="J401" s="66"/>
      <c r="K401" s="66"/>
      <c r="L401" s="66"/>
      <c r="M401" s="66"/>
      <c r="N401" s="66"/>
      <c r="O401" s="66"/>
      <c r="P401" s="66"/>
      <c r="Q401" s="66"/>
      <c r="R401" s="66"/>
      <c r="S401" s="66"/>
      <c r="T401" s="66"/>
      <c r="U401" s="66"/>
      <c r="V401" s="66"/>
      <c r="W401" s="66">
        <f>W402</f>
        <v>2000000</v>
      </c>
      <c r="X401" s="66">
        <f t="shared" si="1457"/>
        <v>0</v>
      </c>
      <c r="Y401" s="66">
        <f t="shared" si="1457"/>
        <v>0</v>
      </c>
      <c r="Z401" s="66">
        <f t="shared" si="1458"/>
        <v>2000000</v>
      </c>
      <c r="AA401" s="66">
        <f t="shared" si="1459"/>
        <v>0</v>
      </c>
      <c r="AB401" s="66">
        <f t="shared" si="1460"/>
        <v>0</v>
      </c>
      <c r="AC401" s="66">
        <f>AC402</f>
        <v>0</v>
      </c>
      <c r="AD401" s="66">
        <f t="shared" si="1461"/>
        <v>0</v>
      </c>
      <c r="AE401" s="66">
        <f t="shared" si="1461"/>
        <v>0</v>
      </c>
      <c r="AF401" s="66">
        <f t="shared" si="1421"/>
        <v>2000000</v>
      </c>
      <c r="AG401" s="66">
        <f t="shared" si="1422"/>
        <v>0</v>
      </c>
      <c r="AH401" s="66">
        <f t="shared" si="1423"/>
        <v>0</v>
      </c>
      <c r="AI401" s="66">
        <f>AI402</f>
        <v>0</v>
      </c>
      <c r="AJ401" s="66">
        <f t="shared" si="1462"/>
        <v>0</v>
      </c>
      <c r="AK401" s="66">
        <f t="shared" si="1462"/>
        <v>0</v>
      </c>
      <c r="AL401" s="66">
        <f t="shared" si="1425"/>
        <v>2000000</v>
      </c>
      <c r="AM401" s="66">
        <f t="shared" si="1426"/>
        <v>0</v>
      </c>
      <c r="AN401" s="66">
        <f t="shared" si="1427"/>
        <v>0</v>
      </c>
      <c r="AO401" s="66">
        <f>AO402</f>
        <v>0</v>
      </c>
      <c r="AP401" s="66">
        <f t="shared" si="1463"/>
        <v>0</v>
      </c>
      <c r="AQ401" s="66">
        <f t="shared" si="1463"/>
        <v>0</v>
      </c>
      <c r="AR401" s="66">
        <f t="shared" si="1429"/>
        <v>2000000</v>
      </c>
      <c r="AS401" s="66">
        <f t="shared" si="1430"/>
        <v>0</v>
      </c>
      <c r="AT401" s="66">
        <f t="shared" si="1431"/>
        <v>0</v>
      </c>
      <c r="AU401" s="66">
        <f>AU402</f>
        <v>0</v>
      </c>
      <c r="AV401" s="66">
        <f t="shared" si="1464"/>
        <v>0</v>
      </c>
      <c r="AW401" s="66">
        <f t="shared" si="1464"/>
        <v>0</v>
      </c>
      <c r="AX401" s="66">
        <f t="shared" si="1433"/>
        <v>2000000</v>
      </c>
      <c r="AY401" s="66">
        <f t="shared" si="1434"/>
        <v>0</v>
      </c>
      <c r="AZ401" s="66">
        <f t="shared" si="1435"/>
        <v>0</v>
      </c>
      <c r="BA401" s="66">
        <f>BA402</f>
        <v>0</v>
      </c>
      <c r="BB401" s="66">
        <f t="shared" si="1465"/>
        <v>0</v>
      </c>
      <c r="BC401" s="66">
        <f t="shared" si="1465"/>
        <v>0</v>
      </c>
      <c r="BD401" s="66">
        <f t="shared" si="1437"/>
        <v>2000000</v>
      </c>
      <c r="BE401" s="66">
        <f t="shared" si="1438"/>
        <v>0</v>
      </c>
      <c r="BF401" s="66">
        <f t="shared" si="1439"/>
        <v>0</v>
      </c>
    </row>
    <row r="402" spans="1:58" ht="25.5">
      <c r="A402" s="146"/>
      <c r="B402" s="77" t="s">
        <v>34</v>
      </c>
      <c r="C402" s="40" t="s">
        <v>158</v>
      </c>
      <c r="D402" s="40" t="s">
        <v>3</v>
      </c>
      <c r="E402" s="40" t="s">
        <v>99</v>
      </c>
      <c r="F402" s="40" t="s">
        <v>186</v>
      </c>
      <c r="G402" s="41" t="s">
        <v>33</v>
      </c>
      <c r="H402" s="66"/>
      <c r="I402" s="66"/>
      <c r="J402" s="66"/>
      <c r="K402" s="66"/>
      <c r="L402" s="66"/>
      <c r="M402" s="66"/>
      <c r="N402" s="66"/>
      <c r="O402" s="66"/>
      <c r="P402" s="66"/>
      <c r="Q402" s="66"/>
      <c r="R402" s="66"/>
      <c r="S402" s="66"/>
      <c r="T402" s="66"/>
      <c r="U402" s="66"/>
      <c r="V402" s="66"/>
      <c r="W402" s="66">
        <v>2000000</v>
      </c>
      <c r="X402" s="66"/>
      <c r="Y402" s="66"/>
      <c r="Z402" s="66">
        <f t="shared" si="1458"/>
        <v>2000000</v>
      </c>
      <c r="AA402" s="66">
        <f t="shared" si="1459"/>
        <v>0</v>
      </c>
      <c r="AB402" s="66">
        <f t="shared" si="1460"/>
        <v>0</v>
      </c>
      <c r="AC402" s="66"/>
      <c r="AD402" s="66"/>
      <c r="AE402" s="66"/>
      <c r="AF402" s="66">
        <f t="shared" si="1421"/>
        <v>2000000</v>
      </c>
      <c r="AG402" s="66">
        <f t="shared" si="1422"/>
        <v>0</v>
      </c>
      <c r="AH402" s="66">
        <f t="shared" si="1423"/>
        <v>0</v>
      </c>
      <c r="AI402" s="66"/>
      <c r="AJ402" s="66"/>
      <c r="AK402" s="66"/>
      <c r="AL402" s="66">
        <f t="shared" si="1425"/>
        <v>2000000</v>
      </c>
      <c r="AM402" s="66">
        <f t="shared" si="1426"/>
        <v>0</v>
      </c>
      <c r="AN402" s="66">
        <f t="shared" si="1427"/>
        <v>0</v>
      </c>
      <c r="AO402" s="66"/>
      <c r="AP402" s="66"/>
      <c r="AQ402" s="66"/>
      <c r="AR402" s="66">
        <f t="shared" si="1429"/>
        <v>2000000</v>
      </c>
      <c r="AS402" s="66">
        <f t="shared" si="1430"/>
        <v>0</v>
      </c>
      <c r="AT402" s="66">
        <f t="shared" si="1431"/>
        <v>0</v>
      </c>
      <c r="AU402" s="66"/>
      <c r="AV402" s="66"/>
      <c r="AW402" s="66"/>
      <c r="AX402" s="66">
        <f t="shared" si="1433"/>
        <v>2000000</v>
      </c>
      <c r="AY402" s="66">
        <f t="shared" si="1434"/>
        <v>0</v>
      </c>
      <c r="AZ402" s="66">
        <f t="shared" si="1435"/>
        <v>0</v>
      </c>
      <c r="BA402" s="66"/>
      <c r="BB402" s="66"/>
      <c r="BC402" s="66"/>
      <c r="BD402" s="66">
        <f t="shared" si="1437"/>
        <v>2000000</v>
      </c>
      <c r="BE402" s="66">
        <f t="shared" si="1438"/>
        <v>0</v>
      </c>
      <c r="BF402" s="66">
        <f t="shared" si="1439"/>
        <v>0</v>
      </c>
    </row>
    <row r="403" spans="1:58">
      <c r="A403" s="231"/>
      <c r="B403" s="77" t="s">
        <v>362</v>
      </c>
      <c r="C403" s="222" t="s">
        <v>158</v>
      </c>
      <c r="D403" s="222" t="s">
        <v>3</v>
      </c>
      <c r="E403" s="222" t="s">
        <v>99</v>
      </c>
      <c r="F403" s="222" t="s">
        <v>361</v>
      </c>
      <c r="G403" s="224"/>
      <c r="H403" s="66"/>
      <c r="I403" s="66"/>
      <c r="J403" s="66"/>
      <c r="K403" s="66"/>
      <c r="L403" s="66"/>
      <c r="M403" s="66"/>
      <c r="N403" s="66"/>
      <c r="O403" s="66"/>
      <c r="P403" s="66"/>
      <c r="Q403" s="66"/>
      <c r="R403" s="66"/>
      <c r="S403" s="66"/>
      <c r="T403" s="66"/>
      <c r="U403" s="66"/>
      <c r="V403" s="66"/>
      <c r="W403" s="66"/>
      <c r="X403" s="66"/>
      <c r="Y403" s="66"/>
      <c r="Z403" s="66"/>
      <c r="AA403" s="66"/>
      <c r="AB403" s="66"/>
      <c r="AC403" s="66"/>
      <c r="AD403" s="66"/>
      <c r="AE403" s="66"/>
      <c r="AF403" s="66"/>
      <c r="AG403" s="66"/>
      <c r="AH403" s="66"/>
      <c r="AI403" s="66">
        <f>AI404</f>
        <v>8481130</v>
      </c>
      <c r="AJ403" s="66">
        <f t="shared" ref="AJ403:AK404" si="1466">AJ404</f>
        <v>0</v>
      </c>
      <c r="AK403" s="66">
        <f t="shared" si="1466"/>
        <v>0</v>
      </c>
      <c r="AL403" s="66">
        <f t="shared" ref="AL403:AL405" si="1467">AF403+AI403</f>
        <v>8481130</v>
      </c>
      <c r="AM403" s="66">
        <f t="shared" ref="AM403:AM405" si="1468">AG403+AJ403</f>
        <v>0</v>
      </c>
      <c r="AN403" s="66">
        <f t="shared" ref="AN403:AN405" si="1469">AH403+AK403</f>
        <v>0</v>
      </c>
      <c r="AO403" s="66">
        <f>AO404</f>
        <v>0</v>
      </c>
      <c r="AP403" s="66">
        <f t="shared" ref="AP403:AQ404" si="1470">AP404</f>
        <v>0</v>
      </c>
      <c r="AQ403" s="66">
        <f t="shared" si="1470"/>
        <v>0</v>
      </c>
      <c r="AR403" s="66">
        <f t="shared" si="1429"/>
        <v>8481130</v>
      </c>
      <c r="AS403" s="66">
        <f t="shared" si="1430"/>
        <v>0</v>
      </c>
      <c r="AT403" s="66">
        <f t="shared" si="1431"/>
        <v>0</v>
      </c>
      <c r="AU403" s="66">
        <f>AU404</f>
        <v>0</v>
      </c>
      <c r="AV403" s="66">
        <f t="shared" ref="AV403:AW404" si="1471">AV404</f>
        <v>0</v>
      </c>
      <c r="AW403" s="66">
        <f t="shared" si="1471"/>
        <v>0</v>
      </c>
      <c r="AX403" s="66">
        <f t="shared" si="1433"/>
        <v>8481130</v>
      </c>
      <c r="AY403" s="66">
        <f t="shared" si="1434"/>
        <v>0</v>
      </c>
      <c r="AZ403" s="66">
        <f t="shared" si="1435"/>
        <v>0</v>
      </c>
      <c r="BA403" s="66">
        <f>BA404</f>
        <v>0</v>
      </c>
      <c r="BB403" s="66">
        <f t="shared" ref="BB403:BC404" si="1472">BB404</f>
        <v>0</v>
      </c>
      <c r="BC403" s="66">
        <f t="shared" si="1472"/>
        <v>0</v>
      </c>
      <c r="BD403" s="66">
        <f t="shared" si="1437"/>
        <v>8481130</v>
      </c>
      <c r="BE403" s="66">
        <f t="shared" si="1438"/>
        <v>0</v>
      </c>
      <c r="BF403" s="66">
        <f t="shared" si="1439"/>
        <v>0</v>
      </c>
    </row>
    <row r="404" spans="1:58" ht="25.5">
      <c r="A404" s="231"/>
      <c r="B404" s="77" t="s">
        <v>207</v>
      </c>
      <c r="C404" s="222" t="s">
        <v>158</v>
      </c>
      <c r="D404" s="222" t="s">
        <v>3</v>
      </c>
      <c r="E404" s="222" t="s">
        <v>99</v>
      </c>
      <c r="F404" s="222" t="s">
        <v>361</v>
      </c>
      <c r="G404" s="224" t="s">
        <v>32</v>
      </c>
      <c r="H404" s="66"/>
      <c r="I404" s="66"/>
      <c r="J404" s="66"/>
      <c r="K404" s="66"/>
      <c r="L404" s="66"/>
      <c r="M404" s="66"/>
      <c r="N404" s="66"/>
      <c r="O404" s="66"/>
      <c r="P404" s="66"/>
      <c r="Q404" s="66"/>
      <c r="R404" s="66"/>
      <c r="S404" s="66"/>
      <c r="T404" s="66"/>
      <c r="U404" s="66"/>
      <c r="V404" s="66"/>
      <c r="W404" s="66"/>
      <c r="X404" s="66"/>
      <c r="Y404" s="66"/>
      <c r="Z404" s="66"/>
      <c r="AA404" s="66"/>
      <c r="AB404" s="66"/>
      <c r="AC404" s="66"/>
      <c r="AD404" s="66"/>
      <c r="AE404" s="66"/>
      <c r="AF404" s="66"/>
      <c r="AG404" s="66"/>
      <c r="AH404" s="66"/>
      <c r="AI404" s="66">
        <f>AI405</f>
        <v>8481130</v>
      </c>
      <c r="AJ404" s="66">
        <f t="shared" si="1466"/>
        <v>0</v>
      </c>
      <c r="AK404" s="66">
        <f t="shared" si="1466"/>
        <v>0</v>
      </c>
      <c r="AL404" s="66">
        <f t="shared" si="1467"/>
        <v>8481130</v>
      </c>
      <c r="AM404" s="66">
        <f t="shared" si="1468"/>
        <v>0</v>
      </c>
      <c r="AN404" s="66">
        <f t="shared" si="1469"/>
        <v>0</v>
      </c>
      <c r="AO404" s="66">
        <f>AO405</f>
        <v>0</v>
      </c>
      <c r="AP404" s="66">
        <f t="shared" si="1470"/>
        <v>0</v>
      </c>
      <c r="AQ404" s="66">
        <f t="shared" si="1470"/>
        <v>0</v>
      </c>
      <c r="AR404" s="66">
        <f t="shared" si="1429"/>
        <v>8481130</v>
      </c>
      <c r="AS404" s="66">
        <f t="shared" si="1430"/>
        <v>0</v>
      </c>
      <c r="AT404" s="66">
        <f t="shared" si="1431"/>
        <v>0</v>
      </c>
      <c r="AU404" s="66">
        <f>AU405</f>
        <v>0</v>
      </c>
      <c r="AV404" s="66">
        <f t="shared" si="1471"/>
        <v>0</v>
      </c>
      <c r="AW404" s="66">
        <f t="shared" si="1471"/>
        <v>0</v>
      </c>
      <c r="AX404" s="66">
        <f t="shared" si="1433"/>
        <v>8481130</v>
      </c>
      <c r="AY404" s="66">
        <f t="shared" si="1434"/>
        <v>0</v>
      </c>
      <c r="AZ404" s="66">
        <f t="shared" si="1435"/>
        <v>0</v>
      </c>
      <c r="BA404" s="66">
        <f>BA405</f>
        <v>0</v>
      </c>
      <c r="BB404" s="66">
        <f t="shared" si="1472"/>
        <v>0</v>
      </c>
      <c r="BC404" s="66">
        <f t="shared" si="1472"/>
        <v>0</v>
      </c>
      <c r="BD404" s="66">
        <f t="shared" si="1437"/>
        <v>8481130</v>
      </c>
      <c r="BE404" s="66">
        <f t="shared" si="1438"/>
        <v>0</v>
      </c>
      <c r="BF404" s="66">
        <f t="shared" si="1439"/>
        <v>0</v>
      </c>
    </row>
    <row r="405" spans="1:58" ht="25.5">
      <c r="A405" s="231"/>
      <c r="B405" s="77" t="s">
        <v>34</v>
      </c>
      <c r="C405" s="222" t="s">
        <v>158</v>
      </c>
      <c r="D405" s="222" t="s">
        <v>3</v>
      </c>
      <c r="E405" s="222" t="s">
        <v>99</v>
      </c>
      <c r="F405" s="222" t="s">
        <v>361</v>
      </c>
      <c r="G405" s="224" t="s">
        <v>33</v>
      </c>
      <c r="H405" s="66"/>
      <c r="I405" s="66"/>
      <c r="J405" s="66"/>
      <c r="K405" s="66"/>
      <c r="L405" s="66"/>
      <c r="M405" s="66"/>
      <c r="N405" s="66"/>
      <c r="O405" s="66"/>
      <c r="P405" s="66"/>
      <c r="Q405" s="66"/>
      <c r="R405" s="66"/>
      <c r="S405" s="66"/>
      <c r="T405" s="66"/>
      <c r="U405" s="66"/>
      <c r="V405" s="66"/>
      <c r="W405" s="66"/>
      <c r="X405" s="66"/>
      <c r="Y405" s="66"/>
      <c r="Z405" s="66"/>
      <c r="AA405" s="66"/>
      <c r="AB405" s="66"/>
      <c r="AC405" s="66"/>
      <c r="AD405" s="66"/>
      <c r="AE405" s="66"/>
      <c r="AF405" s="66"/>
      <c r="AG405" s="66"/>
      <c r="AH405" s="66"/>
      <c r="AI405" s="66">
        <v>8481130</v>
      </c>
      <c r="AJ405" s="66"/>
      <c r="AK405" s="66"/>
      <c r="AL405" s="66">
        <f t="shared" si="1467"/>
        <v>8481130</v>
      </c>
      <c r="AM405" s="66">
        <f t="shared" si="1468"/>
        <v>0</v>
      </c>
      <c r="AN405" s="66">
        <f t="shared" si="1469"/>
        <v>0</v>
      </c>
      <c r="AO405" s="66"/>
      <c r="AP405" s="66"/>
      <c r="AQ405" s="66"/>
      <c r="AR405" s="66">
        <f t="shared" si="1429"/>
        <v>8481130</v>
      </c>
      <c r="AS405" s="66">
        <f t="shared" si="1430"/>
        <v>0</v>
      </c>
      <c r="AT405" s="66">
        <f t="shared" si="1431"/>
        <v>0</v>
      </c>
      <c r="AU405" s="66"/>
      <c r="AV405" s="66"/>
      <c r="AW405" s="66"/>
      <c r="AX405" s="66">
        <f t="shared" si="1433"/>
        <v>8481130</v>
      </c>
      <c r="AY405" s="66">
        <f t="shared" si="1434"/>
        <v>0</v>
      </c>
      <c r="AZ405" s="66">
        <f t="shared" si="1435"/>
        <v>0</v>
      </c>
      <c r="BA405" s="66"/>
      <c r="BB405" s="66"/>
      <c r="BC405" s="66"/>
      <c r="BD405" s="66">
        <f t="shared" si="1437"/>
        <v>8481130</v>
      </c>
      <c r="BE405" s="66">
        <f t="shared" si="1438"/>
        <v>0</v>
      </c>
      <c r="BF405" s="66">
        <f t="shared" si="1439"/>
        <v>0</v>
      </c>
    </row>
    <row r="406" spans="1:58" ht="63.75">
      <c r="A406" s="146"/>
      <c r="B406" s="126" t="s">
        <v>205</v>
      </c>
      <c r="C406" s="79" t="s">
        <v>158</v>
      </c>
      <c r="D406" s="79" t="s">
        <v>3</v>
      </c>
      <c r="E406" s="79" t="s">
        <v>202</v>
      </c>
      <c r="F406" s="79" t="s">
        <v>203</v>
      </c>
      <c r="G406" s="107"/>
      <c r="H406" s="66">
        <f>H409+H411+H407</f>
        <v>23640030.399999999</v>
      </c>
      <c r="I406" s="66">
        <f t="shared" ref="I406:J406" si="1473">I409+I411+I407</f>
        <v>0</v>
      </c>
      <c r="J406" s="66">
        <f t="shared" si="1473"/>
        <v>0</v>
      </c>
      <c r="K406" s="66">
        <f t="shared" ref="K406:M406" si="1474">K409+K411+K407</f>
        <v>0</v>
      </c>
      <c r="L406" s="66">
        <f t="shared" si="1474"/>
        <v>0</v>
      </c>
      <c r="M406" s="66">
        <f t="shared" si="1474"/>
        <v>0</v>
      </c>
      <c r="N406" s="66">
        <f t="shared" si="1027"/>
        <v>23640030.399999999</v>
      </c>
      <c r="O406" s="66">
        <f t="shared" si="1028"/>
        <v>0</v>
      </c>
      <c r="P406" s="66">
        <f t="shared" si="1029"/>
        <v>0</v>
      </c>
      <c r="Q406" s="66">
        <f t="shared" ref="Q406:S406" si="1475">Q409+Q411+Q407</f>
        <v>0</v>
      </c>
      <c r="R406" s="66">
        <f t="shared" si="1475"/>
        <v>0</v>
      </c>
      <c r="S406" s="66">
        <f t="shared" si="1475"/>
        <v>0</v>
      </c>
      <c r="T406" s="66">
        <f t="shared" si="1413"/>
        <v>23640030.399999999</v>
      </c>
      <c r="U406" s="66">
        <f t="shared" si="1414"/>
        <v>0</v>
      </c>
      <c r="V406" s="66">
        <f t="shared" si="1415"/>
        <v>0</v>
      </c>
      <c r="W406" s="66">
        <f>W407</f>
        <v>28959705.600000001</v>
      </c>
      <c r="X406" s="66">
        <f t="shared" ref="X406:Y406" si="1476">X409+X411+X407</f>
        <v>0</v>
      </c>
      <c r="Y406" s="66">
        <f t="shared" si="1476"/>
        <v>0</v>
      </c>
      <c r="Z406" s="66">
        <f t="shared" si="1417"/>
        <v>52599736</v>
      </c>
      <c r="AA406" s="66">
        <f t="shared" si="1418"/>
        <v>0</v>
      </c>
      <c r="AB406" s="66">
        <f t="shared" si="1419"/>
        <v>0</v>
      </c>
      <c r="AC406" s="66">
        <f>AC407+AC409+AC411</f>
        <v>-19734456</v>
      </c>
      <c r="AD406" s="66">
        <f t="shared" ref="AD406:AE406" si="1477">AD407+AD409+AD411</f>
        <v>0</v>
      </c>
      <c r="AE406" s="66">
        <f t="shared" si="1477"/>
        <v>0</v>
      </c>
      <c r="AF406" s="66">
        <f t="shared" si="1421"/>
        <v>32865280</v>
      </c>
      <c r="AG406" s="66">
        <f t="shared" si="1422"/>
        <v>0</v>
      </c>
      <c r="AH406" s="66">
        <f t="shared" si="1423"/>
        <v>0</v>
      </c>
      <c r="AI406" s="66">
        <f>AI407+AI409+AI411</f>
        <v>0</v>
      </c>
      <c r="AJ406" s="66">
        <f t="shared" ref="AJ406:AK406" si="1478">AJ407+AJ409+AJ411</f>
        <v>0</v>
      </c>
      <c r="AK406" s="66">
        <f t="shared" si="1478"/>
        <v>0</v>
      </c>
      <c r="AL406" s="66">
        <f t="shared" si="1425"/>
        <v>32865280</v>
      </c>
      <c r="AM406" s="66">
        <f t="shared" si="1426"/>
        <v>0</v>
      </c>
      <c r="AN406" s="66">
        <f t="shared" si="1427"/>
        <v>0</v>
      </c>
      <c r="AO406" s="66">
        <f>AO407+AO409+AO411</f>
        <v>0</v>
      </c>
      <c r="AP406" s="66">
        <f t="shared" ref="AP406:AQ406" si="1479">AP407+AP409+AP411</f>
        <v>0</v>
      </c>
      <c r="AQ406" s="66">
        <f t="shared" si="1479"/>
        <v>0</v>
      </c>
      <c r="AR406" s="66">
        <f t="shared" si="1429"/>
        <v>32865280</v>
      </c>
      <c r="AS406" s="66">
        <f t="shared" si="1430"/>
        <v>0</v>
      </c>
      <c r="AT406" s="66">
        <f t="shared" si="1431"/>
        <v>0</v>
      </c>
      <c r="AU406" s="66">
        <f>AU407+AU409+AU411</f>
        <v>0</v>
      </c>
      <c r="AV406" s="66">
        <f t="shared" ref="AV406:AW406" si="1480">AV407+AV409+AV411</f>
        <v>0</v>
      </c>
      <c r="AW406" s="66">
        <f t="shared" si="1480"/>
        <v>0</v>
      </c>
      <c r="AX406" s="66">
        <f t="shared" si="1433"/>
        <v>32865280</v>
      </c>
      <c r="AY406" s="66">
        <f t="shared" si="1434"/>
        <v>0</v>
      </c>
      <c r="AZ406" s="66">
        <f t="shared" si="1435"/>
        <v>0</v>
      </c>
      <c r="BA406" s="66">
        <f>BA407+BA409+BA411</f>
        <v>0</v>
      </c>
      <c r="BB406" s="66">
        <f t="shared" ref="BB406:BC406" si="1481">BB407+BB409+BB411</f>
        <v>0</v>
      </c>
      <c r="BC406" s="66">
        <f t="shared" si="1481"/>
        <v>0</v>
      </c>
      <c r="BD406" s="66">
        <f t="shared" si="1437"/>
        <v>32865280</v>
      </c>
      <c r="BE406" s="66">
        <f t="shared" si="1438"/>
        <v>0</v>
      </c>
      <c r="BF406" s="66">
        <f t="shared" si="1439"/>
        <v>0</v>
      </c>
    </row>
    <row r="407" spans="1:58">
      <c r="A407" s="146"/>
      <c r="B407" s="109" t="s">
        <v>35</v>
      </c>
      <c r="C407" s="79" t="s">
        <v>158</v>
      </c>
      <c r="D407" s="79" t="s">
        <v>3</v>
      </c>
      <c r="E407" s="79" t="s">
        <v>202</v>
      </c>
      <c r="F407" s="79" t="s">
        <v>203</v>
      </c>
      <c r="G407" s="107" t="s">
        <v>36</v>
      </c>
      <c r="H407" s="66">
        <f>H408</f>
        <v>13190486.4</v>
      </c>
      <c r="I407" s="66"/>
      <c r="J407" s="66"/>
      <c r="K407" s="66"/>
      <c r="L407" s="66"/>
      <c r="M407" s="66"/>
      <c r="N407" s="66">
        <f t="shared" si="1027"/>
        <v>13190486.4</v>
      </c>
      <c r="O407" s="66">
        <f t="shared" si="1028"/>
        <v>0</v>
      </c>
      <c r="P407" s="66">
        <f t="shared" si="1029"/>
        <v>0</v>
      </c>
      <c r="Q407" s="66"/>
      <c r="R407" s="66"/>
      <c r="S407" s="66"/>
      <c r="T407" s="66">
        <f t="shared" si="1413"/>
        <v>13190486.4</v>
      </c>
      <c r="U407" s="66">
        <f t="shared" si="1414"/>
        <v>0</v>
      </c>
      <c r="V407" s="66">
        <f t="shared" si="1415"/>
        <v>0</v>
      </c>
      <c r="W407" s="66">
        <f>W408</f>
        <v>28959705.600000001</v>
      </c>
      <c r="X407" s="66">
        <f t="shared" ref="X407:Y407" si="1482">X408</f>
        <v>0</v>
      </c>
      <c r="Y407" s="66">
        <f t="shared" si="1482"/>
        <v>0</v>
      </c>
      <c r="Z407" s="66">
        <f t="shared" si="1417"/>
        <v>42150192</v>
      </c>
      <c r="AA407" s="66">
        <f t="shared" si="1418"/>
        <v>0</v>
      </c>
      <c r="AB407" s="66">
        <f t="shared" si="1419"/>
        <v>0</v>
      </c>
      <c r="AC407" s="66">
        <f>AC408</f>
        <v>-17650192</v>
      </c>
      <c r="AD407" s="66">
        <f t="shared" ref="AD407:AE407" si="1483">AD408</f>
        <v>0</v>
      </c>
      <c r="AE407" s="66">
        <f t="shared" si="1483"/>
        <v>0</v>
      </c>
      <c r="AF407" s="66">
        <f t="shared" si="1421"/>
        <v>24500000</v>
      </c>
      <c r="AG407" s="66">
        <f t="shared" si="1422"/>
        <v>0</v>
      </c>
      <c r="AH407" s="66">
        <f t="shared" si="1423"/>
        <v>0</v>
      </c>
      <c r="AI407" s="66">
        <f>AI408</f>
        <v>0</v>
      </c>
      <c r="AJ407" s="66">
        <f t="shared" ref="AJ407:AK407" si="1484">AJ408</f>
        <v>0</v>
      </c>
      <c r="AK407" s="66">
        <f t="shared" si="1484"/>
        <v>0</v>
      </c>
      <c r="AL407" s="66">
        <f t="shared" si="1425"/>
        <v>24500000</v>
      </c>
      <c r="AM407" s="66">
        <f t="shared" si="1426"/>
        <v>0</v>
      </c>
      <c r="AN407" s="66">
        <f t="shared" si="1427"/>
        <v>0</v>
      </c>
      <c r="AO407" s="66">
        <f>AO408</f>
        <v>0</v>
      </c>
      <c r="AP407" s="66">
        <f t="shared" ref="AP407:AQ407" si="1485">AP408</f>
        <v>0</v>
      </c>
      <c r="AQ407" s="66">
        <f t="shared" si="1485"/>
        <v>0</v>
      </c>
      <c r="AR407" s="66">
        <f t="shared" si="1429"/>
        <v>24500000</v>
      </c>
      <c r="AS407" s="66">
        <f t="shared" si="1430"/>
        <v>0</v>
      </c>
      <c r="AT407" s="66">
        <f t="shared" si="1431"/>
        <v>0</v>
      </c>
      <c r="AU407" s="66">
        <f>AU408</f>
        <v>0</v>
      </c>
      <c r="AV407" s="66">
        <f t="shared" ref="AV407:AW407" si="1486">AV408</f>
        <v>0</v>
      </c>
      <c r="AW407" s="66">
        <f t="shared" si="1486"/>
        <v>0</v>
      </c>
      <c r="AX407" s="66">
        <f t="shared" si="1433"/>
        <v>24500000</v>
      </c>
      <c r="AY407" s="66">
        <f t="shared" si="1434"/>
        <v>0</v>
      </c>
      <c r="AZ407" s="66">
        <f t="shared" si="1435"/>
        <v>0</v>
      </c>
      <c r="BA407" s="66">
        <f>BA408</f>
        <v>0</v>
      </c>
      <c r="BB407" s="66">
        <f t="shared" ref="BB407:BC407" si="1487">BB408</f>
        <v>0</v>
      </c>
      <c r="BC407" s="66">
        <f t="shared" si="1487"/>
        <v>0</v>
      </c>
      <c r="BD407" s="66">
        <f t="shared" si="1437"/>
        <v>24500000</v>
      </c>
      <c r="BE407" s="66">
        <f t="shared" si="1438"/>
        <v>0</v>
      </c>
      <c r="BF407" s="66">
        <f t="shared" si="1439"/>
        <v>0</v>
      </c>
    </row>
    <row r="408" spans="1:58" ht="25.5">
      <c r="A408" s="146"/>
      <c r="B408" s="109" t="s">
        <v>38</v>
      </c>
      <c r="C408" s="79" t="s">
        <v>158</v>
      </c>
      <c r="D408" s="79" t="s">
        <v>3</v>
      </c>
      <c r="E408" s="79" t="s">
        <v>202</v>
      </c>
      <c r="F408" s="79" t="s">
        <v>203</v>
      </c>
      <c r="G408" s="107" t="s">
        <v>37</v>
      </c>
      <c r="H408" s="66">
        <v>13190486.4</v>
      </c>
      <c r="I408" s="66"/>
      <c r="J408" s="66"/>
      <c r="K408" s="66"/>
      <c r="L408" s="66"/>
      <c r="M408" s="66"/>
      <c r="N408" s="66">
        <f t="shared" ref="N408:N498" si="1488">H408+K408</f>
        <v>13190486.4</v>
      </c>
      <c r="O408" s="66">
        <f t="shared" ref="O408:O498" si="1489">I408+L408</f>
        <v>0</v>
      </c>
      <c r="P408" s="66">
        <f t="shared" ref="P408:P498" si="1490">J408+M408</f>
        <v>0</v>
      </c>
      <c r="Q408" s="66"/>
      <c r="R408" s="66"/>
      <c r="S408" s="66"/>
      <c r="T408" s="66">
        <f t="shared" si="1413"/>
        <v>13190486.4</v>
      </c>
      <c r="U408" s="66">
        <f t="shared" si="1414"/>
        <v>0</v>
      </c>
      <c r="V408" s="66">
        <f t="shared" si="1415"/>
        <v>0</v>
      </c>
      <c r="W408" s="66">
        <v>28959705.600000001</v>
      </c>
      <c r="X408" s="66"/>
      <c r="Y408" s="66"/>
      <c r="Z408" s="66">
        <f t="shared" si="1417"/>
        <v>42150192</v>
      </c>
      <c r="AA408" s="66">
        <f t="shared" si="1418"/>
        <v>0</v>
      </c>
      <c r="AB408" s="66">
        <f t="shared" si="1419"/>
        <v>0</v>
      </c>
      <c r="AC408" s="66">
        <v>-17650192</v>
      </c>
      <c r="AD408" s="66"/>
      <c r="AE408" s="66"/>
      <c r="AF408" s="66">
        <f t="shared" si="1421"/>
        <v>24500000</v>
      </c>
      <c r="AG408" s="66">
        <f t="shared" si="1422"/>
        <v>0</v>
      </c>
      <c r="AH408" s="66">
        <f t="shared" si="1423"/>
        <v>0</v>
      </c>
      <c r="AI408" s="66"/>
      <c r="AJ408" s="66"/>
      <c r="AK408" s="66"/>
      <c r="AL408" s="66">
        <f t="shared" si="1425"/>
        <v>24500000</v>
      </c>
      <c r="AM408" s="66">
        <f t="shared" si="1426"/>
        <v>0</v>
      </c>
      <c r="AN408" s="66">
        <f t="shared" si="1427"/>
        <v>0</v>
      </c>
      <c r="AO408" s="66"/>
      <c r="AP408" s="66"/>
      <c r="AQ408" s="66"/>
      <c r="AR408" s="66">
        <f t="shared" si="1429"/>
        <v>24500000</v>
      </c>
      <c r="AS408" s="66">
        <f t="shared" si="1430"/>
        <v>0</v>
      </c>
      <c r="AT408" s="66">
        <f t="shared" si="1431"/>
        <v>0</v>
      </c>
      <c r="AU408" s="66"/>
      <c r="AV408" s="66"/>
      <c r="AW408" s="66"/>
      <c r="AX408" s="66">
        <f t="shared" si="1433"/>
        <v>24500000</v>
      </c>
      <c r="AY408" s="66">
        <f t="shared" si="1434"/>
        <v>0</v>
      </c>
      <c r="AZ408" s="66">
        <f t="shared" si="1435"/>
        <v>0</v>
      </c>
      <c r="BA408" s="66"/>
      <c r="BB408" s="66"/>
      <c r="BC408" s="66"/>
      <c r="BD408" s="66">
        <f t="shared" si="1437"/>
        <v>24500000</v>
      </c>
      <c r="BE408" s="66">
        <f t="shared" si="1438"/>
        <v>0</v>
      </c>
      <c r="BF408" s="66">
        <f t="shared" si="1439"/>
        <v>0</v>
      </c>
    </row>
    <row r="409" spans="1:58" ht="25.5">
      <c r="A409" s="146"/>
      <c r="B409" s="80" t="s">
        <v>144</v>
      </c>
      <c r="C409" s="79" t="s">
        <v>158</v>
      </c>
      <c r="D409" s="79" t="s">
        <v>3</v>
      </c>
      <c r="E409" s="79" t="s">
        <v>202</v>
      </c>
      <c r="F409" s="79" t="s">
        <v>203</v>
      </c>
      <c r="G409" s="107" t="s">
        <v>142</v>
      </c>
      <c r="H409" s="66">
        <f>H410</f>
        <v>9299544</v>
      </c>
      <c r="I409" s="66">
        <f t="shared" ref="I409:M409" si="1491">I410</f>
        <v>0</v>
      </c>
      <c r="J409" s="66">
        <f t="shared" si="1491"/>
        <v>0</v>
      </c>
      <c r="K409" s="66">
        <f t="shared" si="1491"/>
        <v>0</v>
      </c>
      <c r="L409" s="66">
        <f t="shared" si="1491"/>
        <v>0</v>
      </c>
      <c r="M409" s="66">
        <f t="shared" si="1491"/>
        <v>0</v>
      </c>
      <c r="N409" s="66">
        <f t="shared" si="1488"/>
        <v>9299544</v>
      </c>
      <c r="O409" s="66">
        <f t="shared" si="1489"/>
        <v>0</v>
      </c>
      <c r="P409" s="66">
        <f t="shared" si="1490"/>
        <v>0</v>
      </c>
      <c r="Q409" s="66">
        <f t="shared" ref="Q409:S409" si="1492">Q410</f>
        <v>0</v>
      </c>
      <c r="R409" s="66">
        <f t="shared" si="1492"/>
        <v>0</v>
      </c>
      <c r="S409" s="66">
        <f t="shared" si="1492"/>
        <v>0</v>
      </c>
      <c r="T409" s="66">
        <f t="shared" si="1413"/>
        <v>9299544</v>
      </c>
      <c r="U409" s="66">
        <f t="shared" si="1414"/>
        <v>0</v>
      </c>
      <c r="V409" s="66">
        <f t="shared" si="1415"/>
        <v>0</v>
      </c>
      <c r="W409" s="66">
        <f t="shared" ref="W409:Y409" si="1493">W410</f>
        <v>0</v>
      </c>
      <c r="X409" s="66">
        <f t="shared" si="1493"/>
        <v>0</v>
      </c>
      <c r="Y409" s="66">
        <f t="shared" si="1493"/>
        <v>0</v>
      </c>
      <c r="Z409" s="66">
        <f t="shared" si="1417"/>
        <v>9299544</v>
      </c>
      <c r="AA409" s="66">
        <f t="shared" si="1418"/>
        <v>0</v>
      </c>
      <c r="AB409" s="66">
        <f t="shared" si="1419"/>
        <v>0</v>
      </c>
      <c r="AC409" s="66">
        <f t="shared" ref="AC409:AE409" si="1494">AC410</f>
        <v>-1854995</v>
      </c>
      <c r="AD409" s="66">
        <f t="shared" si="1494"/>
        <v>0</v>
      </c>
      <c r="AE409" s="66">
        <f t="shared" si="1494"/>
        <v>0</v>
      </c>
      <c r="AF409" s="66">
        <f t="shared" si="1421"/>
        <v>7444549</v>
      </c>
      <c r="AG409" s="66">
        <f t="shared" si="1422"/>
        <v>0</v>
      </c>
      <c r="AH409" s="66">
        <f t="shared" si="1423"/>
        <v>0</v>
      </c>
      <c r="AI409" s="66">
        <f t="shared" ref="AI409:AK409" si="1495">AI410</f>
        <v>0</v>
      </c>
      <c r="AJ409" s="66">
        <f t="shared" si="1495"/>
        <v>0</v>
      </c>
      <c r="AK409" s="66">
        <f t="shared" si="1495"/>
        <v>0</v>
      </c>
      <c r="AL409" s="66">
        <f t="shared" si="1425"/>
        <v>7444549</v>
      </c>
      <c r="AM409" s="66">
        <f t="shared" si="1426"/>
        <v>0</v>
      </c>
      <c r="AN409" s="66">
        <f t="shared" si="1427"/>
        <v>0</v>
      </c>
      <c r="AO409" s="66">
        <f t="shared" ref="AO409:AQ409" si="1496">AO410</f>
        <v>0</v>
      </c>
      <c r="AP409" s="66">
        <f t="shared" si="1496"/>
        <v>0</v>
      </c>
      <c r="AQ409" s="66">
        <f t="shared" si="1496"/>
        <v>0</v>
      </c>
      <c r="AR409" s="66">
        <f t="shared" si="1429"/>
        <v>7444549</v>
      </c>
      <c r="AS409" s="66">
        <f t="shared" si="1430"/>
        <v>0</v>
      </c>
      <c r="AT409" s="66">
        <f t="shared" si="1431"/>
        <v>0</v>
      </c>
      <c r="AU409" s="66">
        <f t="shared" ref="AU409:AW409" si="1497">AU410</f>
        <v>0</v>
      </c>
      <c r="AV409" s="66">
        <f t="shared" si="1497"/>
        <v>0</v>
      </c>
      <c r="AW409" s="66">
        <f t="shared" si="1497"/>
        <v>0</v>
      </c>
      <c r="AX409" s="66">
        <f t="shared" si="1433"/>
        <v>7444549</v>
      </c>
      <c r="AY409" s="66">
        <f t="shared" si="1434"/>
        <v>0</v>
      </c>
      <c r="AZ409" s="66">
        <f t="shared" si="1435"/>
        <v>0</v>
      </c>
      <c r="BA409" s="66">
        <f t="shared" ref="BA409:BC409" si="1498">BA410</f>
        <v>0</v>
      </c>
      <c r="BB409" s="66">
        <f t="shared" si="1498"/>
        <v>0</v>
      </c>
      <c r="BC409" s="66">
        <f t="shared" si="1498"/>
        <v>0</v>
      </c>
      <c r="BD409" s="66">
        <f t="shared" si="1437"/>
        <v>7444549</v>
      </c>
      <c r="BE409" s="66">
        <f t="shared" si="1438"/>
        <v>0</v>
      </c>
      <c r="BF409" s="66">
        <f t="shared" si="1439"/>
        <v>0</v>
      </c>
    </row>
    <row r="410" spans="1:58">
      <c r="A410" s="146"/>
      <c r="B410" s="80" t="s">
        <v>145</v>
      </c>
      <c r="C410" s="79" t="s">
        <v>158</v>
      </c>
      <c r="D410" s="79" t="s">
        <v>3</v>
      </c>
      <c r="E410" s="79" t="s">
        <v>202</v>
      </c>
      <c r="F410" s="79" t="s">
        <v>203</v>
      </c>
      <c r="G410" s="107" t="s">
        <v>143</v>
      </c>
      <c r="H410" s="66">
        <v>9299544</v>
      </c>
      <c r="I410" s="66"/>
      <c r="J410" s="66"/>
      <c r="K410" s="66"/>
      <c r="L410" s="66"/>
      <c r="M410" s="66"/>
      <c r="N410" s="66">
        <f t="shared" si="1488"/>
        <v>9299544</v>
      </c>
      <c r="O410" s="66">
        <f t="shared" si="1489"/>
        <v>0</v>
      </c>
      <c r="P410" s="66">
        <f t="shared" si="1490"/>
        <v>0</v>
      </c>
      <c r="Q410" s="66"/>
      <c r="R410" s="66"/>
      <c r="S410" s="66"/>
      <c r="T410" s="66">
        <f t="shared" si="1413"/>
        <v>9299544</v>
      </c>
      <c r="U410" s="66">
        <f t="shared" si="1414"/>
        <v>0</v>
      </c>
      <c r="V410" s="66">
        <f t="shared" si="1415"/>
        <v>0</v>
      </c>
      <c r="W410" s="66"/>
      <c r="X410" s="66"/>
      <c r="Y410" s="66"/>
      <c r="Z410" s="66">
        <f t="shared" si="1417"/>
        <v>9299544</v>
      </c>
      <c r="AA410" s="66">
        <f t="shared" si="1418"/>
        <v>0</v>
      </c>
      <c r="AB410" s="66">
        <f t="shared" si="1419"/>
        <v>0</v>
      </c>
      <c r="AC410" s="66">
        <v>-1854995</v>
      </c>
      <c r="AD410" s="66"/>
      <c r="AE410" s="66"/>
      <c r="AF410" s="66">
        <f t="shared" si="1421"/>
        <v>7444549</v>
      </c>
      <c r="AG410" s="66">
        <f t="shared" si="1422"/>
        <v>0</v>
      </c>
      <c r="AH410" s="66">
        <f t="shared" si="1423"/>
        <v>0</v>
      </c>
      <c r="AI410" s="66"/>
      <c r="AJ410" s="66"/>
      <c r="AK410" s="66"/>
      <c r="AL410" s="66">
        <f t="shared" si="1425"/>
        <v>7444549</v>
      </c>
      <c r="AM410" s="66">
        <f t="shared" si="1426"/>
        <v>0</v>
      </c>
      <c r="AN410" s="66">
        <f t="shared" si="1427"/>
        <v>0</v>
      </c>
      <c r="AO410" s="66"/>
      <c r="AP410" s="66"/>
      <c r="AQ410" s="66"/>
      <c r="AR410" s="66">
        <f t="shared" si="1429"/>
        <v>7444549</v>
      </c>
      <c r="AS410" s="66">
        <f t="shared" si="1430"/>
        <v>0</v>
      </c>
      <c r="AT410" s="66">
        <f t="shared" si="1431"/>
        <v>0</v>
      </c>
      <c r="AU410" s="66"/>
      <c r="AV410" s="66"/>
      <c r="AW410" s="66"/>
      <c r="AX410" s="66">
        <f t="shared" si="1433"/>
        <v>7444549</v>
      </c>
      <c r="AY410" s="66">
        <f t="shared" si="1434"/>
        <v>0</v>
      </c>
      <c r="AZ410" s="66">
        <f t="shared" si="1435"/>
        <v>0</v>
      </c>
      <c r="BA410" s="66"/>
      <c r="BB410" s="66"/>
      <c r="BC410" s="66"/>
      <c r="BD410" s="66">
        <f t="shared" si="1437"/>
        <v>7444549</v>
      </c>
      <c r="BE410" s="66">
        <f t="shared" si="1438"/>
        <v>0</v>
      </c>
      <c r="BF410" s="66">
        <f t="shared" si="1439"/>
        <v>0</v>
      </c>
    </row>
    <row r="411" spans="1:58">
      <c r="A411" s="146"/>
      <c r="B411" s="92" t="s">
        <v>47</v>
      </c>
      <c r="C411" s="79" t="s">
        <v>158</v>
      </c>
      <c r="D411" s="79" t="s">
        <v>3</v>
      </c>
      <c r="E411" s="79" t="s">
        <v>202</v>
      </c>
      <c r="F411" s="79" t="s">
        <v>203</v>
      </c>
      <c r="G411" s="107" t="s">
        <v>45</v>
      </c>
      <c r="H411" s="66">
        <f>H412</f>
        <v>1150000</v>
      </c>
      <c r="I411" s="66">
        <f t="shared" ref="I411:M411" si="1499">I412</f>
        <v>0</v>
      </c>
      <c r="J411" s="66">
        <f t="shared" si="1499"/>
        <v>0</v>
      </c>
      <c r="K411" s="66">
        <f t="shared" si="1499"/>
        <v>0</v>
      </c>
      <c r="L411" s="66">
        <f t="shared" si="1499"/>
        <v>0</v>
      </c>
      <c r="M411" s="66">
        <f t="shared" si="1499"/>
        <v>0</v>
      </c>
      <c r="N411" s="66">
        <f t="shared" si="1488"/>
        <v>1150000</v>
      </c>
      <c r="O411" s="66">
        <f t="shared" si="1489"/>
        <v>0</v>
      </c>
      <c r="P411" s="66">
        <f t="shared" si="1490"/>
        <v>0</v>
      </c>
      <c r="Q411" s="66">
        <f t="shared" ref="Q411:S411" si="1500">Q412</f>
        <v>0</v>
      </c>
      <c r="R411" s="66">
        <f t="shared" si="1500"/>
        <v>0</v>
      </c>
      <c r="S411" s="66">
        <f t="shared" si="1500"/>
        <v>0</v>
      </c>
      <c r="T411" s="66">
        <f t="shared" si="1413"/>
        <v>1150000</v>
      </c>
      <c r="U411" s="66">
        <f t="shared" si="1414"/>
        <v>0</v>
      </c>
      <c r="V411" s="66">
        <f t="shared" si="1415"/>
        <v>0</v>
      </c>
      <c r="W411" s="66">
        <f t="shared" ref="W411:Y411" si="1501">W412</f>
        <v>0</v>
      </c>
      <c r="X411" s="66">
        <f t="shared" si="1501"/>
        <v>0</v>
      </c>
      <c r="Y411" s="66">
        <f t="shared" si="1501"/>
        <v>0</v>
      </c>
      <c r="Z411" s="66">
        <f t="shared" si="1417"/>
        <v>1150000</v>
      </c>
      <c r="AA411" s="66">
        <f t="shared" si="1418"/>
        <v>0</v>
      </c>
      <c r="AB411" s="66">
        <f t="shared" si="1419"/>
        <v>0</v>
      </c>
      <c r="AC411" s="66">
        <f t="shared" ref="AC411:AE411" si="1502">AC412</f>
        <v>-229269</v>
      </c>
      <c r="AD411" s="66">
        <f t="shared" si="1502"/>
        <v>0</v>
      </c>
      <c r="AE411" s="66">
        <f t="shared" si="1502"/>
        <v>0</v>
      </c>
      <c r="AF411" s="66">
        <f t="shared" si="1421"/>
        <v>920731</v>
      </c>
      <c r="AG411" s="66">
        <f t="shared" si="1422"/>
        <v>0</v>
      </c>
      <c r="AH411" s="66">
        <f t="shared" si="1423"/>
        <v>0</v>
      </c>
      <c r="AI411" s="66">
        <f t="shared" ref="AI411:AK411" si="1503">AI412</f>
        <v>0</v>
      </c>
      <c r="AJ411" s="66">
        <f t="shared" si="1503"/>
        <v>0</v>
      </c>
      <c r="AK411" s="66">
        <f t="shared" si="1503"/>
        <v>0</v>
      </c>
      <c r="AL411" s="66">
        <f t="shared" si="1425"/>
        <v>920731</v>
      </c>
      <c r="AM411" s="66">
        <f t="shared" si="1426"/>
        <v>0</v>
      </c>
      <c r="AN411" s="66">
        <f t="shared" si="1427"/>
        <v>0</v>
      </c>
      <c r="AO411" s="66">
        <f t="shared" ref="AO411:AQ411" si="1504">AO412</f>
        <v>0</v>
      </c>
      <c r="AP411" s="66">
        <f t="shared" si="1504"/>
        <v>0</v>
      </c>
      <c r="AQ411" s="66">
        <f t="shared" si="1504"/>
        <v>0</v>
      </c>
      <c r="AR411" s="66">
        <f t="shared" si="1429"/>
        <v>920731</v>
      </c>
      <c r="AS411" s="66">
        <f t="shared" si="1430"/>
        <v>0</v>
      </c>
      <c r="AT411" s="66">
        <f t="shared" si="1431"/>
        <v>0</v>
      </c>
      <c r="AU411" s="66">
        <f t="shared" ref="AU411:AW411" si="1505">AU412</f>
        <v>0</v>
      </c>
      <c r="AV411" s="66">
        <f t="shared" si="1505"/>
        <v>0</v>
      </c>
      <c r="AW411" s="66">
        <f t="shared" si="1505"/>
        <v>0</v>
      </c>
      <c r="AX411" s="66">
        <f t="shared" si="1433"/>
        <v>920731</v>
      </c>
      <c r="AY411" s="66">
        <f t="shared" si="1434"/>
        <v>0</v>
      </c>
      <c r="AZ411" s="66">
        <f t="shared" si="1435"/>
        <v>0</v>
      </c>
      <c r="BA411" s="66">
        <f t="shared" ref="BA411:BC411" si="1506">BA412</f>
        <v>0</v>
      </c>
      <c r="BB411" s="66">
        <f t="shared" si="1506"/>
        <v>0</v>
      </c>
      <c r="BC411" s="66">
        <f t="shared" si="1506"/>
        <v>0</v>
      </c>
      <c r="BD411" s="66">
        <f t="shared" si="1437"/>
        <v>920731</v>
      </c>
      <c r="BE411" s="66">
        <f t="shared" si="1438"/>
        <v>0</v>
      </c>
      <c r="BF411" s="66">
        <f t="shared" si="1439"/>
        <v>0</v>
      </c>
    </row>
    <row r="412" spans="1:58">
      <c r="A412" s="146"/>
      <c r="B412" s="92" t="s">
        <v>55</v>
      </c>
      <c r="C412" s="79" t="s">
        <v>158</v>
      </c>
      <c r="D412" s="79" t="s">
        <v>3</v>
      </c>
      <c r="E412" s="79" t="s">
        <v>202</v>
      </c>
      <c r="F412" s="79" t="s">
        <v>203</v>
      </c>
      <c r="G412" s="107" t="s">
        <v>56</v>
      </c>
      <c r="H412" s="66">
        <v>1150000</v>
      </c>
      <c r="I412" s="66"/>
      <c r="J412" s="66"/>
      <c r="K412" s="66"/>
      <c r="L412" s="66"/>
      <c r="M412" s="66"/>
      <c r="N412" s="66">
        <f t="shared" si="1488"/>
        <v>1150000</v>
      </c>
      <c r="O412" s="66">
        <f t="shared" si="1489"/>
        <v>0</v>
      </c>
      <c r="P412" s="66">
        <f t="shared" si="1490"/>
        <v>0</v>
      </c>
      <c r="Q412" s="66"/>
      <c r="R412" s="66"/>
      <c r="S412" s="66"/>
      <c r="T412" s="66">
        <f t="shared" si="1413"/>
        <v>1150000</v>
      </c>
      <c r="U412" s="66">
        <f t="shared" si="1414"/>
        <v>0</v>
      </c>
      <c r="V412" s="66">
        <f t="shared" si="1415"/>
        <v>0</v>
      </c>
      <c r="W412" s="66"/>
      <c r="X412" s="66"/>
      <c r="Y412" s="66"/>
      <c r="Z412" s="66">
        <f t="shared" si="1417"/>
        <v>1150000</v>
      </c>
      <c r="AA412" s="66">
        <f t="shared" si="1418"/>
        <v>0</v>
      </c>
      <c r="AB412" s="66">
        <f t="shared" si="1419"/>
        <v>0</v>
      </c>
      <c r="AC412" s="66">
        <v>-229269</v>
      </c>
      <c r="AD412" s="66"/>
      <c r="AE412" s="66"/>
      <c r="AF412" s="66">
        <f t="shared" si="1421"/>
        <v>920731</v>
      </c>
      <c r="AG412" s="66">
        <f t="shared" si="1422"/>
        <v>0</v>
      </c>
      <c r="AH412" s="66">
        <f t="shared" si="1423"/>
        <v>0</v>
      </c>
      <c r="AI412" s="66"/>
      <c r="AJ412" s="66"/>
      <c r="AK412" s="66"/>
      <c r="AL412" s="66">
        <f t="shared" si="1425"/>
        <v>920731</v>
      </c>
      <c r="AM412" s="66">
        <f t="shared" si="1426"/>
        <v>0</v>
      </c>
      <c r="AN412" s="66">
        <f t="shared" si="1427"/>
        <v>0</v>
      </c>
      <c r="AO412" s="66"/>
      <c r="AP412" s="66"/>
      <c r="AQ412" s="66"/>
      <c r="AR412" s="66">
        <f t="shared" si="1429"/>
        <v>920731</v>
      </c>
      <c r="AS412" s="66">
        <f t="shared" si="1430"/>
        <v>0</v>
      </c>
      <c r="AT412" s="66">
        <f t="shared" si="1431"/>
        <v>0</v>
      </c>
      <c r="AU412" s="66"/>
      <c r="AV412" s="66"/>
      <c r="AW412" s="66"/>
      <c r="AX412" s="66">
        <f t="shared" si="1433"/>
        <v>920731</v>
      </c>
      <c r="AY412" s="66">
        <f t="shared" si="1434"/>
        <v>0</v>
      </c>
      <c r="AZ412" s="66">
        <f t="shared" si="1435"/>
        <v>0</v>
      </c>
      <c r="BA412" s="66"/>
      <c r="BB412" s="66"/>
      <c r="BC412" s="66"/>
      <c r="BD412" s="66">
        <f t="shared" si="1437"/>
        <v>920731</v>
      </c>
      <c r="BE412" s="66">
        <f t="shared" si="1438"/>
        <v>0</v>
      </c>
      <c r="BF412" s="66">
        <f t="shared" si="1439"/>
        <v>0</v>
      </c>
    </row>
    <row r="413" spans="1:58" ht="51">
      <c r="A413" s="146"/>
      <c r="B413" s="126" t="s">
        <v>206</v>
      </c>
      <c r="C413" s="79" t="s">
        <v>158</v>
      </c>
      <c r="D413" s="79" t="s">
        <v>3</v>
      </c>
      <c r="E413" s="79" t="s">
        <v>202</v>
      </c>
      <c r="F413" s="79" t="s">
        <v>204</v>
      </c>
      <c r="G413" s="107"/>
      <c r="H413" s="66">
        <f>H416+H418+H414</f>
        <v>471786.8</v>
      </c>
      <c r="I413" s="66">
        <f t="shared" ref="I413:J413" si="1507">I416+I418</f>
        <v>0</v>
      </c>
      <c r="J413" s="66">
        <f t="shared" si="1507"/>
        <v>0</v>
      </c>
      <c r="K413" s="66">
        <f t="shared" ref="K413:M413" si="1508">K416+K418</f>
        <v>0</v>
      </c>
      <c r="L413" s="66">
        <f t="shared" si="1508"/>
        <v>0</v>
      </c>
      <c r="M413" s="66">
        <f t="shared" si="1508"/>
        <v>0</v>
      </c>
      <c r="N413" s="66">
        <f t="shared" si="1488"/>
        <v>471786.8</v>
      </c>
      <c r="O413" s="66">
        <f t="shared" si="1489"/>
        <v>0</v>
      </c>
      <c r="P413" s="66">
        <f t="shared" si="1490"/>
        <v>0</v>
      </c>
      <c r="Q413" s="66">
        <f t="shared" ref="Q413:S413" si="1509">Q416+Q418</f>
        <v>10662.8</v>
      </c>
      <c r="R413" s="66">
        <f t="shared" si="1509"/>
        <v>0</v>
      </c>
      <c r="S413" s="66">
        <f t="shared" si="1509"/>
        <v>0</v>
      </c>
      <c r="T413" s="66">
        <f t="shared" si="1413"/>
        <v>482449.6</v>
      </c>
      <c r="U413" s="66">
        <f t="shared" si="1414"/>
        <v>0</v>
      </c>
      <c r="V413" s="66">
        <f t="shared" si="1415"/>
        <v>0</v>
      </c>
      <c r="W413" s="66">
        <f>W414</f>
        <v>591014.40000000002</v>
      </c>
      <c r="X413" s="66">
        <f t="shared" ref="X413:Y413" si="1510">X416+X418</f>
        <v>0</v>
      </c>
      <c r="Y413" s="66">
        <f t="shared" si="1510"/>
        <v>0</v>
      </c>
      <c r="Z413" s="66">
        <f t="shared" si="1417"/>
        <v>1073464</v>
      </c>
      <c r="AA413" s="66">
        <f t="shared" si="1418"/>
        <v>0</v>
      </c>
      <c r="AB413" s="66">
        <f t="shared" si="1419"/>
        <v>0</v>
      </c>
      <c r="AC413" s="66">
        <f>AC414+AC416+AC418</f>
        <v>-400617.2</v>
      </c>
      <c r="AD413" s="66">
        <f t="shared" ref="AD413:AE413" si="1511">AD416+AD418</f>
        <v>0</v>
      </c>
      <c r="AE413" s="66">
        <f t="shared" si="1511"/>
        <v>0</v>
      </c>
      <c r="AF413" s="66">
        <f t="shared" si="1421"/>
        <v>672846.8</v>
      </c>
      <c r="AG413" s="66">
        <f t="shared" si="1422"/>
        <v>0</v>
      </c>
      <c r="AH413" s="66">
        <f t="shared" si="1423"/>
        <v>0</v>
      </c>
      <c r="AI413" s="66">
        <f>AI414+AI416+AI418</f>
        <v>0</v>
      </c>
      <c r="AJ413" s="66">
        <f t="shared" ref="AJ413:AK413" si="1512">AJ416+AJ418</f>
        <v>0</v>
      </c>
      <c r="AK413" s="66">
        <f t="shared" si="1512"/>
        <v>0</v>
      </c>
      <c r="AL413" s="66">
        <f t="shared" si="1425"/>
        <v>672846.8</v>
      </c>
      <c r="AM413" s="66">
        <f t="shared" si="1426"/>
        <v>0</v>
      </c>
      <c r="AN413" s="66">
        <f t="shared" si="1427"/>
        <v>0</v>
      </c>
      <c r="AO413" s="66">
        <f>AO414+AO416+AO418</f>
        <v>0</v>
      </c>
      <c r="AP413" s="66">
        <f t="shared" ref="AP413:AQ413" si="1513">AP416+AP418</f>
        <v>0</v>
      </c>
      <c r="AQ413" s="66">
        <f t="shared" si="1513"/>
        <v>0</v>
      </c>
      <c r="AR413" s="66">
        <f t="shared" si="1429"/>
        <v>672846.8</v>
      </c>
      <c r="AS413" s="66">
        <f t="shared" si="1430"/>
        <v>0</v>
      </c>
      <c r="AT413" s="66">
        <f t="shared" si="1431"/>
        <v>0</v>
      </c>
      <c r="AU413" s="66">
        <f>AU414+AU416+AU418</f>
        <v>0</v>
      </c>
      <c r="AV413" s="66">
        <f t="shared" ref="AV413:AW413" si="1514">AV416+AV418</f>
        <v>0</v>
      </c>
      <c r="AW413" s="66">
        <f t="shared" si="1514"/>
        <v>0</v>
      </c>
      <c r="AX413" s="66">
        <f t="shared" si="1433"/>
        <v>672846.8</v>
      </c>
      <c r="AY413" s="66">
        <f t="shared" si="1434"/>
        <v>0</v>
      </c>
      <c r="AZ413" s="66">
        <f t="shared" si="1435"/>
        <v>0</v>
      </c>
      <c r="BA413" s="66">
        <f>BA414+BA416+BA418</f>
        <v>0</v>
      </c>
      <c r="BB413" s="66">
        <f t="shared" ref="BB413:BC413" si="1515">BB416+BB418</f>
        <v>0</v>
      </c>
      <c r="BC413" s="66">
        <f t="shared" si="1515"/>
        <v>0</v>
      </c>
      <c r="BD413" s="66">
        <f t="shared" si="1437"/>
        <v>672846.8</v>
      </c>
      <c r="BE413" s="66">
        <f t="shared" si="1438"/>
        <v>0</v>
      </c>
      <c r="BF413" s="66">
        <f t="shared" si="1439"/>
        <v>0</v>
      </c>
    </row>
    <row r="414" spans="1:58">
      <c r="A414" s="146"/>
      <c r="B414" s="109" t="s">
        <v>35</v>
      </c>
      <c r="C414" s="79" t="s">
        <v>158</v>
      </c>
      <c r="D414" s="79" t="s">
        <v>3</v>
      </c>
      <c r="E414" s="79" t="s">
        <v>202</v>
      </c>
      <c r="F414" s="79" t="s">
        <v>204</v>
      </c>
      <c r="G414" s="107" t="s">
        <v>36</v>
      </c>
      <c r="H414" s="66">
        <f>H415</f>
        <v>269193.59999999998</v>
      </c>
      <c r="I414" s="66"/>
      <c r="J414" s="66"/>
      <c r="K414" s="66"/>
      <c r="L414" s="66"/>
      <c r="M414" s="66"/>
      <c r="N414" s="66">
        <f t="shared" si="1488"/>
        <v>269193.59999999998</v>
      </c>
      <c r="O414" s="66">
        <f t="shared" si="1489"/>
        <v>0</v>
      </c>
      <c r="P414" s="66">
        <f t="shared" si="1490"/>
        <v>0</v>
      </c>
      <c r="Q414" s="66"/>
      <c r="R414" s="66"/>
      <c r="S414" s="66"/>
      <c r="T414" s="66">
        <f t="shared" si="1413"/>
        <v>269193.59999999998</v>
      </c>
      <c r="U414" s="66">
        <f t="shared" si="1414"/>
        <v>0</v>
      </c>
      <c r="V414" s="66">
        <f t="shared" si="1415"/>
        <v>0</v>
      </c>
      <c r="W414" s="66">
        <f>W415</f>
        <v>591014.40000000002</v>
      </c>
      <c r="X414" s="66">
        <f t="shared" ref="X414:Y414" si="1516">X415</f>
        <v>0</v>
      </c>
      <c r="Y414" s="66">
        <f t="shared" si="1516"/>
        <v>0</v>
      </c>
      <c r="Z414" s="66">
        <f t="shared" si="1417"/>
        <v>860208</v>
      </c>
      <c r="AA414" s="66">
        <f t="shared" si="1418"/>
        <v>0</v>
      </c>
      <c r="AB414" s="66">
        <f t="shared" si="1419"/>
        <v>0</v>
      </c>
      <c r="AC414" s="66">
        <f>AC415</f>
        <v>-360208</v>
      </c>
      <c r="AD414" s="66">
        <f t="shared" ref="AD414:AE414" si="1517">AD415</f>
        <v>0</v>
      </c>
      <c r="AE414" s="66">
        <f t="shared" si="1517"/>
        <v>0</v>
      </c>
      <c r="AF414" s="66">
        <f t="shared" si="1421"/>
        <v>500000</v>
      </c>
      <c r="AG414" s="66">
        <f t="shared" si="1422"/>
        <v>0</v>
      </c>
      <c r="AH414" s="66">
        <f t="shared" si="1423"/>
        <v>0</v>
      </c>
      <c r="AI414" s="66">
        <f>AI415</f>
        <v>0</v>
      </c>
      <c r="AJ414" s="66">
        <f t="shared" ref="AJ414:AK414" si="1518">AJ415</f>
        <v>0</v>
      </c>
      <c r="AK414" s="66">
        <f t="shared" si="1518"/>
        <v>0</v>
      </c>
      <c r="AL414" s="66">
        <f t="shared" si="1425"/>
        <v>500000</v>
      </c>
      <c r="AM414" s="66">
        <f t="shared" si="1426"/>
        <v>0</v>
      </c>
      <c r="AN414" s="66">
        <f t="shared" si="1427"/>
        <v>0</v>
      </c>
      <c r="AO414" s="66">
        <f>AO415</f>
        <v>0</v>
      </c>
      <c r="AP414" s="66">
        <f t="shared" ref="AP414:AQ414" si="1519">AP415</f>
        <v>0</v>
      </c>
      <c r="AQ414" s="66">
        <f t="shared" si="1519"/>
        <v>0</v>
      </c>
      <c r="AR414" s="66">
        <f t="shared" si="1429"/>
        <v>500000</v>
      </c>
      <c r="AS414" s="66">
        <f t="shared" si="1430"/>
        <v>0</v>
      </c>
      <c r="AT414" s="66">
        <f t="shared" si="1431"/>
        <v>0</v>
      </c>
      <c r="AU414" s="66">
        <f>AU415</f>
        <v>0</v>
      </c>
      <c r="AV414" s="66">
        <f t="shared" ref="AV414:AW414" si="1520">AV415</f>
        <v>0</v>
      </c>
      <c r="AW414" s="66">
        <f t="shared" si="1520"/>
        <v>0</v>
      </c>
      <c r="AX414" s="66">
        <f t="shared" si="1433"/>
        <v>500000</v>
      </c>
      <c r="AY414" s="66">
        <f t="shared" si="1434"/>
        <v>0</v>
      </c>
      <c r="AZ414" s="66">
        <f t="shared" si="1435"/>
        <v>0</v>
      </c>
      <c r="BA414" s="66">
        <f>BA415</f>
        <v>0</v>
      </c>
      <c r="BB414" s="66">
        <f t="shared" ref="BB414:BC414" si="1521">BB415</f>
        <v>0</v>
      </c>
      <c r="BC414" s="66">
        <f t="shared" si="1521"/>
        <v>0</v>
      </c>
      <c r="BD414" s="66">
        <f t="shared" si="1437"/>
        <v>500000</v>
      </c>
      <c r="BE414" s="66">
        <f t="shared" si="1438"/>
        <v>0</v>
      </c>
      <c r="BF414" s="66">
        <f t="shared" si="1439"/>
        <v>0</v>
      </c>
    </row>
    <row r="415" spans="1:58" ht="18.75" customHeight="1">
      <c r="A415" s="146"/>
      <c r="B415" s="109" t="s">
        <v>38</v>
      </c>
      <c r="C415" s="79" t="s">
        <v>158</v>
      </c>
      <c r="D415" s="79" t="s">
        <v>3</v>
      </c>
      <c r="E415" s="79" t="s">
        <v>202</v>
      </c>
      <c r="F415" s="79" t="s">
        <v>204</v>
      </c>
      <c r="G415" s="107" t="s">
        <v>37</v>
      </c>
      <c r="H415" s="66">
        <v>269193.59999999998</v>
      </c>
      <c r="I415" s="66"/>
      <c r="J415" s="66"/>
      <c r="K415" s="66"/>
      <c r="L415" s="66"/>
      <c r="M415" s="66"/>
      <c r="N415" s="66">
        <f t="shared" si="1488"/>
        <v>269193.59999999998</v>
      </c>
      <c r="O415" s="66">
        <f t="shared" si="1489"/>
        <v>0</v>
      </c>
      <c r="P415" s="66">
        <f t="shared" si="1490"/>
        <v>0</v>
      </c>
      <c r="Q415" s="66"/>
      <c r="R415" s="66"/>
      <c r="S415" s="66"/>
      <c r="T415" s="66">
        <f t="shared" si="1413"/>
        <v>269193.59999999998</v>
      </c>
      <c r="U415" s="66">
        <f t="shared" si="1414"/>
        <v>0</v>
      </c>
      <c r="V415" s="66">
        <f t="shared" si="1415"/>
        <v>0</v>
      </c>
      <c r="W415" s="66">
        <v>591014.40000000002</v>
      </c>
      <c r="X415" s="66"/>
      <c r="Y415" s="66"/>
      <c r="Z415" s="66">
        <f t="shared" si="1417"/>
        <v>860208</v>
      </c>
      <c r="AA415" s="66">
        <f t="shared" si="1418"/>
        <v>0</v>
      </c>
      <c r="AB415" s="66">
        <f t="shared" si="1419"/>
        <v>0</v>
      </c>
      <c r="AC415" s="66">
        <v>-360208</v>
      </c>
      <c r="AD415" s="66"/>
      <c r="AE415" s="66"/>
      <c r="AF415" s="66">
        <f t="shared" si="1421"/>
        <v>500000</v>
      </c>
      <c r="AG415" s="66">
        <f t="shared" si="1422"/>
        <v>0</v>
      </c>
      <c r="AH415" s="66">
        <f t="shared" si="1423"/>
        <v>0</v>
      </c>
      <c r="AI415" s="66"/>
      <c r="AJ415" s="66"/>
      <c r="AK415" s="66"/>
      <c r="AL415" s="66">
        <f t="shared" si="1425"/>
        <v>500000</v>
      </c>
      <c r="AM415" s="66">
        <f t="shared" si="1426"/>
        <v>0</v>
      </c>
      <c r="AN415" s="66">
        <f t="shared" si="1427"/>
        <v>0</v>
      </c>
      <c r="AO415" s="66"/>
      <c r="AP415" s="66"/>
      <c r="AQ415" s="66"/>
      <c r="AR415" s="66">
        <f t="shared" si="1429"/>
        <v>500000</v>
      </c>
      <c r="AS415" s="66">
        <f t="shared" si="1430"/>
        <v>0</v>
      </c>
      <c r="AT415" s="66">
        <f t="shared" si="1431"/>
        <v>0</v>
      </c>
      <c r="AU415" s="66"/>
      <c r="AV415" s="66"/>
      <c r="AW415" s="66"/>
      <c r="AX415" s="66">
        <f t="shared" si="1433"/>
        <v>500000</v>
      </c>
      <c r="AY415" s="66">
        <f t="shared" si="1434"/>
        <v>0</v>
      </c>
      <c r="AZ415" s="66">
        <f t="shared" si="1435"/>
        <v>0</v>
      </c>
      <c r="BA415" s="66"/>
      <c r="BB415" s="66"/>
      <c r="BC415" s="66"/>
      <c r="BD415" s="66">
        <f t="shared" si="1437"/>
        <v>500000</v>
      </c>
      <c r="BE415" s="66">
        <f t="shared" si="1438"/>
        <v>0</v>
      </c>
      <c r="BF415" s="66">
        <f t="shared" si="1439"/>
        <v>0</v>
      </c>
    </row>
    <row r="416" spans="1:58" ht="25.5">
      <c r="A416" s="146"/>
      <c r="B416" s="80" t="s">
        <v>144</v>
      </c>
      <c r="C416" s="79" t="s">
        <v>158</v>
      </c>
      <c r="D416" s="79" t="s">
        <v>3</v>
      </c>
      <c r="E416" s="79" t="s">
        <v>202</v>
      </c>
      <c r="F416" s="79" t="s">
        <v>204</v>
      </c>
      <c r="G416" s="107" t="s">
        <v>142</v>
      </c>
      <c r="H416" s="66">
        <f>H417</f>
        <v>180393.2</v>
      </c>
      <c r="I416" s="66">
        <f t="shared" ref="I416:M416" si="1522">I417</f>
        <v>0</v>
      </c>
      <c r="J416" s="66">
        <f t="shared" si="1522"/>
        <v>0</v>
      </c>
      <c r="K416" s="66">
        <f t="shared" si="1522"/>
        <v>0</v>
      </c>
      <c r="L416" s="66">
        <f t="shared" si="1522"/>
        <v>0</v>
      </c>
      <c r="M416" s="66">
        <f t="shared" si="1522"/>
        <v>0</v>
      </c>
      <c r="N416" s="66">
        <f t="shared" si="1488"/>
        <v>180393.2</v>
      </c>
      <c r="O416" s="66">
        <f t="shared" si="1489"/>
        <v>0</v>
      </c>
      <c r="P416" s="66">
        <f t="shared" si="1490"/>
        <v>0</v>
      </c>
      <c r="Q416" s="66">
        <f t="shared" ref="Q416:S416" si="1523">Q417</f>
        <v>9494.3799999999992</v>
      </c>
      <c r="R416" s="66">
        <f t="shared" si="1523"/>
        <v>0</v>
      </c>
      <c r="S416" s="66">
        <f t="shared" si="1523"/>
        <v>0</v>
      </c>
      <c r="T416" s="66">
        <f t="shared" si="1413"/>
        <v>189887.58000000002</v>
      </c>
      <c r="U416" s="66">
        <f t="shared" si="1414"/>
        <v>0</v>
      </c>
      <c r="V416" s="66">
        <f t="shared" si="1415"/>
        <v>0</v>
      </c>
      <c r="W416" s="66">
        <f t="shared" ref="W416:Y416" si="1524">W417</f>
        <v>0</v>
      </c>
      <c r="X416" s="66">
        <f t="shared" si="1524"/>
        <v>0</v>
      </c>
      <c r="Y416" s="66">
        <f t="shared" si="1524"/>
        <v>0</v>
      </c>
      <c r="Z416" s="66">
        <f t="shared" si="1417"/>
        <v>189887.58000000002</v>
      </c>
      <c r="AA416" s="66">
        <f t="shared" si="1418"/>
        <v>0</v>
      </c>
      <c r="AB416" s="66">
        <f t="shared" si="1419"/>
        <v>0</v>
      </c>
      <c r="AC416" s="66">
        <f t="shared" ref="AC416:AE416" si="1525">AC417</f>
        <v>-35984.400000000001</v>
      </c>
      <c r="AD416" s="66">
        <f t="shared" si="1525"/>
        <v>0</v>
      </c>
      <c r="AE416" s="66">
        <f t="shared" si="1525"/>
        <v>0</v>
      </c>
      <c r="AF416" s="66">
        <f t="shared" si="1421"/>
        <v>153903.18000000002</v>
      </c>
      <c r="AG416" s="66">
        <f t="shared" si="1422"/>
        <v>0</v>
      </c>
      <c r="AH416" s="66">
        <f t="shared" si="1423"/>
        <v>0</v>
      </c>
      <c r="AI416" s="66">
        <f t="shared" ref="AI416:AK416" si="1526">AI417</f>
        <v>0</v>
      </c>
      <c r="AJ416" s="66">
        <f t="shared" si="1526"/>
        <v>0</v>
      </c>
      <c r="AK416" s="66">
        <f t="shared" si="1526"/>
        <v>0</v>
      </c>
      <c r="AL416" s="66">
        <f t="shared" si="1425"/>
        <v>153903.18000000002</v>
      </c>
      <c r="AM416" s="66">
        <f t="shared" si="1426"/>
        <v>0</v>
      </c>
      <c r="AN416" s="66">
        <f t="shared" si="1427"/>
        <v>0</v>
      </c>
      <c r="AO416" s="66">
        <f t="shared" ref="AO416:AQ416" si="1527">AO417</f>
        <v>0</v>
      </c>
      <c r="AP416" s="66">
        <f t="shared" si="1527"/>
        <v>0</v>
      </c>
      <c r="AQ416" s="66">
        <f t="shared" si="1527"/>
        <v>0</v>
      </c>
      <c r="AR416" s="66">
        <f t="shared" si="1429"/>
        <v>153903.18000000002</v>
      </c>
      <c r="AS416" s="66">
        <f t="shared" si="1430"/>
        <v>0</v>
      </c>
      <c r="AT416" s="66">
        <f t="shared" si="1431"/>
        <v>0</v>
      </c>
      <c r="AU416" s="66">
        <f t="shared" ref="AU416:AW416" si="1528">AU417</f>
        <v>0</v>
      </c>
      <c r="AV416" s="66">
        <f t="shared" si="1528"/>
        <v>0</v>
      </c>
      <c r="AW416" s="66">
        <f t="shared" si="1528"/>
        <v>0</v>
      </c>
      <c r="AX416" s="66">
        <f t="shared" si="1433"/>
        <v>153903.18000000002</v>
      </c>
      <c r="AY416" s="66">
        <f t="shared" si="1434"/>
        <v>0</v>
      </c>
      <c r="AZ416" s="66">
        <f t="shared" si="1435"/>
        <v>0</v>
      </c>
      <c r="BA416" s="66">
        <f t="shared" ref="BA416:BC416" si="1529">BA417</f>
        <v>0</v>
      </c>
      <c r="BB416" s="66">
        <f t="shared" si="1529"/>
        <v>0</v>
      </c>
      <c r="BC416" s="66">
        <f t="shared" si="1529"/>
        <v>0</v>
      </c>
      <c r="BD416" s="66">
        <f t="shared" si="1437"/>
        <v>153903.18000000002</v>
      </c>
      <c r="BE416" s="66">
        <f t="shared" si="1438"/>
        <v>0</v>
      </c>
      <c r="BF416" s="66">
        <f t="shared" si="1439"/>
        <v>0</v>
      </c>
    </row>
    <row r="417" spans="1:58">
      <c r="A417" s="146"/>
      <c r="B417" s="80" t="s">
        <v>145</v>
      </c>
      <c r="C417" s="79" t="s">
        <v>158</v>
      </c>
      <c r="D417" s="79" t="s">
        <v>3</v>
      </c>
      <c r="E417" s="79" t="s">
        <v>202</v>
      </c>
      <c r="F417" s="79" t="s">
        <v>204</v>
      </c>
      <c r="G417" s="107" t="s">
        <v>143</v>
      </c>
      <c r="H417" s="66">
        <v>180393.2</v>
      </c>
      <c r="I417" s="66"/>
      <c r="J417" s="66"/>
      <c r="K417" s="66"/>
      <c r="L417" s="66"/>
      <c r="M417" s="66"/>
      <c r="N417" s="66">
        <f t="shared" si="1488"/>
        <v>180393.2</v>
      </c>
      <c r="O417" s="66">
        <f t="shared" si="1489"/>
        <v>0</v>
      </c>
      <c r="P417" s="66">
        <f t="shared" si="1490"/>
        <v>0</v>
      </c>
      <c r="Q417" s="66">
        <v>9494.3799999999992</v>
      </c>
      <c r="R417" s="66"/>
      <c r="S417" s="66"/>
      <c r="T417" s="66">
        <f t="shared" si="1413"/>
        <v>189887.58000000002</v>
      </c>
      <c r="U417" s="66">
        <f t="shared" si="1414"/>
        <v>0</v>
      </c>
      <c r="V417" s="66">
        <f t="shared" si="1415"/>
        <v>0</v>
      </c>
      <c r="W417" s="66"/>
      <c r="X417" s="66"/>
      <c r="Y417" s="66"/>
      <c r="Z417" s="66">
        <f t="shared" si="1417"/>
        <v>189887.58000000002</v>
      </c>
      <c r="AA417" s="66">
        <f t="shared" si="1418"/>
        <v>0</v>
      </c>
      <c r="AB417" s="66">
        <f t="shared" si="1419"/>
        <v>0</v>
      </c>
      <c r="AC417" s="66">
        <v>-35984.400000000001</v>
      </c>
      <c r="AD417" s="66"/>
      <c r="AE417" s="66"/>
      <c r="AF417" s="66">
        <f t="shared" si="1421"/>
        <v>153903.18000000002</v>
      </c>
      <c r="AG417" s="66">
        <f t="shared" si="1422"/>
        <v>0</v>
      </c>
      <c r="AH417" s="66">
        <f t="shared" si="1423"/>
        <v>0</v>
      </c>
      <c r="AI417" s="66"/>
      <c r="AJ417" s="66"/>
      <c r="AK417" s="66"/>
      <c r="AL417" s="66">
        <f t="shared" si="1425"/>
        <v>153903.18000000002</v>
      </c>
      <c r="AM417" s="66">
        <f t="shared" si="1426"/>
        <v>0</v>
      </c>
      <c r="AN417" s="66">
        <f t="shared" si="1427"/>
        <v>0</v>
      </c>
      <c r="AO417" s="66"/>
      <c r="AP417" s="66"/>
      <c r="AQ417" s="66"/>
      <c r="AR417" s="66">
        <f t="shared" si="1429"/>
        <v>153903.18000000002</v>
      </c>
      <c r="AS417" s="66">
        <f t="shared" si="1430"/>
        <v>0</v>
      </c>
      <c r="AT417" s="66">
        <f t="shared" si="1431"/>
        <v>0</v>
      </c>
      <c r="AU417" s="66"/>
      <c r="AV417" s="66"/>
      <c r="AW417" s="66"/>
      <c r="AX417" s="66">
        <f t="shared" si="1433"/>
        <v>153903.18000000002</v>
      </c>
      <c r="AY417" s="66">
        <f t="shared" si="1434"/>
        <v>0</v>
      </c>
      <c r="AZ417" s="66">
        <f t="shared" si="1435"/>
        <v>0</v>
      </c>
      <c r="BA417" s="66"/>
      <c r="BB417" s="66"/>
      <c r="BC417" s="66"/>
      <c r="BD417" s="66">
        <f t="shared" si="1437"/>
        <v>153903.18000000002</v>
      </c>
      <c r="BE417" s="66">
        <f t="shared" si="1438"/>
        <v>0</v>
      </c>
      <c r="BF417" s="66">
        <f t="shared" si="1439"/>
        <v>0</v>
      </c>
    </row>
    <row r="418" spans="1:58">
      <c r="A418" s="146"/>
      <c r="B418" s="92" t="s">
        <v>47</v>
      </c>
      <c r="C418" s="79" t="s">
        <v>158</v>
      </c>
      <c r="D418" s="79" t="s">
        <v>3</v>
      </c>
      <c r="E418" s="79" t="s">
        <v>202</v>
      </c>
      <c r="F418" s="79" t="s">
        <v>204</v>
      </c>
      <c r="G418" s="107" t="s">
        <v>45</v>
      </c>
      <c r="H418" s="66">
        <f>H419</f>
        <v>22200</v>
      </c>
      <c r="I418" s="66">
        <f t="shared" ref="I418:M418" si="1530">I419</f>
        <v>0</v>
      </c>
      <c r="J418" s="66">
        <f t="shared" si="1530"/>
        <v>0</v>
      </c>
      <c r="K418" s="66">
        <f t="shared" si="1530"/>
        <v>0</v>
      </c>
      <c r="L418" s="66">
        <f t="shared" si="1530"/>
        <v>0</v>
      </c>
      <c r="M418" s="66">
        <f t="shared" si="1530"/>
        <v>0</v>
      </c>
      <c r="N418" s="66">
        <f t="shared" si="1488"/>
        <v>22200</v>
      </c>
      <c r="O418" s="66">
        <f t="shared" si="1489"/>
        <v>0</v>
      </c>
      <c r="P418" s="66">
        <f t="shared" si="1490"/>
        <v>0</v>
      </c>
      <c r="Q418" s="66">
        <f t="shared" ref="Q418:S418" si="1531">Q419</f>
        <v>1168.42</v>
      </c>
      <c r="R418" s="66">
        <f t="shared" si="1531"/>
        <v>0</v>
      </c>
      <c r="S418" s="66">
        <f t="shared" si="1531"/>
        <v>0</v>
      </c>
      <c r="T418" s="66">
        <f t="shared" si="1413"/>
        <v>23368.42</v>
      </c>
      <c r="U418" s="66">
        <f t="shared" si="1414"/>
        <v>0</v>
      </c>
      <c r="V418" s="66">
        <f t="shared" si="1415"/>
        <v>0</v>
      </c>
      <c r="W418" s="66">
        <f t="shared" ref="W418:Y418" si="1532">W419</f>
        <v>0</v>
      </c>
      <c r="X418" s="66">
        <f t="shared" si="1532"/>
        <v>0</v>
      </c>
      <c r="Y418" s="66">
        <f t="shared" si="1532"/>
        <v>0</v>
      </c>
      <c r="Z418" s="66">
        <f t="shared" si="1417"/>
        <v>23368.42</v>
      </c>
      <c r="AA418" s="66">
        <f t="shared" si="1418"/>
        <v>0</v>
      </c>
      <c r="AB418" s="66">
        <f t="shared" si="1419"/>
        <v>0</v>
      </c>
      <c r="AC418" s="66">
        <f t="shared" ref="AC418:AE418" si="1533">AC419</f>
        <v>-4424.8</v>
      </c>
      <c r="AD418" s="66">
        <f t="shared" si="1533"/>
        <v>0</v>
      </c>
      <c r="AE418" s="66">
        <f t="shared" si="1533"/>
        <v>0</v>
      </c>
      <c r="AF418" s="66">
        <f t="shared" si="1421"/>
        <v>18943.62</v>
      </c>
      <c r="AG418" s="66">
        <f t="shared" si="1422"/>
        <v>0</v>
      </c>
      <c r="AH418" s="66">
        <f t="shared" si="1423"/>
        <v>0</v>
      </c>
      <c r="AI418" s="66">
        <f t="shared" ref="AI418:AK418" si="1534">AI419</f>
        <v>0</v>
      </c>
      <c r="AJ418" s="66">
        <f t="shared" si="1534"/>
        <v>0</v>
      </c>
      <c r="AK418" s="66">
        <f t="shared" si="1534"/>
        <v>0</v>
      </c>
      <c r="AL418" s="66">
        <f t="shared" si="1425"/>
        <v>18943.62</v>
      </c>
      <c r="AM418" s="66">
        <f t="shared" si="1426"/>
        <v>0</v>
      </c>
      <c r="AN418" s="66">
        <f t="shared" si="1427"/>
        <v>0</v>
      </c>
      <c r="AO418" s="66">
        <f t="shared" ref="AO418:AQ418" si="1535">AO419</f>
        <v>0</v>
      </c>
      <c r="AP418" s="66">
        <f t="shared" si="1535"/>
        <v>0</v>
      </c>
      <c r="AQ418" s="66">
        <f t="shared" si="1535"/>
        <v>0</v>
      </c>
      <c r="AR418" s="66">
        <f t="shared" si="1429"/>
        <v>18943.62</v>
      </c>
      <c r="AS418" s="66">
        <f t="shared" si="1430"/>
        <v>0</v>
      </c>
      <c r="AT418" s="66">
        <f t="shared" si="1431"/>
        <v>0</v>
      </c>
      <c r="AU418" s="66">
        <f t="shared" ref="AU418:AW418" si="1536">AU419</f>
        <v>0</v>
      </c>
      <c r="AV418" s="66">
        <f t="shared" si="1536"/>
        <v>0</v>
      </c>
      <c r="AW418" s="66">
        <f t="shared" si="1536"/>
        <v>0</v>
      </c>
      <c r="AX418" s="66">
        <f t="shared" si="1433"/>
        <v>18943.62</v>
      </c>
      <c r="AY418" s="66">
        <f t="shared" si="1434"/>
        <v>0</v>
      </c>
      <c r="AZ418" s="66">
        <f t="shared" si="1435"/>
        <v>0</v>
      </c>
      <c r="BA418" s="66">
        <f t="shared" ref="BA418:BC418" si="1537">BA419</f>
        <v>0</v>
      </c>
      <c r="BB418" s="66">
        <f t="shared" si="1537"/>
        <v>0</v>
      </c>
      <c r="BC418" s="66">
        <f t="shared" si="1537"/>
        <v>0</v>
      </c>
      <c r="BD418" s="66">
        <f t="shared" si="1437"/>
        <v>18943.62</v>
      </c>
      <c r="BE418" s="66">
        <f t="shared" si="1438"/>
        <v>0</v>
      </c>
      <c r="BF418" s="66">
        <f t="shared" si="1439"/>
        <v>0</v>
      </c>
    </row>
    <row r="419" spans="1:58">
      <c r="A419" s="146"/>
      <c r="B419" s="92" t="s">
        <v>55</v>
      </c>
      <c r="C419" s="79" t="s">
        <v>158</v>
      </c>
      <c r="D419" s="79" t="s">
        <v>3</v>
      </c>
      <c r="E419" s="79" t="s">
        <v>202</v>
      </c>
      <c r="F419" s="79" t="s">
        <v>204</v>
      </c>
      <c r="G419" s="107" t="s">
        <v>56</v>
      </c>
      <c r="H419" s="66">
        <v>22200</v>
      </c>
      <c r="I419" s="66"/>
      <c r="J419" s="66"/>
      <c r="K419" s="66"/>
      <c r="L419" s="66"/>
      <c r="M419" s="66"/>
      <c r="N419" s="66">
        <f t="shared" si="1488"/>
        <v>22200</v>
      </c>
      <c r="O419" s="66">
        <f t="shared" si="1489"/>
        <v>0</v>
      </c>
      <c r="P419" s="66">
        <f t="shared" si="1490"/>
        <v>0</v>
      </c>
      <c r="Q419" s="66">
        <v>1168.42</v>
      </c>
      <c r="R419" s="66"/>
      <c r="S419" s="66"/>
      <c r="T419" s="66">
        <f t="shared" si="1413"/>
        <v>23368.42</v>
      </c>
      <c r="U419" s="66">
        <f t="shared" si="1414"/>
        <v>0</v>
      </c>
      <c r="V419" s="66">
        <f t="shared" si="1415"/>
        <v>0</v>
      </c>
      <c r="W419" s="66"/>
      <c r="X419" s="66"/>
      <c r="Y419" s="66"/>
      <c r="Z419" s="66">
        <f t="shared" si="1417"/>
        <v>23368.42</v>
      </c>
      <c r="AA419" s="66">
        <f t="shared" si="1418"/>
        <v>0</v>
      </c>
      <c r="AB419" s="66">
        <f t="shared" si="1419"/>
        <v>0</v>
      </c>
      <c r="AC419" s="66">
        <v>-4424.8</v>
      </c>
      <c r="AD419" s="66"/>
      <c r="AE419" s="66"/>
      <c r="AF419" s="66">
        <f t="shared" si="1421"/>
        <v>18943.62</v>
      </c>
      <c r="AG419" s="66">
        <f t="shared" si="1422"/>
        <v>0</v>
      </c>
      <c r="AH419" s="66">
        <f t="shared" si="1423"/>
        <v>0</v>
      </c>
      <c r="AI419" s="66"/>
      <c r="AJ419" s="66"/>
      <c r="AK419" s="66"/>
      <c r="AL419" s="66">
        <f t="shared" si="1425"/>
        <v>18943.62</v>
      </c>
      <c r="AM419" s="66">
        <f t="shared" si="1426"/>
        <v>0</v>
      </c>
      <c r="AN419" s="66">
        <f t="shared" si="1427"/>
        <v>0</v>
      </c>
      <c r="AO419" s="66"/>
      <c r="AP419" s="66"/>
      <c r="AQ419" s="66"/>
      <c r="AR419" s="66">
        <f t="shared" si="1429"/>
        <v>18943.62</v>
      </c>
      <c r="AS419" s="66">
        <f t="shared" si="1430"/>
        <v>0</v>
      </c>
      <c r="AT419" s="66">
        <f t="shared" si="1431"/>
        <v>0</v>
      </c>
      <c r="AU419" s="66"/>
      <c r="AV419" s="66"/>
      <c r="AW419" s="66"/>
      <c r="AX419" s="66">
        <f t="shared" si="1433"/>
        <v>18943.62</v>
      </c>
      <c r="AY419" s="66">
        <f t="shared" si="1434"/>
        <v>0</v>
      </c>
      <c r="AZ419" s="66">
        <f t="shared" si="1435"/>
        <v>0</v>
      </c>
      <c r="BA419" s="66"/>
      <c r="BB419" s="66"/>
      <c r="BC419" s="66"/>
      <c r="BD419" s="66">
        <f t="shared" si="1437"/>
        <v>18943.62</v>
      </c>
      <c r="BE419" s="66">
        <f t="shared" si="1438"/>
        <v>0</v>
      </c>
      <c r="BF419" s="66">
        <f t="shared" si="1439"/>
        <v>0</v>
      </c>
    </row>
    <row r="420" spans="1:58" s="142" customFormat="1">
      <c r="A420" s="89" t="s">
        <v>166</v>
      </c>
      <c r="B420" s="81" t="s">
        <v>342</v>
      </c>
      <c r="C420" s="86" t="s">
        <v>158</v>
      </c>
      <c r="D420" s="86" t="s">
        <v>10</v>
      </c>
      <c r="E420" s="86" t="s">
        <v>99</v>
      </c>
      <c r="F420" s="86" t="s">
        <v>100</v>
      </c>
      <c r="G420" s="203"/>
      <c r="H420" s="141">
        <f t="shared" ref="H420:M420" si="1538">H426</f>
        <v>0</v>
      </c>
      <c r="I420" s="141">
        <f t="shared" si="1538"/>
        <v>0</v>
      </c>
      <c r="J420" s="141">
        <f t="shared" si="1538"/>
        <v>0</v>
      </c>
      <c r="K420" s="141">
        <f t="shared" si="1538"/>
        <v>46530000</v>
      </c>
      <c r="L420" s="141">
        <f t="shared" si="1538"/>
        <v>0</v>
      </c>
      <c r="M420" s="141">
        <f t="shared" si="1538"/>
        <v>0</v>
      </c>
      <c r="N420" s="141">
        <f t="shared" ref="N420:N428" si="1539">H420+K420</f>
        <v>46530000</v>
      </c>
      <c r="O420" s="141">
        <f t="shared" ref="O420:O428" si="1540">I420+L420</f>
        <v>0</v>
      </c>
      <c r="P420" s="141">
        <f t="shared" ref="P420:P428" si="1541">J420+M420</f>
        <v>0</v>
      </c>
      <c r="Q420" s="141">
        <f>Q426+Q429</f>
        <v>9849224.5199999996</v>
      </c>
      <c r="R420" s="141">
        <f t="shared" ref="R420:S420" si="1542">R426+R429</f>
        <v>0</v>
      </c>
      <c r="S420" s="141">
        <f t="shared" si="1542"/>
        <v>0</v>
      </c>
      <c r="T420" s="141">
        <f t="shared" si="1413"/>
        <v>56379224.519999996</v>
      </c>
      <c r="U420" s="141">
        <f t="shared" si="1414"/>
        <v>0</v>
      </c>
      <c r="V420" s="141">
        <f t="shared" si="1415"/>
        <v>0</v>
      </c>
      <c r="W420" s="141">
        <f>W426+W429</f>
        <v>30530493.18</v>
      </c>
      <c r="X420" s="141">
        <f t="shared" ref="X420:Y420" si="1543">X426+X429</f>
        <v>0</v>
      </c>
      <c r="Y420" s="141">
        <f t="shared" si="1543"/>
        <v>0</v>
      </c>
      <c r="Z420" s="141">
        <f t="shared" si="1417"/>
        <v>86909717.699999988</v>
      </c>
      <c r="AA420" s="141">
        <f t="shared" si="1418"/>
        <v>0</v>
      </c>
      <c r="AB420" s="141">
        <f t="shared" si="1419"/>
        <v>0</v>
      </c>
      <c r="AC420" s="141">
        <f>AC426+AC429+AC421</f>
        <v>-11034734.449999999</v>
      </c>
      <c r="AD420" s="141">
        <f t="shared" ref="AD420:AE420" si="1544">AD426+AD429+AD421</f>
        <v>0</v>
      </c>
      <c r="AE420" s="141">
        <f t="shared" si="1544"/>
        <v>0</v>
      </c>
      <c r="AF420" s="141">
        <f t="shared" si="1421"/>
        <v>75874983.249999985</v>
      </c>
      <c r="AG420" s="141">
        <f t="shared" si="1422"/>
        <v>0</v>
      </c>
      <c r="AH420" s="141">
        <f t="shared" si="1423"/>
        <v>0</v>
      </c>
      <c r="AI420" s="141">
        <f>AI426+AI429+AI421</f>
        <v>30.58</v>
      </c>
      <c r="AJ420" s="141">
        <f t="shared" ref="AJ420:AK420" si="1545">AJ426+AJ429+AJ421</f>
        <v>0</v>
      </c>
      <c r="AK420" s="141">
        <f t="shared" si="1545"/>
        <v>0</v>
      </c>
      <c r="AL420" s="141">
        <f t="shared" si="1425"/>
        <v>75875013.829999983</v>
      </c>
      <c r="AM420" s="141">
        <f t="shared" si="1426"/>
        <v>0</v>
      </c>
      <c r="AN420" s="141">
        <f t="shared" si="1427"/>
        <v>0</v>
      </c>
      <c r="AO420" s="141">
        <f>AO426+AO429+AO421</f>
        <v>0</v>
      </c>
      <c r="AP420" s="141">
        <f t="shared" ref="AP420:AQ420" si="1546">AP426+AP429+AP421</f>
        <v>0</v>
      </c>
      <c r="AQ420" s="141">
        <f t="shared" si="1546"/>
        <v>0</v>
      </c>
      <c r="AR420" s="141">
        <f t="shared" si="1429"/>
        <v>75875013.829999983</v>
      </c>
      <c r="AS420" s="141">
        <f t="shared" si="1430"/>
        <v>0</v>
      </c>
      <c r="AT420" s="141">
        <f t="shared" si="1431"/>
        <v>0</v>
      </c>
      <c r="AU420" s="141">
        <f>AU426+AU429+AU421</f>
        <v>0</v>
      </c>
      <c r="AV420" s="141">
        <f t="shared" ref="AV420:AW420" si="1547">AV426+AV429+AV421</f>
        <v>0</v>
      </c>
      <c r="AW420" s="141">
        <f t="shared" si="1547"/>
        <v>0</v>
      </c>
      <c r="AX420" s="141">
        <f t="shared" si="1433"/>
        <v>75875013.829999983</v>
      </c>
      <c r="AY420" s="141">
        <f t="shared" si="1434"/>
        <v>0</v>
      </c>
      <c r="AZ420" s="141">
        <f t="shared" si="1435"/>
        <v>0</v>
      </c>
      <c r="BA420" s="141">
        <f>BA426+BA429+BA421</f>
        <v>-38622109.5</v>
      </c>
      <c r="BB420" s="141">
        <f t="shared" ref="BB420:BC420" si="1548">BB426+BB429+BB421</f>
        <v>0</v>
      </c>
      <c r="BC420" s="141">
        <f t="shared" si="1548"/>
        <v>0</v>
      </c>
      <c r="BD420" s="141">
        <f t="shared" si="1437"/>
        <v>37252904.329999983</v>
      </c>
      <c r="BE420" s="141">
        <f t="shared" si="1438"/>
        <v>0</v>
      </c>
      <c r="BF420" s="141">
        <f t="shared" si="1439"/>
        <v>0</v>
      </c>
    </row>
    <row r="421" spans="1:58" ht="17.25" customHeight="1">
      <c r="A421" s="226"/>
      <c r="B421" s="80" t="s">
        <v>434</v>
      </c>
      <c r="C421" s="222" t="s">
        <v>158</v>
      </c>
      <c r="D421" s="222" t="s">
        <v>10</v>
      </c>
      <c r="E421" s="222" t="s">
        <v>99</v>
      </c>
      <c r="F421" s="222" t="s">
        <v>433</v>
      </c>
      <c r="G421" s="224"/>
      <c r="H421" s="227"/>
      <c r="I421" s="227"/>
      <c r="J421" s="227"/>
      <c r="K421" s="227"/>
      <c r="L421" s="227"/>
      <c r="M421" s="227"/>
      <c r="N421" s="227"/>
      <c r="O421" s="227"/>
      <c r="P421" s="227"/>
      <c r="Q421" s="227"/>
      <c r="R421" s="227"/>
      <c r="S421" s="227"/>
      <c r="T421" s="227"/>
      <c r="U421" s="227"/>
      <c r="V421" s="227"/>
      <c r="W421" s="227"/>
      <c r="X421" s="227"/>
      <c r="Y421" s="227"/>
      <c r="Z421" s="227"/>
      <c r="AA421" s="227"/>
      <c r="AB421" s="227"/>
      <c r="AC421" s="227">
        <f>AC422+AC424</f>
        <v>77634</v>
      </c>
      <c r="AD421" s="227">
        <f t="shared" ref="AD421:AE421" si="1549">AD422+AD424</f>
        <v>0</v>
      </c>
      <c r="AE421" s="227">
        <f t="shared" si="1549"/>
        <v>0</v>
      </c>
      <c r="AF421" s="66">
        <f t="shared" ref="AF421:AF425" si="1550">Z421+AC421</f>
        <v>77634</v>
      </c>
      <c r="AG421" s="66">
        <f t="shared" ref="AG421:AG425" si="1551">AA421+AD421</f>
        <v>0</v>
      </c>
      <c r="AH421" s="66">
        <f t="shared" ref="AH421:AH425" si="1552">AB421+AE421</f>
        <v>0</v>
      </c>
      <c r="AI421" s="227">
        <f>AI422+AI424</f>
        <v>0</v>
      </c>
      <c r="AJ421" s="227">
        <f t="shared" ref="AJ421:AK421" si="1553">AJ422+AJ424</f>
        <v>0</v>
      </c>
      <c r="AK421" s="227">
        <f t="shared" si="1553"/>
        <v>0</v>
      </c>
      <c r="AL421" s="66">
        <f t="shared" si="1425"/>
        <v>77634</v>
      </c>
      <c r="AM421" s="66">
        <f t="shared" si="1426"/>
        <v>0</v>
      </c>
      <c r="AN421" s="66">
        <f t="shared" si="1427"/>
        <v>0</v>
      </c>
      <c r="AO421" s="227">
        <f>AO422+AO424</f>
        <v>0</v>
      </c>
      <c r="AP421" s="227">
        <f t="shared" ref="AP421:AQ421" si="1554">AP422+AP424</f>
        <v>0</v>
      </c>
      <c r="AQ421" s="227">
        <f t="shared" si="1554"/>
        <v>0</v>
      </c>
      <c r="AR421" s="66">
        <f t="shared" si="1429"/>
        <v>77634</v>
      </c>
      <c r="AS421" s="66">
        <f t="shared" si="1430"/>
        <v>0</v>
      </c>
      <c r="AT421" s="66">
        <f t="shared" si="1431"/>
        <v>0</v>
      </c>
      <c r="AU421" s="227">
        <f>AU422+AU424</f>
        <v>0</v>
      </c>
      <c r="AV421" s="227">
        <f t="shared" ref="AV421:AW421" si="1555">AV422+AV424</f>
        <v>0</v>
      </c>
      <c r="AW421" s="227">
        <f t="shared" si="1555"/>
        <v>0</v>
      </c>
      <c r="AX421" s="66">
        <f t="shared" si="1433"/>
        <v>77634</v>
      </c>
      <c r="AY421" s="66">
        <f t="shared" si="1434"/>
        <v>0</v>
      </c>
      <c r="AZ421" s="66">
        <f t="shared" si="1435"/>
        <v>0</v>
      </c>
      <c r="BA421" s="227">
        <f>BA422+BA424</f>
        <v>0</v>
      </c>
      <c r="BB421" s="227">
        <f t="shared" ref="BB421:BC421" si="1556">BB422+BB424</f>
        <v>0</v>
      </c>
      <c r="BC421" s="227">
        <f t="shared" si="1556"/>
        <v>0</v>
      </c>
      <c r="BD421" s="66">
        <f t="shared" si="1437"/>
        <v>77634</v>
      </c>
      <c r="BE421" s="66">
        <f t="shared" si="1438"/>
        <v>0</v>
      </c>
      <c r="BF421" s="66">
        <f t="shared" si="1439"/>
        <v>0</v>
      </c>
    </row>
    <row r="422" spans="1:58" ht="25.5">
      <c r="A422" s="226"/>
      <c r="B422" s="62" t="s">
        <v>207</v>
      </c>
      <c r="C422" s="222" t="s">
        <v>158</v>
      </c>
      <c r="D422" s="222" t="s">
        <v>10</v>
      </c>
      <c r="E422" s="222" t="s">
        <v>99</v>
      </c>
      <c r="F422" s="222" t="s">
        <v>433</v>
      </c>
      <c r="G422" s="224" t="s">
        <v>32</v>
      </c>
      <c r="H422" s="227"/>
      <c r="I422" s="227"/>
      <c r="J422" s="227"/>
      <c r="K422" s="227"/>
      <c r="L422" s="227"/>
      <c r="M422" s="227"/>
      <c r="N422" s="227"/>
      <c r="O422" s="227"/>
      <c r="P422" s="227"/>
      <c r="Q422" s="227"/>
      <c r="R422" s="227"/>
      <c r="S422" s="227"/>
      <c r="T422" s="227"/>
      <c r="U422" s="227"/>
      <c r="V422" s="227"/>
      <c r="W422" s="227"/>
      <c r="X422" s="227"/>
      <c r="Y422" s="227"/>
      <c r="Z422" s="227"/>
      <c r="AA422" s="227"/>
      <c r="AB422" s="227"/>
      <c r="AC422" s="227">
        <f>AC423</f>
        <v>6617.64</v>
      </c>
      <c r="AD422" s="227">
        <f t="shared" ref="AD422:AE422" si="1557">AD423</f>
        <v>0</v>
      </c>
      <c r="AE422" s="227">
        <f t="shared" si="1557"/>
        <v>0</v>
      </c>
      <c r="AF422" s="66">
        <f t="shared" si="1550"/>
        <v>6617.64</v>
      </c>
      <c r="AG422" s="66">
        <f t="shared" si="1551"/>
        <v>0</v>
      </c>
      <c r="AH422" s="66">
        <f t="shared" si="1552"/>
        <v>0</v>
      </c>
      <c r="AI422" s="227">
        <f>AI423</f>
        <v>0</v>
      </c>
      <c r="AJ422" s="227">
        <f t="shared" ref="AJ422:AK422" si="1558">AJ423</f>
        <v>0</v>
      </c>
      <c r="AK422" s="227">
        <f t="shared" si="1558"/>
        <v>0</v>
      </c>
      <c r="AL422" s="66">
        <f t="shared" si="1425"/>
        <v>6617.64</v>
      </c>
      <c r="AM422" s="66">
        <f t="shared" si="1426"/>
        <v>0</v>
      </c>
      <c r="AN422" s="66">
        <f t="shared" si="1427"/>
        <v>0</v>
      </c>
      <c r="AO422" s="227">
        <f>AO423</f>
        <v>0</v>
      </c>
      <c r="AP422" s="227">
        <f t="shared" ref="AP422:AQ422" si="1559">AP423</f>
        <v>0</v>
      </c>
      <c r="AQ422" s="227">
        <f t="shared" si="1559"/>
        <v>0</v>
      </c>
      <c r="AR422" s="66">
        <f t="shared" si="1429"/>
        <v>6617.64</v>
      </c>
      <c r="AS422" s="66">
        <f t="shared" si="1430"/>
        <v>0</v>
      </c>
      <c r="AT422" s="66">
        <f t="shared" si="1431"/>
        <v>0</v>
      </c>
      <c r="AU422" s="227">
        <f>AU423</f>
        <v>0</v>
      </c>
      <c r="AV422" s="227">
        <f t="shared" ref="AV422:AW422" si="1560">AV423</f>
        <v>0</v>
      </c>
      <c r="AW422" s="227">
        <f t="shared" si="1560"/>
        <v>0</v>
      </c>
      <c r="AX422" s="66">
        <f t="shared" si="1433"/>
        <v>6617.64</v>
      </c>
      <c r="AY422" s="66">
        <f t="shared" si="1434"/>
        <v>0</v>
      </c>
      <c r="AZ422" s="66">
        <f t="shared" si="1435"/>
        <v>0</v>
      </c>
      <c r="BA422" s="227">
        <f>BA423</f>
        <v>0</v>
      </c>
      <c r="BB422" s="227">
        <f t="shared" ref="BB422:BC422" si="1561">BB423</f>
        <v>0</v>
      </c>
      <c r="BC422" s="227">
        <f t="shared" si="1561"/>
        <v>0</v>
      </c>
      <c r="BD422" s="66">
        <f t="shared" si="1437"/>
        <v>6617.64</v>
      </c>
      <c r="BE422" s="66">
        <f t="shared" si="1438"/>
        <v>0</v>
      </c>
      <c r="BF422" s="66">
        <f t="shared" si="1439"/>
        <v>0</v>
      </c>
    </row>
    <row r="423" spans="1:58" ht="25.5">
      <c r="A423" s="226"/>
      <c r="B423" s="77" t="s">
        <v>34</v>
      </c>
      <c r="C423" s="222" t="s">
        <v>158</v>
      </c>
      <c r="D423" s="222" t="s">
        <v>10</v>
      </c>
      <c r="E423" s="222" t="s">
        <v>99</v>
      </c>
      <c r="F423" s="222" t="s">
        <v>433</v>
      </c>
      <c r="G423" s="224" t="s">
        <v>33</v>
      </c>
      <c r="H423" s="227"/>
      <c r="I423" s="227"/>
      <c r="J423" s="227"/>
      <c r="K423" s="227"/>
      <c r="L423" s="227"/>
      <c r="M423" s="227"/>
      <c r="N423" s="227"/>
      <c r="O423" s="227"/>
      <c r="P423" s="227"/>
      <c r="Q423" s="227"/>
      <c r="R423" s="227"/>
      <c r="S423" s="227"/>
      <c r="T423" s="227"/>
      <c r="U423" s="227"/>
      <c r="V423" s="227"/>
      <c r="W423" s="227"/>
      <c r="X423" s="227"/>
      <c r="Y423" s="227"/>
      <c r="Z423" s="227"/>
      <c r="AA423" s="227"/>
      <c r="AB423" s="227"/>
      <c r="AC423" s="227">
        <v>6617.64</v>
      </c>
      <c r="AD423" s="227"/>
      <c r="AE423" s="227"/>
      <c r="AF423" s="66">
        <f t="shared" si="1550"/>
        <v>6617.64</v>
      </c>
      <c r="AG423" s="66">
        <f t="shared" si="1551"/>
        <v>0</v>
      </c>
      <c r="AH423" s="66">
        <f t="shared" si="1552"/>
        <v>0</v>
      </c>
      <c r="AI423" s="227"/>
      <c r="AJ423" s="227"/>
      <c r="AK423" s="227"/>
      <c r="AL423" s="66">
        <f t="shared" si="1425"/>
        <v>6617.64</v>
      </c>
      <c r="AM423" s="66">
        <f t="shared" si="1426"/>
        <v>0</v>
      </c>
      <c r="AN423" s="66">
        <f t="shared" si="1427"/>
        <v>0</v>
      </c>
      <c r="AO423" s="227"/>
      <c r="AP423" s="227"/>
      <c r="AQ423" s="227"/>
      <c r="AR423" s="66">
        <f t="shared" si="1429"/>
        <v>6617.64</v>
      </c>
      <c r="AS423" s="66">
        <f t="shared" si="1430"/>
        <v>0</v>
      </c>
      <c r="AT423" s="66">
        <f t="shared" si="1431"/>
        <v>0</v>
      </c>
      <c r="AU423" s="227"/>
      <c r="AV423" s="227"/>
      <c r="AW423" s="227"/>
      <c r="AX423" s="66">
        <f t="shared" si="1433"/>
        <v>6617.64</v>
      </c>
      <c r="AY423" s="66">
        <f t="shared" si="1434"/>
        <v>0</v>
      </c>
      <c r="AZ423" s="66">
        <f t="shared" si="1435"/>
        <v>0</v>
      </c>
      <c r="BA423" s="227"/>
      <c r="BB423" s="227"/>
      <c r="BC423" s="227"/>
      <c r="BD423" s="66">
        <f t="shared" si="1437"/>
        <v>6617.64</v>
      </c>
      <c r="BE423" s="66">
        <f t="shared" si="1438"/>
        <v>0</v>
      </c>
      <c r="BF423" s="66">
        <f t="shared" si="1439"/>
        <v>0</v>
      </c>
    </row>
    <row r="424" spans="1:58" ht="25.5">
      <c r="A424" s="226"/>
      <c r="B424" s="80" t="s">
        <v>144</v>
      </c>
      <c r="C424" s="222" t="s">
        <v>158</v>
      </c>
      <c r="D424" s="222" t="s">
        <v>10</v>
      </c>
      <c r="E424" s="222" t="s">
        <v>99</v>
      </c>
      <c r="F424" s="222" t="s">
        <v>433</v>
      </c>
      <c r="G424" s="224" t="s">
        <v>142</v>
      </c>
      <c r="H424" s="227"/>
      <c r="I424" s="227"/>
      <c r="J424" s="227"/>
      <c r="K424" s="227"/>
      <c r="L424" s="227"/>
      <c r="M424" s="227"/>
      <c r="N424" s="227"/>
      <c r="O424" s="227"/>
      <c r="P424" s="227"/>
      <c r="Q424" s="227"/>
      <c r="R424" s="227"/>
      <c r="S424" s="227"/>
      <c r="T424" s="227"/>
      <c r="U424" s="227"/>
      <c r="V424" s="227"/>
      <c r="W424" s="227"/>
      <c r="X424" s="227"/>
      <c r="Y424" s="227"/>
      <c r="Z424" s="227"/>
      <c r="AA424" s="227"/>
      <c r="AB424" s="227"/>
      <c r="AC424" s="227">
        <f>AC425</f>
        <v>71016.36</v>
      </c>
      <c r="AD424" s="227">
        <f t="shared" ref="AD424:AE424" si="1562">AD425</f>
        <v>0</v>
      </c>
      <c r="AE424" s="227">
        <f t="shared" si="1562"/>
        <v>0</v>
      </c>
      <c r="AF424" s="66">
        <f t="shared" si="1550"/>
        <v>71016.36</v>
      </c>
      <c r="AG424" s="66">
        <f t="shared" si="1551"/>
        <v>0</v>
      </c>
      <c r="AH424" s="66">
        <f t="shared" si="1552"/>
        <v>0</v>
      </c>
      <c r="AI424" s="227">
        <f>AI425</f>
        <v>0</v>
      </c>
      <c r="AJ424" s="227">
        <f t="shared" ref="AJ424:AK424" si="1563">AJ425</f>
        <v>0</v>
      </c>
      <c r="AK424" s="227">
        <f t="shared" si="1563"/>
        <v>0</v>
      </c>
      <c r="AL424" s="66">
        <f t="shared" si="1425"/>
        <v>71016.36</v>
      </c>
      <c r="AM424" s="66">
        <f t="shared" si="1426"/>
        <v>0</v>
      </c>
      <c r="AN424" s="66">
        <f t="shared" si="1427"/>
        <v>0</v>
      </c>
      <c r="AO424" s="227">
        <f>AO425</f>
        <v>0</v>
      </c>
      <c r="AP424" s="227">
        <f t="shared" ref="AP424:AQ424" si="1564">AP425</f>
        <v>0</v>
      </c>
      <c r="AQ424" s="227">
        <f t="shared" si="1564"/>
        <v>0</v>
      </c>
      <c r="AR424" s="66">
        <f t="shared" si="1429"/>
        <v>71016.36</v>
      </c>
      <c r="AS424" s="66">
        <f t="shared" si="1430"/>
        <v>0</v>
      </c>
      <c r="AT424" s="66">
        <f t="shared" si="1431"/>
        <v>0</v>
      </c>
      <c r="AU424" s="227">
        <f>AU425</f>
        <v>0</v>
      </c>
      <c r="AV424" s="227">
        <f t="shared" ref="AV424:AW424" si="1565">AV425</f>
        <v>0</v>
      </c>
      <c r="AW424" s="227">
        <f t="shared" si="1565"/>
        <v>0</v>
      </c>
      <c r="AX424" s="66">
        <f t="shared" si="1433"/>
        <v>71016.36</v>
      </c>
      <c r="AY424" s="66">
        <f t="shared" si="1434"/>
        <v>0</v>
      </c>
      <c r="AZ424" s="66">
        <f t="shared" si="1435"/>
        <v>0</v>
      </c>
      <c r="BA424" s="227">
        <f>BA425</f>
        <v>0</v>
      </c>
      <c r="BB424" s="227">
        <f t="shared" ref="BB424:BC424" si="1566">BB425</f>
        <v>0</v>
      </c>
      <c r="BC424" s="227">
        <f t="shared" si="1566"/>
        <v>0</v>
      </c>
      <c r="BD424" s="66">
        <f t="shared" si="1437"/>
        <v>71016.36</v>
      </c>
      <c r="BE424" s="66">
        <f t="shared" si="1438"/>
        <v>0</v>
      </c>
      <c r="BF424" s="66">
        <f t="shared" si="1439"/>
        <v>0</v>
      </c>
    </row>
    <row r="425" spans="1:58">
      <c r="A425" s="226"/>
      <c r="B425" s="80" t="s">
        <v>145</v>
      </c>
      <c r="C425" s="222" t="s">
        <v>158</v>
      </c>
      <c r="D425" s="222" t="s">
        <v>10</v>
      </c>
      <c r="E425" s="222" t="s">
        <v>99</v>
      </c>
      <c r="F425" s="222" t="s">
        <v>433</v>
      </c>
      <c r="G425" s="224" t="s">
        <v>143</v>
      </c>
      <c r="H425" s="227"/>
      <c r="I425" s="227"/>
      <c r="J425" s="227"/>
      <c r="K425" s="227"/>
      <c r="L425" s="227"/>
      <c r="M425" s="227"/>
      <c r="N425" s="227"/>
      <c r="O425" s="227"/>
      <c r="P425" s="227"/>
      <c r="Q425" s="227"/>
      <c r="R425" s="227"/>
      <c r="S425" s="227"/>
      <c r="T425" s="227"/>
      <c r="U425" s="227"/>
      <c r="V425" s="227"/>
      <c r="W425" s="227"/>
      <c r="X425" s="227"/>
      <c r="Y425" s="227"/>
      <c r="Z425" s="227"/>
      <c r="AA425" s="227"/>
      <c r="AB425" s="227"/>
      <c r="AC425" s="227">
        <v>71016.36</v>
      </c>
      <c r="AD425" s="227"/>
      <c r="AE425" s="227"/>
      <c r="AF425" s="66">
        <f t="shared" si="1550"/>
        <v>71016.36</v>
      </c>
      <c r="AG425" s="66">
        <f t="shared" si="1551"/>
        <v>0</v>
      </c>
      <c r="AH425" s="66">
        <f t="shared" si="1552"/>
        <v>0</v>
      </c>
      <c r="AI425" s="227"/>
      <c r="AJ425" s="227"/>
      <c r="AK425" s="227"/>
      <c r="AL425" s="66">
        <f t="shared" si="1425"/>
        <v>71016.36</v>
      </c>
      <c r="AM425" s="66">
        <f t="shared" si="1426"/>
        <v>0</v>
      </c>
      <c r="AN425" s="66">
        <f t="shared" si="1427"/>
        <v>0</v>
      </c>
      <c r="AO425" s="227"/>
      <c r="AP425" s="227"/>
      <c r="AQ425" s="227"/>
      <c r="AR425" s="66">
        <f t="shared" si="1429"/>
        <v>71016.36</v>
      </c>
      <c r="AS425" s="66">
        <f t="shared" si="1430"/>
        <v>0</v>
      </c>
      <c r="AT425" s="66">
        <f t="shared" si="1431"/>
        <v>0</v>
      </c>
      <c r="AU425" s="227"/>
      <c r="AV425" s="227"/>
      <c r="AW425" s="227"/>
      <c r="AX425" s="66">
        <f t="shared" si="1433"/>
        <v>71016.36</v>
      </c>
      <c r="AY425" s="66">
        <f t="shared" si="1434"/>
        <v>0</v>
      </c>
      <c r="AZ425" s="66">
        <f t="shared" si="1435"/>
        <v>0</v>
      </c>
      <c r="BA425" s="227"/>
      <c r="BB425" s="227"/>
      <c r="BC425" s="227"/>
      <c r="BD425" s="66">
        <f t="shared" si="1437"/>
        <v>71016.36</v>
      </c>
      <c r="BE425" s="66">
        <f t="shared" si="1438"/>
        <v>0</v>
      </c>
      <c r="BF425" s="66">
        <f t="shared" si="1439"/>
        <v>0</v>
      </c>
    </row>
    <row r="426" spans="1:58" ht="25.5">
      <c r="A426" s="146"/>
      <c r="B426" s="77" t="s">
        <v>343</v>
      </c>
      <c r="C426" s="79" t="s">
        <v>158</v>
      </c>
      <c r="D426" s="79" t="s">
        <v>10</v>
      </c>
      <c r="E426" s="79" t="s">
        <v>99</v>
      </c>
      <c r="F426" s="79" t="s">
        <v>344</v>
      </c>
      <c r="G426" s="107"/>
      <c r="H426" s="66">
        <f>H427</f>
        <v>0</v>
      </c>
      <c r="I426" s="66">
        <f t="shared" ref="I426:M427" si="1567">I427</f>
        <v>0</v>
      </c>
      <c r="J426" s="66">
        <f t="shared" si="1567"/>
        <v>0</v>
      </c>
      <c r="K426" s="66">
        <f t="shared" si="1567"/>
        <v>46530000</v>
      </c>
      <c r="L426" s="66">
        <f t="shared" si="1567"/>
        <v>0</v>
      </c>
      <c r="M426" s="66">
        <f t="shared" si="1567"/>
        <v>0</v>
      </c>
      <c r="N426" s="66">
        <f t="shared" si="1539"/>
        <v>46530000</v>
      </c>
      <c r="O426" s="66">
        <f t="shared" si="1540"/>
        <v>0</v>
      </c>
      <c r="P426" s="66">
        <f t="shared" si="1541"/>
        <v>0</v>
      </c>
      <c r="Q426" s="66">
        <f t="shared" ref="Q426:S427" si="1568">Q427</f>
        <v>-16030000</v>
      </c>
      <c r="R426" s="66">
        <f t="shared" si="1568"/>
        <v>0</v>
      </c>
      <c r="S426" s="66">
        <f t="shared" si="1568"/>
        <v>0</v>
      </c>
      <c r="T426" s="66">
        <f t="shared" si="1413"/>
        <v>30500000</v>
      </c>
      <c r="U426" s="66">
        <f t="shared" si="1414"/>
        <v>0</v>
      </c>
      <c r="V426" s="66">
        <f t="shared" si="1415"/>
        <v>0</v>
      </c>
      <c r="W426" s="66">
        <f t="shared" ref="W426:Y427" si="1569">W427</f>
        <v>0</v>
      </c>
      <c r="X426" s="66">
        <f t="shared" si="1569"/>
        <v>0</v>
      </c>
      <c r="Y426" s="66">
        <f t="shared" si="1569"/>
        <v>0</v>
      </c>
      <c r="Z426" s="66">
        <f t="shared" si="1417"/>
        <v>30500000</v>
      </c>
      <c r="AA426" s="66">
        <f t="shared" si="1418"/>
        <v>0</v>
      </c>
      <c r="AB426" s="66">
        <f t="shared" si="1419"/>
        <v>0</v>
      </c>
      <c r="AC426" s="66">
        <f t="shared" ref="AC426:AE427" si="1570">AC427</f>
        <v>-11142898.939999999</v>
      </c>
      <c r="AD426" s="66">
        <f t="shared" si="1570"/>
        <v>0</v>
      </c>
      <c r="AE426" s="66">
        <f t="shared" si="1570"/>
        <v>0</v>
      </c>
      <c r="AF426" s="66">
        <f t="shared" si="1421"/>
        <v>19357101.060000002</v>
      </c>
      <c r="AG426" s="66">
        <f t="shared" si="1422"/>
        <v>0</v>
      </c>
      <c r="AH426" s="66">
        <f t="shared" si="1423"/>
        <v>0</v>
      </c>
      <c r="AI426" s="66">
        <f t="shared" ref="AI426:AK427" si="1571">AI427</f>
        <v>0</v>
      </c>
      <c r="AJ426" s="66">
        <f t="shared" si="1571"/>
        <v>0</v>
      </c>
      <c r="AK426" s="66">
        <f t="shared" si="1571"/>
        <v>0</v>
      </c>
      <c r="AL426" s="66">
        <f t="shared" si="1425"/>
        <v>19357101.060000002</v>
      </c>
      <c r="AM426" s="66">
        <f t="shared" si="1426"/>
        <v>0</v>
      </c>
      <c r="AN426" s="66">
        <f t="shared" si="1427"/>
        <v>0</v>
      </c>
      <c r="AO426" s="66">
        <f t="shared" ref="AO426:AQ427" si="1572">AO427</f>
        <v>0</v>
      </c>
      <c r="AP426" s="66">
        <f t="shared" si="1572"/>
        <v>0</v>
      </c>
      <c r="AQ426" s="66">
        <f t="shared" si="1572"/>
        <v>0</v>
      </c>
      <c r="AR426" s="66">
        <f t="shared" si="1429"/>
        <v>19357101.060000002</v>
      </c>
      <c r="AS426" s="66">
        <f t="shared" si="1430"/>
        <v>0</v>
      </c>
      <c r="AT426" s="66">
        <f t="shared" si="1431"/>
        <v>0</v>
      </c>
      <c r="AU426" s="66">
        <f t="shared" ref="AU426:AW427" si="1573">AU427</f>
        <v>0</v>
      </c>
      <c r="AV426" s="66">
        <f t="shared" si="1573"/>
        <v>0</v>
      </c>
      <c r="AW426" s="66">
        <f t="shared" si="1573"/>
        <v>0</v>
      </c>
      <c r="AX426" s="66">
        <f t="shared" si="1433"/>
        <v>19357101.060000002</v>
      </c>
      <c r="AY426" s="66">
        <f t="shared" si="1434"/>
        <v>0</v>
      </c>
      <c r="AZ426" s="66">
        <f t="shared" si="1435"/>
        <v>0</v>
      </c>
      <c r="BA426" s="66">
        <f t="shared" ref="BA426:BC427" si="1574">BA427</f>
        <v>0</v>
      </c>
      <c r="BB426" s="66">
        <f t="shared" si="1574"/>
        <v>0</v>
      </c>
      <c r="BC426" s="66">
        <f t="shared" si="1574"/>
        <v>0</v>
      </c>
      <c r="BD426" s="66">
        <f t="shared" si="1437"/>
        <v>19357101.060000002</v>
      </c>
      <c r="BE426" s="66">
        <f t="shared" si="1438"/>
        <v>0</v>
      </c>
      <c r="BF426" s="66">
        <f t="shared" si="1439"/>
        <v>0</v>
      </c>
    </row>
    <row r="427" spans="1:58" ht="25.5">
      <c r="A427" s="146"/>
      <c r="B427" s="80" t="s">
        <v>144</v>
      </c>
      <c r="C427" s="79" t="s">
        <v>158</v>
      </c>
      <c r="D427" s="79" t="s">
        <v>10</v>
      </c>
      <c r="E427" s="79" t="s">
        <v>99</v>
      </c>
      <c r="F427" s="79" t="s">
        <v>344</v>
      </c>
      <c r="G427" s="107" t="s">
        <v>142</v>
      </c>
      <c r="H427" s="66">
        <f>H428</f>
        <v>0</v>
      </c>
      <c r="I427" s="66">
        <f t="shared" si="1567"/>
        <v>0</v>
      </c>
      <c r="J427" s="66">
        <f t="shared" si="1567"/>
        <v>0</v>
      </c>
      <c r="K427" s="66">
        <f t="shared" si="1567"/>
        <v>46530000</v>
      </c>
      <c r="L427" s="66">
        <f t="shared" si="1567"/>
        <v>0</v>
      </c>
      <c r="M427" s="66">
        <f t="shared" si="1567"/>
        <v>0</v>
      </c>
      <c r="N427" s="66">
        <f t="shared" si="1539"/>
        <v>46530000</v>
      </c>
      <c r="O427" s="66">
        <f t="shared" si="1540"/>
        <v>0</v>
      </c>
      <c r="P427" s="66">
        <f t="shared" si="1541"/>
        <v>0</v>
      </c>
      <c r="Q427" s="66">
        <f t="shared" si="1568"/>
        <v>-16030000</v>
      </c>
      <c r="R427" s="66">
        <f t="shared" si="1568"/>
        <v>0</v>
      </c>
      <c r="S427" s="66">
        <f t="shared" si="1568"/>
        <v>0</v>
      </c>
      <c r="T427" s="66">
        <f t="shared" si="1413"/>
        <v>30500000</v>
      </c>
      <c r="U427" s="66">
        <f t="shared" si="1414"/>
        <v>0</v>
      </c>
      <c r="V427" s="66">
        <f t="shared" si="1415"/>
        <v>0</v>
      </c>
      <c r="W427" s="66">
        <f t="shared" si="1569"/>
        <v>0</v>
      </c>
      <c r="X427" s="66">
        <f t="shared" si="1569"/>
        <v>0</v>
      </c>
      <c r="Y427" s="66">
        <f t="shared" si="1569"/>
        <v>0</v>
      </c>
      <c r="Z427" s="66">
        <f t="shared" si="1417"/>
        <v>30500000</v>
      </c>
      <c r="AA427" s="66">
        <f t="shared" si="1418"/>
        <v>0</v>
      </c>
      <c r="AB427" s="66">
        <f t="shared" si="1419"/>
        <v>0</v>
      </c>
      <c r="AC427" s="66">
        <f t="shared" si="1570"/>
        <v>-11142898.939999999</v>
      </c>
      <c r="AD427" s="66">
        <f t="shared" si="1570"/>
        <v>0</v>
      </c>
      <c r="AE427" s="66">
        <f t="shared" si="1570"/>
        <v>0</v>
      </c>
      <c r="AF427" s="66">
        <f t="shared" si="1421"/>
        <v>19357101.060000002</v>
      </c>
      <c r="AG427" s="66">
        <f t="shared" si="1422"/>
        <v>0</v>
      </c>
      <c r="AH427" s="66">
        <f t="shared" si="1423"/>
        <v>0</v>
      </c>
      <c r="AI427" s="66">
        <f t="shared" si="1571"/>
        <v>0</v>
      </c>
      <c r="AJ427" s="66">
        <f t="shared" si="1571"/>
        <v>0</v>
      </c>
      <c r="AK427" s="66">
        <f t="shared" si="1571"/>
        <v>0</v>
      </c>
      <c r="AL427" s="66">
        <f t="shared" si="1425"/>
        <v>19357101.060000002</v>
      </c>
      <c r="AM427" s="66">
        <f t="shared" si="1426"/>
        <v>0</v>
      </c>
      <c r="AN427" s="66">
        <f t="shared" si="1427"/>
        <v>0</v>
      </c>
      <c r="AO427" s="66">
        <f t="shared" si="1572"/>
        <v>0</v>
      </c>
      <c r="AP427" s="66">
        <f t="shared" si="1572"/>
        <v>0</v>
      </c>
      <c r="AQ427" s="66">
        <f t="shared" si="1572"/>
        <v>0</v>
      </c>
      <c r="AR427" s="66">
        <f t="shared" si="1429"/>
        <v>19357101.060000002</v>
      </c>
      <c r="AS427" s="66">
        <f t="shared" si="1430"/>
        <v>0</v>
      </c>
      <c r="AT427" s="66">
        <f t="shared" si="1431"/>
        <v>0</v>
      </c>
      <c r="AU427" s="66">
        <f t="shared" si="1573"/>
        <v>0</v>
      </c>
      <c r="AV427" s="66">
        <f t="shared" si="1573"/>
        <v>0</v>
      </c>
      <c r="AW427" s="66">
        <f t="shared" si="1573"/>
        <v>0</v>
      </c>
      <c r="AX427" s="66">
        <f t="shared" si="1433"/>
        <v>19357101.060000002</v>
      </c>
      <c r="AY427" s="66">
        <f t="shared" si="1434"/>
        <v>0</v>
      </c>
      <c r="AZ427" s="66">
        <f t="shared" si="1435"/>
        <v>0</v>
      </c>
      <c r="BA427" s="66">
        <f t="shared" si="1574"/>
        <v>0</v>
      </c>
      <c r="BB427" s="66">
        <f t="shared" si="1574"/>
        <v>0</v>
      </c>
      <c r="BC427" s="66">
        <f t="shared" si="1574"/>
        <v>0</v>
      </c>
      <c r="BD427" s="66">
        <f t="shared" si="1437"/>
        <v>19357101.060000002</v>
      </c>
      <c r="BE427" s="66">
        <f t="shared" si="1438"/>
        <v>0</v>
      </c>
      <c r="BF427" s="66">
        <f t="shared" si="1439"/>
        <v>0</v>
      </c>
    </row>
    <row r="428" spans="1:58">
      <c r="A428" s="146"/>
      <c r="B428" s="80" t="s">
        <v>145</v>
      </c>
      <c r="C428" s="79" t="s">
        <v>158</v>
      </c>
      <c r="D428" s="79" t="s">
        <v>10</v>
      </c>
      <c r="E428" s="79" t="s">
        <v>99</v>
      </c>
      <c r="F428" s="79" t="s">
        <v>344</v>
      </c>
      <c r="G428" s="107" t="s">
        <v>143</v>
      </c>
      <c r="H428" s="66"/>
      <c r="I428" s="66"/>
      <c r="J428" s="66"/>
      <c r="K428" s="66">
        <v>46530000</v>
      </c>
      <c r="L428" s="66"/>
      <c r="M428" s="66"/>
      <c r="N428" s="66">
        <f t="shared" si="1539"/>
        <v>46530000</v>
      </c>
      <c r="O428" s="66">
        <f t="shared" si="1540"/>
        <v>0</v>
      </c>
      <c r="P428" s="66">
        <f t="shared" si="1541"/>
        <v>0</v>
      </c>
      <c r="Q428" s="66">
        <v>-16030000</v>
      </c>
      <c r="R428" s="66"/>
      <c r="S428" s="66"/>
      <c r="T428" s="66">
        <f t="shared" si="1413"/>
        <v>30500000</v>
      </c>
      <c r="U428" s="66">
        <f t="shared" si="1414"/>
        <v>0</v>
      </c>
      <c r="V428" s="66">
        <f t="shared" si="1415"/>
        <v>0</v>
      </c>
      <c r="W428" s="66"/>
      <c r="X428" s="66"/>
      <c r="Y428" s="66"/>
      <c r="Z428" s="66">
        <f t="shared" si="1417"/>
        <v>30500000</v>
      </c>
      <c r="AA428" s="66">
        <f t="shared" si="1418"/>
        <v>0</v>
      </c>
      <c r="AB428" s="66">
        <f t="shared" si="1419"/>
        <v>0</v>
      </c>
      <c r="AC428" s="66">
        <v>-11142898.939999999</v>
      </c>
      <c r="AD428" s="66"/>
      <c r="AE428" s="66"/>
      <c r="AF428" s="66">
        <f t="shared" si="1421"/>
        <v>19357101.060000002</v>
      </c>
      <c r="AG428" s="66">
        <f t="shared" si="1422"/>
        <v>0</v>
      </c>
      <c r="AH428" s="66">
        <f t="shared" si="1423"/>
        <v>0</v>
      </c>
      <c r="AI428" s="66"/>
      <c r="AJ428" s="66"/>
      <c r="AK428" s="66"/>
      <c r="AL428" s="66">
        <f t="shared" si="1425"/>
        <v>19357101.060000002</v>
      </c>
      <c r="AM428" s="66">
        <f t="shared" si="1426"/>
        <v>0</v>
      </c>
      <c r="AN428" s="66">
        <f t="shared" si="1427"/>
        <v>0</v>
      </c>
      <c r="AO428" s="66"/>
      <c r="AP428" s="66"/>
      <c r="AQ428" s="66"/>
      <c r="AR428" s="66">
        <f t="shared" si="1429"/>
        <v>19357101.060000002</v>
      </c>
      <c r="AS428" s="66">
        <f t="shared" si="1430"/>
        <v>0</v>
      </c>
      <c r="AT428" s="66">
        <f t="shared" si="1431"/>
        <v>0</v>
      </c>
      <c r="AU428" s="66"/>
      <c r="AV428" s="66"/>
      <c r="AW428" s="66"/>
      <c r="AX428" s="66">
        <f t="shared" si="1433"/>
        <v>19357101.060000002</v>
      </c>
      <c r="AY428" s="66">
        <f t="shared" si="1434"/>
        <v>0</v>
      </c>
      <c r="AZ428" s="66">
        <f t="shared" si="1435"/>
        <v>0</v>
      </c>
      <c r="BA428" s="66"/>
      <c r="BB428" s="66"/>
      <c r="BC428" s="66"/>
      <c r="BD428" s="66">
        <f t="shared" si="1437"/>
        <v>19357101.060000002</v>
      </c>
      <c r="BE428" s="66">
        <f t="shared" si="1438"/>
        <v>0</v>
      </c>
      <c r="BF428" s="66">
        <f t="shared" si="1439"/>
        <v>0</v>
      </c>
    </row>
    <row r="429" spans="1:58" ht="25.5">
      <c r="A429" s="146"/>
      <c r="B429" s="80" t="s">
        <v>368</v>
      </c>
      <c r="C429" s="40" t="s">
        <v>158</v>
      </c>
      <c r="D429" s="40" t="s">
        <v>10</v>
      </c>
      <c r="E429" s="40" t="s">
        <v>99</v>
      </c>
      <c r="F429" s="40" t="s">
        <v>367</v>
      </c>
      <c r="G429" s="41"/>
      <c r="H429" s="66"/>
      <c r="I429" s="66"/>
      <c r="J429" s="66"/>
      <c r="K429" s="66"/>
      <c r="L429" s="66"/>
      <c r="M429" s="66"/>
      <c r="N429" s="66"/>
      <c r="O429" s="66"/>
      <c r="P429" s="66"/>
      <c r="Q429" s="66">
        <f>Q430</f>
        <v>25879224.52</v>
      </c>
      <c r="R429" s="66">
        <f t="shared" ref="R429:S430" si="1575">R430</f>
        <v>0</v>
      </c>
      <c r="S429" s="66">
        <f t="shared" si="1575"/>
        <v>0</v>
      </c>
      <c r="T429" s="66">
        <f t="shared" ref="T429:T431" si="1576">N429+Q429</f>
        <v>25879224.52</v>
      </c>
      <c r="U429" s="66">
        <f t="shared" ref="U429:U431" si="1577">O429+R429</f>
        <v>0</v>
      </c>
      <c r="V429" s="66">
        <f t="shared" ref="V429:V431" si="1578">P429+S429</f>
        <v>0</v>
      </c>
      <c r="W429" s="66">
        <f>W430</f>
        <v>30530493.18</v>
      </c>
      <c r="X429" s="66">
        <f t="shared" ref="X429:Y430" si="1579">X430</f>
        <v>0</v>
      </c>
      <c r="Y429" s="66">
        <f t="shared" si="1579"/>
        <v>0</v>
      </c>
      <c r="Z429" s="66">
        <f t="shared" si="1417"/>
        <v>56409717.700000003</v>
      </c>
      <c r="AA429" s="66">
        <f t="shared" si="1418"/>
        <v>0</v>
      </c>
      <c r="AB429" s="66">
        <f t="shared" si="1419"/>
        <v>0</v>
      </c>
      <c r="AC429" s="66">
        <f>AC430</f>
        <v>30530.49</v>
      </c>
      <c r="AD429" s="66">
        <f t="shared" ref="AD429:AE430" si="1580">AD430</f>
        <v>0</v>
      </c>
      <c r="AE429" s="66">
        <f t="shared" si="1580"/>
        <v>0</v>
      </c>
      <c r="AF429" s="66">
        <f t="shared" si="1421"/>
        <v>56440248.190000005</v>
      </c>
      <c r="AG429" s="66">
        <f t="shared" si="1422"/>
        <v>0</v>
      </c>
      <c r="AH429" s="66">
        <f t="shared" si="1423"/>
        <v>0</v>
      </c>
      <c r="AI429" s="66">
        <f>AI430</f>
        <v>30.58</v>
      </c>
      <c r="AJ429" s="66">
        <f t="shared" ref="AJ429:AK430" si="1581">AJ430</f>
        <v>0</v>
      </c>
      <c r="AK429" s="66">
        <f t="shared" si="1581"/>
        <v>0</v>
      </c>
      <c r="AL429" s="66">
        <f t="shared" si="1425"/>
        <v>56440278.770000003</v>
      </c>
      <c r="AM429" s="66">
        <f t="shared" si="1426"/>
        <v>0</v>
      </c>
      <c r="AN429" s="66">
        <f t="shared" si="1427"/>
        <v>0</v>
      </c>
      <c r="AO429" s="66">
        <f>AO430</f>
        <v>0</v>
      </c>
      <c r="AP429" s="66">
        <f t="shared" ref="AP429:AQ430" si="1582">AP430</f>
        <v>0</v>
      </c>
      <c r="AQ429" s="66">
        <f t="shared" si="1582"/>
        <v>0</v>
      </c>
      <c r="AR429" s="66">
        <f t="shared" si="1429"/>
        <v>56440278.770000003</v>
      </c>
      <c r="AS429" s="66">
        <f t="shared" si="1430"/>
        <v>0</v>
      </c>
      <c r="AT429" s="66">
        <f t="shared" si="1431"/>
        <v>0</v>
      </c>
      <c r="AU429" s="66">
        <f>AU430</f>
        <v>0</v>
      </c>
      <c r="AV429" s="66">
        <f t="shared" ref="AV429:AW430" si="1583">AV430</f>
        <v>0</v>
      </c>
      <c r="AW429" s="66">
        <f t="shared" si="1583"/>
        <v>0</v>
      </c>
      <c r="AX429" s="66">
        <f t="shared" si="1433"/>
        <v>56440278.770000003</v>
      </c>
      <c r="AY429" s="66">
        <f t="shared" si="1434"/>
        <v>0</v>
      </c>
      <c r="AZ429" s="66">
        <f t="shared" si="1435"/>
        <v>0</v>
      </c>
      <c r="BA429" s="66">
        <f>BA430</f>
        <v>-38622109.5</v>
      </c>
      <c r="BB429" s="66">
        <f t="shared" ref="BB429:BC430" si="1584">BB430</f>
        <v>0</v>
      </c>
      <c r="BC429" s="66">
        <f t="shared" si="1584"/>
        <v>0</v>
      </c>
      <c r="BD429" s="66">
        <f t="shared" si="1437"/>
        <v>17818169.270000003</v>
      </c>
      <c r="BE429" s="66">
        <f t="shared" si="1438"/>
        <v>0</v>
      </c>
      <c r="BF429" s="66">
        <f t="shared" si="1439"/>
        <v>0</v>
      </c>
    </row>
    <row r="430" spans="1:58" ht="25.5">
      <c r="A430" s="146"/>
      <c r="B430" s="80" t="s">
        <v>144</v>
      </c>
      <c r="C430" s="40" t="s">
        <v>158</v>
      </c>
      <c r="D430" s="40" t="s">
        <v>10</v>
      </c>
      <c r="E430" s="40" t="s">
        <v>99</v>
      </c>
      <c r="F430" s="40" t="s">
        <v>367</v>
      </c>
      <c r="G430" s="41" t="s">
        <v>142</v>
      </c>
      <c r="H430" s="66"/>
      <c r="I430" s="66"/>
      <c r="J430" s="66"/>
      <c r="K430" s="66"/>
      <c r="L430" s="66"/>
      <c r="M430" s="66"/>
      <c r="N430" s="66"/>
      <c r="O430" s="66"/>
      <c r="P430" s="66"/>
      <c r="Q430" s="66">
        <f>Q431</f>
        <v>25879224.52</v>
      </c>
      <c r="R430" s="66">
        <f t="shared" si="1575"/>
        <v>0</v>
      </c>
      <c r="S430" s="66">
        <f t="shared" si="1575"/>
        <v>0</v>
      </c>
      <c r="T430" s="66">
        <f t="shared" si="1576"/>
        <v>25879224.52</v>
      </c>
      <c r="U430" s="66">
        <f t="shared" si="1577"/>
        <v>0</v>
      </c>
      <c r="V430" s="66">
        <f t="shared" si="1578"/>
        <v>0</v>
      </c>
      <c r="W430" s="66">
        <f>W431</f>
        <v>30530493.18</v>
      </c>
      <c r="X430" s="66">
        <f t="shared" si="1579"/>
        <v>0</v>
      </c>
      <c r="Y430" s="66">
        <f t="shared" si="1579"/>
        <v>0</v>
      </c>
      <c r="Z430" s="66">
        <f t="shared" si="1417"/>
        <v>56409717.700000003</v>
      </c>
      <c r="AA430" s="66">
        <f t="shared" si="1418"/>
        <v>0</v>
      </c>
      <c r="AB430" s="66">
        <f t="shared" si="1419"/>
        <v>0</v>
      </c>
      <c r="AC430" s="66">
        <f>AC431</f>
        <v>30530.49</v>
      </c>
      <c r="AD430" s="66">
        <f t="shared" si="1580"/>
        <v>0</v>
      </c>
      <c r="AE430" s="66">
        <f t="shared" si="1580"/>
        <v>0</v>
      </c>
      <c r="AF430" s="66">
        <f t="shared" si="1421"/>
        <v>56440248.190000005</v>
      </c>
      <c r="AG430" s="66">
        <f t="shared" si="1422"/>
        <v>0</v>
      </c>
      <c r="AH430" s="66">
        <f t="shared" si="1423"/>
        <v>0</v>
      </c>
      <c r="AI430" s="66">
        <f>AI431</f>
        <v>30.58</v>
      </c>
      <c r="AJ430" s="66">
        <f t="shared" si="1581"/>
        <v>0</v>
      </c>
      <c r="AK430" s="66">
        <f t="shared" si="1581"/>
        <v>0</v>
      </c>
      <c r="AL430" s="66">
        <f t="shared" si="1425"/>
        <v>56440278.770000003</v>
      </c>
      <c r="AM430" s="66">
        <f t="shared" si="1426"/>
        <v>0</v>
      </c>
      <c r="AN430" s="66">
        <f t="shared" si="1427"/>
        <v>0</v>
      </c>
      <c r="AO430" s="66">
        <f>AO431</f>
        <v>0</v>
      </c>
      <c r="AP430" s="66">
        <f t="shared" si="1582"/>
        <v>0</v>
      </c>
      <c r="AQ430" s="66">
        <f t="shared" si="1582"/>
        <v>0</v>
      </c>
      <c r="AR430" s="66">
        <f t="shared" si="1429"/>
        <v>56440278.770000003</v>
      </c>
      <c r="AS430" s="66">
        <f t="shared" si="1430"/>
        <v>0</v>
      </c>
      <c r="AT430" s="66">
        <f t="shared" si="1431"/>
        <v>0</v>
      </c>
      <c r="AU430" s="66">
        <f>AU431</f>
        <v>0</v>
      </c>
      <c r="AV430" s="66">
        <f t="shared" si="1583"/>
        <v>0</v>
      </c>
      <c r="AW430" s="66">
        <f t="shared" si="1583"/>
        <v>0</v>
      </c>
      <c r="AX430" s="66">
        <f t="shared" si="1433"/>
        <v>56440278.770000003</v>
      </c>
      <c r="AY430" s="66">
        <f t="shared" si="1434"/>
        <v>0</v>
      </c>
      <c r="AZ430" s="66">
        <f t="shared" si="1435"/>
        <v>0</v>
      </c>
      <c r="BA430" s="66">
        <f>BA431</f>
        <v>-38622109.5</v>
      </c>
      <c r="BB430" s="66">
        <f t="shared" si="1584"/>
        <v>0</v>
      </c>
      <c r="BC430" s="66">
        <f t="shared" si="1584"/>
        <v>0</v>
      </c>
      <c r="BD430" s="66">
        <f t="shared" si="1437"/>
        <v>17818169.270000003</v>
      </c>
      <c r="BE430" s="66">
        <f t="shared" si="1438"/>
        <v>0</v>
      </c>
      <c r="BF430" s="66">
        <f t="shared" si="1439"/>
        <v>0</v>
      </c>
    </row>
    <row r="431" spans="1:58">
      <c r="A431" s="146"/>
      <c r="B431" s="80" t="s">
        <v>145</v>
      </c>
      <c r="C431" s="40" t="s">
        <v>158</v>
      </c>
      <c r="D431" s="40" t="s">
        <v>10</v>
      </c>
      <c r="E431" s="40" t="s">
        <v>99</v>
      </c>
      <c r="F431" s="40" t="s">
        <v>367</v>
      </c>
      <c r="G431" s="41" t="s">
        <v>143</v>
      </c>
      <c r="H431" s="66"/>
      <c r="I431" s="66"/>
      <c r="J431" s="66"/>
      <c r="K431" s="66"/>
      <c r="L431" s="66"/>
      <c r="M431" s="66"/>
      <c r="N431" s="66"/>
      <c r="O431" s="66"/>
      <c r="P431" s="66"/>
      <c r="Q431" s="66">
        <v>25879224.52</v>
      </c>
      <c r="R431" s="66"/>
      <c r="S431" s="66"/>
      <c r="T431" s="66">
        <f t="shared" si="1576"/>
        <v>25879224.52</v>
      </c>
      <c r="U431" s="66">
        <f t="shared" si="1577"/>
        <v>0</v>
      </c>
      <c r="V431" s="66">
        <f t="shared" si="1578"/>
        <v>0</v>
      </c>
      <c r="W431" s="66">
        <v>30530493.18</v>
      </c>
      <c r="X431" s="66"/>
      <c r="Y431" s="66"/>
      <c r="Z431" s="66">
        <f t="shared" si="1417"/>
        <v>56409717.700000003</v>
      </c>
      <c r="AA431" s="66">
        <f t="shared" si="1418"/>
        <v>0</v>
      </c>
      <c r="AB431" s="66">
        <f t="shared" si="1419"/>
        <v>0</v>
      </c>
      <c r="AC431" s="66">
        <v>30530.49</v>
      </c>
      <c r="AD431" s="66"/>
      <c r="AE431" s="66"/>
      <c r="AF431" s="66">
        <f t="shared" si="1421"/>
        <v>56440248.190000005</v>
      </c>
      <c r="AG431" s="66">
        <f t="shared" si="1422"/>
        <v>0</v>
      </c>
      <c r="AH431" s="66">
        <f t="shared" si="1423"/>
        <v>0</v>
      </c>
      <c r="AI431" s="66">
        <v>30.58</v>
      </c>
      <c r="AJ431" s="66"/>
      <c r="AK431" s="66"/>
      <c r="AL431" s="66">
        <f t="shared" si="1425"/>
        <v>56440278.770000003</v>
      </c>
      <c r="AM431" s="66">
        <f t="shared" si="1426"/>
        <v>0</v>
      </c>
      <c r="AN431" s="66">
        <f t="shared" si="1427"/>
        <v>0</v>
      </c>
      <c r="AO431" s="66"/>
      <c r="AP431" s="66"/>
      <c r="AQ431" s="66"/>
      <c r="AR431" s="66">
        <f t="shared" si="1429"/>
        <v>56440278.770000003</v>
      </c>
      <c r="AS431" s="66">
        <f t="shared" si="1430"/>
        <v>0</v>
      </c>
      <c r="AT431" s="66">
        <f t="shared" si="1431"/>
        <v>0</v>
      </c>
      <c r="AU431" s="66"/>
      <c r="AV431" s="66"/>
      <c r="AW431" s="66"/>
      <c r="AX431" s="66">
        <f t="shared" si="1433"/>
        <v>56440278.770000003</v>
      </c>
      <c r="AY431" s="66">
        <f t="shared" si="1434"/>
        <v>0</v>
      </c>
      <c r="AZ431" s="66">
        <f t="shared" si="1435"/>
        <v>0</v>
      </c>
      <c r="BA431" s="66">
        <v>-38622109.5</v>
      </c>
      <c r="BB431" s="66"/>
      <c r="BC431" s="66"/>
      <c r="BD431" s="66">
        <f t="shared" si="1437"/>
        <v>17818169.270000003</v>
      </c>
      <c r="BE431" s="66">
        <f t="shared" si="1438"/>
        <v>0</v>
      </c>
      <c r="BF431" s="66">
        <f t="shared" si="1439"/>
        <v>0</v>
      </c>
    </row>
    <row r="432" spans="1:58">
      <c r="A432" s="89" t="s">
        <v>165</v>
      </c>
      <c r="B432" s="81" t="s">
        <v>160</v>
      </c>
      <c r="C432" s="82" t="s">
        <v>158</v>
      </c>
      <c r="D432" s="82" t="s">
        <v>14</v>
      </c>
      <c r="E432" s="82" t="s">
        <v>99</v>
      </c>
      <c r="F432" s="82" t="s">
        <v>100</v>
      </c>
      <c r="G432" s="83"/>
      <c r="H432" s="64">
        <f>+H433</f>
        <v>1000000</v>
      </c>
      <c r="I432" s="64">
        <f t="shared" ref="I432:M432" si="1585">+I433</f>
        <v>0</v>
      </c>
      <c r="J432" s="64">
        <f t="shared" si="1585"/>
        <v>0</v>
      </c>
      <c r="K432" s="64">
        <f t="shared" si="1585"/>
        <v>0</v>
      </c>
      <c r="L432" s="64">
        <f t="shared" si="1585"/>
        <v>0</v>
      </c>
      <c r="M432" s="64">
        <f t="shared" si="1585"/>
        <v>0</v>
      </c>
      <c r="N432" s="64">
        <f t="shared" si="1488"/>
        <v>1000000</v>
      </c>
      <c r="O432" s="64">
        <f t="shared" si="1489"/>
        <v>0</v>
      </c>
      <c r="P432" s="64">
        <f t="shared" si="1490"/>
        <v>0</v>
      </c>
      <c r="Q432" s="64">
        <f t="shared" ref="Q432:S432" si="1586">+Q433</f>
        <v>0</v>
      </c>
      <c r="R432" s="64">
        <f t="shared" si="1586"/>
        <v>0</v>
      </c>
      <c r="S432" s="64">
        <f t="shared" si="1586"/>
        <v>0</v>
      </c>
      <c r="T432" s="64">
        <f t="shared" si="1413"/>
        <v>1000000</v>
      </c>
      <c r="U432" s="64">
        <f t="shared" si="1414"/>
        <v>0</v>
      </c>
      <c r="V432" s="64">
        <f t="shared" si="1415"/>
        <v>0</v>
      </c>
      <c r="W432" s="64">
        <f t="shared" ref="W432:Y432" si="1587">+W433</f>
        <v>0</v>
      </c>
      <c r="X432" s="64">
        <f t="shared" si="1587"/>
        <v>0</v>
      </c>
      <c r="Y432" s="64">
        <f t="shared" si="1587"/>
        <v>0</v>
      </c>
      <c r="Z432" s="64">
        <f t="shared" si="1417"/>
        <v>1000000</v>
      </c>
      <c r="AA432" s="64">
        <f t="shared" si="1418"/>
        <v>0</v>
      </c>
      <c r="AB432" s="64">
        <f t="shared" si="1419"/>
        <v>0</v>
      </c>
      <c r="AC432" s="64">
        <f t="shared" ref="AC432:AE432" si="1588">+AC433</f>
        <v>0</v>
      </c>
      <c r="AD432" s="64">
        <f t="shared" si="1588"/>
        <v>0</v>
      </c>
      <c r="AE432" s="64">
        <f t="shared" si="1588"/>
        <v>0</v>
      </c>
      <c r="AF432" s="64">
        <f t="shared" si="1421"/>
        <v>1000000</v>
      </c>
      <c r="AG432" s="64">
        <f t="shared" si="1422"/>
        <v>0</v>
      </c>
      <c r="AH432" s="64">
        <f t="shared" si="1423"/>
        <v>0</v>
      </c>
      <c r="AI432" s="64">
        <f t="shared" ref="AI432:AK432" si="1589">+AI433</f>
        <v>-1000000</v>
      </c>
      <c r="AJ432" s="64">
        <f t="shared" si="1589"/>
        <v>0</v>
      </c>
      <c r="AK432" s="64">
        <f t="shared" si="1589"/>
        <v>0</v>
      </c>
      <c r="AL432" s="64">
        <f t="shared" si="1425"/>
        <v>0</v>
      </c>
      <c r="AM432" s="64">
        <f t="shared" si="1426"/>
        <v>0</v>
      </c>
      <c r="AN432" s="64">
        <f t="shared" si="1427"/>
        <v>0</v>
      </c>
      <c r="AO432" s="64">
        <f t="shared" ref="AO432:AQ432" si="1590">+AO433</f>
        <v>0</v>
      </c>
      <c r="AP432" s="64">
        <f t="shared" si="1590"/>
        <v>0</v>
      </c>
      <c r="AQ432" s="64">
        <f t="shared" si="1590"/>
        <v>0</v>
      </c>
      <c r="AR432" s="64">
        <f t="shared" si="1429"/>
        <v>0</v>
      </c>
      <c r="AS432" s="64">
        <f t="shared" si="1430"/>
        <v>0</v>
      </c>
      <c r="AT432" s="64">
        <f t="shared" si="1431"/>
        <v>0</v>
      </c>
      <c r="AU432" s="64">
        <f t="shared" ref="AU432:AW432" si="1591">+AU433</f>
        <v>0</v>
      </c>
      <c r="AV432" s="64">
        <f t="shared" si="1591"/>
        <v>0</v>
      </c>
      <c r="AW432" s="64">
        <f t="shared" si="1591"/>
        <v>0</v>
      </c>
      <c r="AX432" s="64">
        <f t="shared" si="1433"/>
        <v>0</v>
      </c>
      <c r="AY432" s="64">
        <f t="shared" si="1434"/>
        <v>0</v>
      </c>
      <c r="AZ432" s="64">
        <f t="shared" si="1435"/>
        <v>0</v>
      </c>
      <c r="BA432" s="64">
        <f t="shared" ref="BA432:BC432" si="1592">+BA433</f>
        <v>0</v>
      </c>
      <c r="BB432" s="64">
        <f t="shared" si="1592"/>
        <v>0</v>
      </c>
      <c r="BC432" s="64">
        <f t="shared" si="1592"/>
        <v>0</v>
      </c>
      <c r="BD432" s="64">
        <f t="shared" si="1437"/>
        <v>0</v>
      </c>
      <c r="BE432" s="64">
        <f t="shared" si="1438"/>
        <v>0</v>
      </c>
      <c r="BF432" s="64">
        <f t="shared" si="1439"/>
        <v>0</v>
      </c>
    </row>
    <row r="433" spans="1:58" ht="25.5">
      <c r="A433" s="117"/>
      <c r="B433" s="80" t="s">
        <v>215</v>
      </c>
      <c r="C433" s="40" t="s">
        <v>158</v>
      </c>
      <c r="D433" s="40" t="s">
        <v>14</v>
      </c>
      <c r="E433" s="40" t="s">
        <v>99</v>
      </c>
      <c r="F433" s="40" t="s">
        <v>214</v>
      </c>
      <c r="G433" s="41"/>
      <c r="H433" s="70">
        <f t="shared" ref="H433:M434" si="1593">H434</f>
        <v>1000000</v>
      </c>
      <c r="I433" s="70">
        <f t="shared" si="1593"/>
        <v>0</v>
      </c>
      <c r="J433" s="70">
        <f t="shared" si="1593"/>
        <v>0</v>
      </c>
      <c r="K433" s="70">
        <f t="shared" si="1593"/>
        <v>0</v>
      </c>
      <c r="L433" s="70">
        <f t="shared" si="1593"/>
        <v>0</v>
      </c>
      <c r="M433" s="70">
        <f t="shared" si="1593"/>
        <v>0</v>
      </c>
      <c r="N433" s="70">
        <f t="shared" si="1488"/>
        <v>1000000</v>
      </c>
      <c r="O433" s="70">
        <f t="shared" si="1489"/>
        <v>0</v>
      </c>
      <c r="P433" s="70">
        <f t="shared" si="1490"/>
        <v>0</v>
      </c>
      <c r="Q433" s="70">
        <f t="shared" ref="Q433:S434" si="1594">Q434</f>
        <v>0</v>
      </c>
      <c r="R433" s="70">
        <f t="shared" si="1594"/>
        <v>0</v>
      </c>
      <c r="S433" s="70">
        <f t="shared" si="1594"/>
        <v>0</v>
      </c>
      <c r="T433" s="70">
        <f t="shared" si="1413"/>
        <v>1000000</v>
      </c>
      <c r="U433" s="70">
        <f t="shared" si="1414"/>
        <v>0</v>
      </c>
      <c r="V433" s="70">
        <f t="shared" si="1415"/>
        <v>0</v>
      </c>
      <c r="W433" s="70">
        <f t="shared" ref="W433:Y434" si="1595">W434</f>
        <v>0</v>
      </c>
      <c r="X433" s="70">
        <f t="shared" si="1595"/>
        <v>0</v>
      </c>
      <c r="Y433" s="70">
        <f t="shared" si="1595"/>
        <v>0</v>
      </c>
      <c r="Z433" s="70">
        <f t="shared" si="1417"/>
        <v>1000000</v>
      </c>
      <c r="AA433" s="70">
        <f t="shared" si="1418"/>
        <v>0</v>
      </c>
      <c r="AB433" s="70">
        <f t="shared" si="1419"/>
        <v>0</v>
      </c>
      <c r="AC433" s="70">
        <f t="shared" ref="AC433:AE434" si="1596">AC434</f>
        <v>0</v>
      </c>
      <c r="AD433" s="70">
        <f t="shared" si="1596"/>
        <v>0</v>
      </c>
      <c r="AE433" s="70">
        <f t="shared" si="1596"/>
        <v>0</v>
      </c>
      <c r="AF433" s="70">
        <f t="shared" si="1421"/>
        <v>1000000</v>
      </c>
      <c r="AG433" s="70">
        <f t="shared" si="1422"/>
        <v>0</v>
      </c>
      <c r="AH433" s="70">
        <f t="shared" si="1423"/>
        <v>0</v>
      </c>
      <c r="AI433" s="70">
        <f t="shared" ref="AI433:AK434" si="1597">AI434</f>
        <v>-1000000</v>
      </c>
      <c r="AJ433" s="70">
        <f t="shared" si="1597"/>
        <v>0</v>
      </c>
      <c r="AK433" s="70">
        <f t="shared" si="1597"/>
        <v>0</v>
      </c>
      <c r="AL433" s="70">
        <f t="shared" si="1425"/>
        <v>0</v>
      </c>
      <c r="AM433" s="70">
        <f t="shared" si="1426"/>
        <v>0</v>
      </c>
      <c r="AN433" s="70">
        <f t="shared" si="1427"/>
        <v>0</v>
      </c>
      <c r="AO433" s="70">
        <f t="shared" ref="AO433:AQ434" si="1598">AO434</f>
        <v>0</v>
      </c>
      <c r="AP433" s="70">
        <f t="shared" si="1598"/>
        <v>0</v>
      </c>
      <c r="AQ433" s="70">
        <f t="shared" si="1598"/>
        <v>0</v>
      </c>
      <c r="AR433" s="70">
        <f t="shared" si="1429"/>
        <v>0</v>
      </c>
      <c r="AS433" s="70">
        <f t="shared" si="1430"/>
        <v>0</v>
      </c>
      <c r="AT433" s="70">
        <f t="shared" si="1431"/>
        <v>0</v>
      </c>
      <c r="AU433" s="70">
        <f t="shared" ref="AU433:AW434" si="1599">AU434</f>
        <v>0</v>
      </c>
      <c r="AV433" s="70">
        <f t="shared" si="1599"/>
        <v>0</v>
      </c>
      <c r="AW433" s="70">
        <f t="shared" si="1599"/>
        <v>0</v>
      </c>
      <c r="AX433" s="70">
        <f t="shared" si="1433"/>
        <v>0</v>
      </c>
      <c r="AY433" s="70">
        <f t="shared" si="1434"/>
        <v>0</v>
      </c>
      <c r="AZ433" s="70">
        <f t="shared" si="1435"/>
        <v>0</v>
      </c>
      <c r="BA433" s="70">
        <f t="shared" ref="BA433:BC434" si="1600">BA434</f>
        <v>0</v>
      </c>
      <c r="BB433" s="70">
        <f t="shared" si="1600"/>
        <v>0</v>
      </c>
      <c r="BC433" s="70">
        <f t="shared" si="1600"/>
        <v>0</v>
      </c>
      <c r="BD433" s="70">
        <f t="shared" si="1437"/>
        <v>0</v>
      </c>
      <c r="BE433" s="70">
        <f t="shared" si="1438"/>
        <v>0</v>
      </c>
      <c r="BF433" s="70">
        <f t="shared" si="1439"/>
        <v>0</v>
      </c>
    </row>
    <row r="434" spans="1:58" ht="25.5">
      <c r="A434" s="117"/>
      <c r="B434" s="80" t="s">
        <v>144</v>
      </c>
      <c r="C434" s="40" t="s">
        <v>158</v>
      </c>
      <c r="D434" s="40" t="s">
        <v>14</v>
      </c>
      <c r="E434" s="40" t="s">
        <v>99</v>
      </c>
      <c r="F434" s="40" t="s">
        <v>214</v>
      </c>
      <c r="G434" s="41" t="s">
        <v>142</v>
      </c>
      <c r="H434" s="70">
        <f t="shared" si="1593"/>
        <v>1000000</v>
      </c>
      <c r="I434" s="70">
        <f t="shared" si="1593"/>
        <v>0</v>
      </c>
      <c r="J434" s="70">
        <f t="shared" si="1593"/>
        <v>0</v>
      </c>
      <c r="K434" s="70">
        <f t="shared" si="1593"/>
        <v>0</v>
      </c>
      <c r="L434" s="70">
        <f t="shared" si="1593"/>
        <v>0</v>
      </c>
      <c r="M434" s="70">
        <f t="shared" si="1593"/>
        <v>0</v>
      </c>
      <c r="N434" s="70">
        <f t="shared" si="1488"/>
        <v>1000000</v>
      </c>
      <c r="O434" s="70">
        <f t="shared" si="1489"/>
        <v>0</v>
      </c>
      <c r="P434" s="70">
        <f t="shared" si="1490"/>
        <v>0</v>
      </c>
      <c r="Q434" s="70">
        <f t="shared" si="1594"/>
        <v>0</v>
      </c>
      <c r="R434" s="70">
        <f t="shared" si="1594"/>
        <v>0</v>
      </c>
      <c r="S434" s="70">
        <f t="shared" si="1594"/>
        <v>0</v>
      </c>
      <c r="T434" s="70">
        <f t="shared" si="1413"/>
        <v>1000000</v>
      </c>
      <c r="U434" s="70">
        <f t="shared" si="1414"/>
        <v>0</v>
      </c>
      <c r="V434" s="70">
        <f t="shared" si="1415"/>
        <v>0</v>
      </c>
      <c r="W434" s="70">
        <f t="shared" si="1595"/>
        <v>0</v>
      </c>
      <c r="X434" s="70">
        <f t="shared" si="1595"/>
        <v>0</v>
      </c>
      <c r="Y434" s="70">
        <f t="shared" si="1595"/>
        <v>0</v>
      </c>
      <c r="Z434" s="70">
        <f t="shared" si="1417"/>
        <v>1000000</v>
      </c>
      <c r="AA434" s="70">
        <f t="shared" si="1418"/>
        <v>0</v>
      </c>
      <c r="AB434" s="70">
        <f t="shared" si="1419"/>
        <v>0</v>
      </c>
      <c r="AC434" s="70">
        <f t="shared" si="1596"/>
        <v>0</v>
      </c>
      <c r="AD434" s="70">
        <f t="shared" si="1596"/>
        <v>0</v>
      </c>
      <c r="AE434" s="70">
        <f t="shared" si="1596"/>
        <v>0</v>
      </c>
      <c r="AF434" s="70">
        <f t="shared" si="1421"/>
        <v>1000000</v>
      </c>
      <c r="AG434" s="70">
        <f t="shared" si="1422"/>
        <v>0</v>
      </c>
      <c r="AH434" s="70">
        <f t="shared" si="1423"/>
        <v>0</v>
      </c>
      <c r="AI434" s="70">
        <f t="shared" si="1597"/>
        <v>-1000000</v>
      </c>
      <c r="AJ434" s="70">
        <f t="shared" si="1597"/>
        <v>0</v>
      </c>
      <c r="AK434" s="70">
        <f t="shared" si="1597"/>
        <v>0</v>
      </c>
      <c r="AL434" s="70">
        <f t="shared" si="1425"/>
        <v>0</v>
      </c>
      <c r="AM434" s="70">
        <f t="shared" si="1426"/>
        <v>0</v>
      </c>
      <c r="AN434" s="70">
        <f t="shared" si="1427"/>
        <v>0</v>
      </c>
      <c r="AO434" s="70">
        <f t="shared" si="1598"/>
        <v>0</v>
      </c>
      <c r="AP434" s="70">
        <f t="shared" si="1598"/>
        <v>0</v>
      </c>
      <c r="AQ434" s="70">
        <f t="shared" si="1598"/>
        <v>0</v>
      </c>
      <c r="AR434" s="70">
        <f t="shared" si="1429"/>
        <v>0</v>
      </c>
      <c r="AS434" s="70">
        <f t="shared" si="1430"/>
        <v>0</v>
      </c>
      <c r="AT434" s="70">
        <f t="shared" si="1431"/>
        <v>0</v>
      </c>
      <c r="AU434" s="70">
        <f t="shared" si="1599"/>
        <v>0</v>
      </c>
      <c r="AV434" s="70">
        <f t="shared" si="1599"/>
        <v>0</v>
      </c>
      <c r="AW434" s="70">
        <f t="shared" si="1599"/>
        <v>0</v>
      </c>
      <c r="AX434" s="70">
        <f t="shared" si="1433"/>
        <v>0</v>
      </c>
      <c r="AY434" s="70">
        <f t="shared" si="1434"/>
        <v>0</v>
      </c>
      <c r="AZ434" s="70">
        <f t="shared" si="1435"/>
        <v>0</v>
      </c>
      <c r="BA434" s="70">
        <f t="shared" si="1600"/>
        <v>0</v>
      </c>
      <c r="BB434" s="70">
        <f t="shared" si="1600"/>
        <v>0</v>
      </c>
      <c r="BC434" s="70">
        <f t="shared" si="1600"/>
        <v>0</v>
      </c>
      <c r="BD434" s="70">
        <f t="shared" si="1437"/>
        <v>0</v>
      </c>
      <c r="BE434" s="70">
        <f t="shared" si="1438"/>
        <v>0</v>
      </c>
      <c r="BF434" s="70">
        <f t="shared" si="1439"/>
        <v>0</v>
      </c>
    </row>
    <row r="435" spans="1:58">
      <c r="A435" s="117"/>
      <c r="B435" s="80" t="s">
        <v>145</v>
      </c>
      <c r="C435" s="40" t="s">
        <v>158</v>
      </c>
      <c r="D435" s="40" t="s">
        <v>14</v>
      </c>
      <c r="E435" s="40" t="s">
        <v>99</v>
      </c>
      <c r="F435" s="40" t="s">
        <v>214</v>
      </c>
      <c r="G435" s="41" t="s">
        <v>143</v>
      </c>
      <c r="H435" s="66">
        <v>1000000</v>
      </c>
      <c r="I435" s="66"/>
      <c r="J435" s="66"/>
      <c r="K435" s="66"/>
      <c r="L435" s="66"/>
      <c r="M435" s="66"/>
      <c r="N435" s="66">
        <f t="shared" si="1488"/>
        <v>1000000</v>
      </c>
      <c r="O435" s="66">
        <f t="shared" si="1489"/>
        <v>0</v>
      </c>
      <c r="P435" s="66">
        <f t="shared" si="1490"/>
        <v>0</v>
      </c>
      <c r="Q435" s="66"/>
      <c r="R435" s="66"/>
      <c r="S435" s="66"/>
      <c r="T435" s="66">
        <f t="shared" si="1413"/>
        <v>1000000</v>
      </c>
      <c r="U435" s="66">
        <f t="shared" si="1414"/>
        <v>0</v>
      </c>
      <c r="V435" s="66">
        <f t="shared" si="1415"/>
        <v>0</v>
      </c>
      <c r="W435" s="66"/>
      <c r="X435" s="66"/>
      <c r="Y435" s="66"/>
      <c r="Z435" s="66">
        <f t="shared" si="1417"/>
        <v>1000000</v>
      </c>
      <c r="AA435" s="66">
        <f t="shared" si="1418"/>
        <v>0</v>
      </c>
      <c r="AB435" s="66">
        <f t="shared" si="1419"/>
        <v>0</v>
      </c>
      <c r="AC435" s="66"/>
      <c r="AD435" s="66"/>
      <c r="AE435" s="66"/>
      <c r="AF435" s="66">
        <f t="shared" si="1421"/>
        <v>1000000</v>
      </c>
      <c r="AG435" s="66">
        <f t="shared" si="1422"/>
        <v>0</v>
      </c>
      <c r="AH435" s="66">
        <f t="shared" si="1423"/>
        <v>0</v>
      </c>
      <c r="AI435" s="66">
        <v>-1000000</v>
      </c>
      <c r="AJ435" s="66"/>
      <c r="AK435" s="66"/>
      <c r="AL435" s="66">
        <f t="shared" si="1425"/>
        <v>0</v>
      </c>
      <c r="AM435" s="66">
        <f t="shared" si="1426"/>
        <v>0</v>
      </c>
      <c r="AN435" s="66">
        <f t="shared" si="1427"/>
        <v>0</v>
      </c>
      <c r="AO435" s="66"/>
      <c r="AP435" s="66"/>
      <c r="AQ435" s="66"/>
      <c r="AR435" s="66">
        <f t="shared" si="1429"/>
        <v>0</v>
      </c>
      <c r="AS435" s="66">
        <f t="shared" si="1430"/>
        <v>0</v>
      </c>
      <c r="AT435" s="66">
        <f t="shared" si="1431"/>
        <v>0</v>
      </c>
      <c r="AU435" s="66"/>
      <c r="AV435" s="66"/>
      <c r="AW435" s="66"/>
      <c r="AX435" s="66">
        <f t="shared" si="1433"/>
        <v>0</v>
      </c>
      <c r="AY435" s="66">
        <f t="shared" si="1434"/>
        <v>0</v>
      </c>
      <c r="AZ435" s="66">
        <f t="shared" si="1435"/>
        <v>0</v>
      </c>
      <c r="BA435" s="66"/>
      <c r="BB435" s="66"/>
      <c r="BC435" s="66"/>
      <c r="BD435" s="66">
        <f t="shared" si="1437"/>
        <v>0</v>
      </c>
      <c r="BE435" s="66">
        <f t="shared" si="1438"/>
        <v>0</v>
      </c>
      <c r="BF435" s="66">
        <f t="shared" si="1439"/>
        <v>0</v>
      </c>
    </row>
    <row r="436" spans="1:58" ht="13.5" customHeight="1">
      <c r="A436" s="89" t="s">
        <v>341</v>
      </c>
      <c r="B436" s="87" t="s">
        <v>161</v>
      </c>
      <c r="C436" s="86" t="s">
        <v>158</v>
      </c>
      <c r="D436" s="86" t="s">
        <v>4</v>
      </c>
      <c r="E436" s="86" t="s">
        <v>99</v>
      </c>
      <c r="F436" s="82" t="s">
        <v>100</v>
      </c>
      <c r="G436" s="83"/>
      <c r="H436" s="64">
        <f>H437+H440</f>
        <v>3311000</v>
      </c>
      <c r="I436" s="64">
        <f t="shared" ref="I436:J436" si="1601">I437+I440</f>
        <v>1600000</v>
      </c>
      <c r="J436" s="64">
        <f t="shared" si="1601"/>
        <v>0</v>
      </c>
      <c r="K436" s="64">
        <f t="shared" ref="K436:M436" si="1602">K437+K440</f>
        <v>0</v>
      </c>
      <c r="L436" s="64">
        <f t="shared" si="1602"/>
        <v>0</v>
      </c>
      <c r="M436" s="64">
        <f t="shared" si="1602"/>
        <v>0</v>
      </c>
      <c r="N436" s="64">
        <f t="shared" si="1488"/>
        <v>3311000</v>
      </c>
      <c r="O436" s="64">
        <f t="shared" si="1489"/>
        <v>1600000</v>
      </c>
      <c r="P436" s="64">
        <f t="shared" si="1490"/>
        <v>0</v>
      </c>
      <c r="Q436" s="64">
        <f t="shared" ref="Q436:S436" si="1603">Q437+Q440</f>
        <v>0</v>
      </c>
      <c r="R436" s="64">
        <f t="shared" si="1603"/>
        <v>0</v>
      </c>
      <c r="S436" s="64">
        <f t="shared" si="1603"/>
        <v>0</v>
      </c>
      <c r="T436" s="64">
        <f t="shared" si="1413"/>
        <v>3311000</v>
      </c>
      <c r="U436" s="64">
        <f t="shared" si="1414"/>
        <v>1600000</v>
      </c>
      <c r="V436" s="64">
        <f t="shared" si="1415"/>
        <v>0</v>
      </c>
      <c r="W436" s="64">
        <f t="shared" ref="W436:Y436" si="1604">W437+W440</f>
        <v>200000</v>
      </c>
      <c r="X436" s="64">
        <f t="shared" si="1604"/>
        <v>0</v>
      </c>
      <c r="Y436" s="64">
        <f t="shared" si="1604"/>
        <v>0</v>
      </c>
      <c r="Z436" s="64">
        <f t="shared" si="1417"/>
        <v>3511000</v>
      </c>
      <c r="AA436" s="64">
        <f t="shared" si="1418"/>
        <v>1600000</v>
      </c>
      <c r="AB436" s="64">
        <f t="shared" si="1419"/>
        <v>0</v>
      </c>
      <c r="AC436" s="64">
        <f t="shared" ref="AC436:AE436" si="1605">AC437+AC440</f>
        <v>0</v>
      </c>
      <c r="AD436" s="64">
        <f t="shared" si="1605"/>
        <v>0</v>
      </c>
      <c r="AE436" s="64">
        <f t="shared" si="1605"/>
        <v>0</v>
      </c>
      <c r="AF436" s="64">
        <f t="shared" si="1421"/>
        <v>3511000</v>
      </c>
      <c r="AG436" s="64">
        <f t="shared" si="1422"/>
        <v>1600000</v>
      </c>
      <c r="AH436" s="64">
        <f t="shared" si="1423"/>
        <v>0</v>
      </c>
      <c r="AI436" s="64">
        <f t="shared" ref="AI436:AK436" si="1606">AI437+AI440</f>
        <v>-150000</v>
      </c>
      <c r="AJ436" s="64">
        <f t="shared" si="1606"/>
        <v>0</v>
      </c>
      <c r="AK436" s="64">
        <f t="shared" si="1606"/>
        <v>0</v>
      </c>
      <c r="AL436" s="64">
        <f t="shared" si="1425"/>
        <v>3361000</v>
      </c>
      <c r="AM436" s="64">
        <f t="shared" si="1426"/>
        <v>1600000</v>
      </c>
      <c r="AN436" s="64">
        <f t="shared" si="1427"/>
        <v>0</v>
      </c>
      <c r="AO436" s="64">
        <f t="shared" ref="AO436:AQ436" si="1607">AO437+AO440</f>
        <v>-171000</v>
      </c>
      <c r="AP436" s="64">
        <f t="shared" si="1607"/>
        <v>0</v>
      </c>
      <c r="AQ436" s="64">
        <f t="shared" si="1607"/>
        <v>0</v>
      </c>
      <c r="AR436" s="64">
        <f t="shared" si="1429"/>
        <v>3190000</v>
      </c>
      <c r="AS436" s="64">
        <f t="shared" si="1430"/>
        <v>1600000</v>
      </c>
      <c r="AT436" s="64">
        <f t="shared" si="1431"/>
        <v>0</v>
      </c>
      <c r="AU436" s="64">
        <f t="shared" ref="AU436:AW436" si="1608">AU437+AU440</f>
        <v>-380038</v>
      </c>
      <c r="AV436" s="64">
        <f t="shared" si="1608"/>
        <v>0</v>
      </c>
      <c r="AW436" s="64">
        <f t="shared" si="1608"/>
        <v>0</v>
      </c>
      <c r="AX436" s="64">
        <f t="shared" si="1433"/>
        <v>2809962</v>
      </c>
      <c r="AY436" s="64">
        <f t="shared" si="1434"/>
        <v>1600000</v>
      </c>
      <c r="AZ436" s="64">
        <f t="shared" si="1435"/>
        <v>0</v>
      </c>
      <c r="BA436" s="64">
        <f t="shared" ref="BA436:BC436" si="1609">BA437+BA440</f>
        <v>0</v>
      </c>
      <c r="BB436" s="64">
        <f t="shared" si="1609"/>
        <v>0</v>
      </c>
      <c r="BC436" s="64">
        <f t="shared" si="1609"/>
        <v>0</v>
      </c>
      <c r="BD436" s="64">
        <f t="shared" si="1437"/>
        <v>2809962</v>
      </c>
      <c r="BE436" s="64">
        <f t="shared" si="1438"/>
        <v>1600000</v>
      </c>
      <c r="BF436" s="64">
        <f t="shared" si="1439"/>
        <v>0</v>
      </c>
    </row>
    <row r="437" spans="1:58" ht="18" customHeight="1">
      <c r="A437" s="268"/>
      <c r="B437" s="62" t="s">
        <v>162</v>
      </c>
      <c r="C437" s="85" t="s">
        <v>158</v>
      </c>
      <c r="D437" s="85" t="s">
        <v>4</v>
      </c>
      <c r="E437" s="85" t="s">
        <v>99</v>
      </c>
      <c r="F437" s="40" t="s">
        <v>163</v>
      </c>
      <c r="G437" s="41"/>
      <c r="H437" s="63">
        <f t="shared" ref="H437:M438" si="1610">H438</f>
        <v>2665000</v>
      </c>
      <c r="I437" s="63">
        <f t="shared" si="1610"/>
        <v>1600000</v>
      </c>
      <c r="J437" s="63">
        <f t="shared" si="1610"/>
        <v>0</v>
      </c>
      <c r="K437" s="63">
        <f t="shared" si="1610"/>
        <v>0</v>
      </c>
      <c r="L437" s="63">
        <f t="shared" si="1610"/>
        <v>0</v>
      </c>
      <c r="M437" s="63">
        <f t="shared" si="1610"/>
        <v>0</v>
      </c>
      <c r="N437" s="63">
        <f t="shared" si="1488"/>
        <v>2665000</v>
      </c>
      <c r="O437" s="63">
        <f t="shared" si="1489"/>
        <v>1600000</v>
      </c>
      <c r="P437" s="63">
        <f t="shared" si="1490"/>
        <v>0</v>
      </c>
      <c r="Q437" s="63">
        <f t="shared" ref="Q437:S438" si="1611">Q438</f>
        <v>0</v>
      </c>
      <c r="R437" s="63">
        <f t="shared" si="1611"/>
        <v>0</v>
      </c>
      <c r="S437" s="63">
        <f t="shared" si="1611"/>
        <v>0</v>
      </c>
      <c r="T437" s="63">
        <f t="shared" si="1413"/>
        <v>2665000</v>
      </c>
      <c r="U437" s="63">
        <f t="shared" si="1414"/>
        <v>1600000</v>
      </c>
      <c r="V437" s="63">
        <f t="shared" si="1415"/>
        <v>0</v>
      </c>
      <c r="W437" s="63">
        <f t="shared" ref="W437:Y438" si="1612">W438</f>
        <v>200000</v>
      </c>
      <c r="X437" s="63">
        <f t="shared" si="1612"/>
        <v>0</v>
      </c>
      <c r="Y437" s="63">
        <f t="shared" si="1612"/>
        <v>0</v>
      </c>
      <c r="Z437" s="63">
        <f t="shared" si="1417"/>
        <v>2865000</v>
      </c>
      <c r="AA437" s="63">
        <f t="shared" si="1418"/>
        <v>1600000</v>
      </c>
      <c r="AB437" s="63">
        <f t="shared" si="1419"/>
        <v>0</v>
      </c>
      <c r="AC437" s="63">
        <f t="shared" ref="AC437:AE438" si="1613">AC438</f>
        <v>0</v>
      </c>
      <c r="AD437" s="63">
        <f t="shared" si="1613"/>
        <v>0</v>
      </c>
      <c r="AE437" s="63">
        <f t="shared" si="1613"/>
        <v>0</v>
      </c>
      <c r="AF437" s="63">
        <f t="shared" si="1421"/>
        <v>2865000</v>
      </c>
      <c r="AG437" s="63">
        <f t="shared" si="1422"/>
        <v>1600000</v>
      </c>
      <c r="AH437" s="63">
        <f t="shared" si="1423"/>
        <v>0</v>
      </c>
      <c r="AI437" s="63">
        <f t="shared" ref="AI437:AK438" si="1614">AI438</f>
        <v>-150000</v>
      </c>
      <c r="AJ437" s="63">
        <f t="shared" si="1614"/>
        <v>0</v>
      </c>
      <c r="AK437" s="63">
        <f t="shared" si="1614"/>
        <v>0</v>
      </c>
      <c r="AL437" s="63">
        <f t="shared" si="1425"/>
        <v>2715000</v>
      </c>
      <c r="AM437" s="63">
        <f t="shared" si="1426"/>
        <v>1600000</v>
      </c>
      <c r="AN437" s="63">
        <f t="shared" si="1427"/>
        <v>0</v>
      </c>
      <c r="AO437" s="63">
        <f t="shared" ref="AO437:AQ438" si="1615">AO438</f>
        <v>-171000</v>
      </c>
      <c r="AP437" s="63">
        <f t="shared" si="1615"/>
        <v>0</v>
      </c>
      <c r="AQ437" s="63">
        <f t="shared" si="1615"/>
        <v>0</v>
      </c>
      <c r="AR437" s="63">
        <f t="shared" si="1429"/>
        <v>2544000</v>
      </c>
      <c r="AS437" s="63">
        <f t="shared" si="1430"/>
        <v>1600000</v>
      </c>
      <c r="AT437" s="63">
        <f t="shared" si="1431"/>
        <v>0</v>
      </c>
      <c r="AU437" s="63">
        <f t="shared" ref="AU437:AW438" si="1616">AU438</f>
        <v>-383000</v>
      </c>
      <c r="AV437" s="63">
        <f t="shared" si="1616"/>
        <v>0</v>
      </c>
      <c r="AW437" s="63">
        <f t="shared" si="1616"/>
        <v>0</v>
      </c>
      <c r="AX437" s="63">
        <f t="shared" si="1433"/>
        <v>2161000</v>
      </c>
      <c r="AY437" s="63">
        <f t="shared" si="1434"/>
        <v>1600000</v>
      </c>
      <c r="AZ437" s="63">
        <f t="shared" si="1435"/>
        <v>0</v>
      </c>
      <c r="BA437" s="63">
        <f t="shared" ref="BA437:BC438" si="1617">BA438</f>
        <v>0</v>
      </c>
      <c r="BB437" s="63">
        <f t="shared" si="1617"/>
        <v>0</v>
      </c>
      <c r="BC437" s="63">
        <f t="shared" si="1617"/>
        <v>0</v>
      </c>
      <c r="BD437" s="63">
        <f t="shared" si="1437"/>
        <v>2161000</v>
      </c>
      <c r="BE437" s="63">
        <f t="shared" si="1438"/>
        <v>1600000</v>
      </c>
      <c r="BF437" s="63">
        <f t="shared" si="1439"/>
        <v>0</v>
      </c>
    </row>
    <row r="438" spans="1:58" ht="25.5">
      <c r="A438" s="266"/>
      <c r="B438" s="62" t="s">
        <v>207</v>
      </c>
      <c r="C438" s="85" t="s">
        <v>158</v>
      </c>
      <c r="D438" s="85" t="s">
        <v>4</v>
      </c>
      <c r="E438" s="85" t="s">
        <v>99</v>
      </c>
      <c r="F438" s="40" t="s">
        <v>163</v>
      </c>
      <c r="G438" s="41" t="s">
        <v>32</v>
      </c>
      <c r="H438" s="63">
        <f t="shared" si="1610"/>
        <v>2665000</v>
      </c>
      <c r="I438" s="63">
        <f t="shared" si="1610"/>
        <v>1600000</v>
      </c>
      <c r="J438" s="63">
        <f t="shared" si="1610"/>
        <v>0</v>
      </c>
      <c r="K438" s="63">
        <f t="shared" si="1610"/>
        <v>0</v>
      </c>
      <c r="L438" s="63">
        <f t="shared" si="1610"/>
        <v>0</v>
      </c>
      <c r="M438" s="63">
        <f t="shared" si="1610"/>
        <v>0</v>
      </c>
      <c r="N438" s="63">
        <f t="shared" si="1488"/>
        <v>2665000</v>
      </c>
      <c r="O438" s="63">
        <f t="shared" si="1489"/>
        <v>1600000</v>
      </c>
      <c r="P438" s="63">
        <f t="shared" si="1490"/>
        <v>0</v>
      </c>
      <c r="Q438" s="63">
        <f t="shared" si="1611"/>
        <v>0</v>
      </c>
      <c r="R438" s="63">
        <f t="shared" si="1611"/>
        <v>0</v>
      </c>
      <c r="S438" s="63">
        <f t="shared" si="1611"/>
        <v>0</v>
      </c>
      <c r="T438" s="63">
        <f t="shared" si="1413"/>
        <v>2665000</v>
      </c>
      <c r="U438" s="63">
        <f t="shared" si="1414"/>
        <v>1600000</v>
      </c>
      <c r="V438" s="63">
        <f t="shared" si="1415"/>
        <v>0</v>
      </c>
      <c r="W438" s="63">
        <f t="shared" si="1612"/>
        <v>200000</v>
      </c>
      <c r="X438" s="63">
        <f t="shared" si="1612"/>
        <v>0</v>
      </c>
      <c r="Y438" s="63">
        <f t="shared" si="1612"/>
        <v>0</v>
      </c>
      <c r="Z438" s="63">
        <f t="shared" si="1417"/>
        <v>2865000</v>
      </c>
      <c r="AA438" s="63">
        <f t="shared" si="1418"/>
        <v>1600000</v>
      </c>
      <c r="AB438" s="63">
        <f t="shared" si="1419"/>
        <v>0</v>
      </c>
      <c r="AC438" s="63">
        <f t="shared" si="1613"/>
        <v>0</v>
      </c>
      <c r="AD438" s="63">
        <f t="shared" si="1613"/>
        <v>0</v>
      </c>
      <c r="AE438" s="63">
        <f t="shared" si="1613"/>
        <v>0</v>
      </c>
      <c r="AF438" s="63">
        <f t="shared" si="1421"/>
        <v>2865000</v>
      </c>
      <c r="AG438" s="63">
        <f t="shared" si="1422"/>
        <v>1600000</v>
      </c>
      <c r="AH438" s="63">
        <f t="shared" si="1423"/>
        <v>0</v>
      </c>
      <c r="AI438" s="63">
        <f t="shared" si="1614"/>
        <v>-150000</v>
      </c>
      <c r="AJ438" s="63">
        <f t="shared" si="1614"/>
        <v>0</v>
      </c>
      <c r="AK438" s="63">
        <f t="shared" si="1614"/>
        <v>0</v>
      </c>
      <c r="AL438" s="63">
        <f t="shared" si="1425"/>
        <v>2715000</v>
      </c>
      <c r="AM438" s="63">
        <f t="shared" si="1426"/>
        <v>1600000</v>
      </c>
      <c r="AN438" s="63">
        <f t="shared" si="1427"/>
        <v>0</v>
      </c>
      <c r="AO438" s="63">
        <f t="shared" si="1615"/>
        <v>-171000</v>
      </c>
      <c r="AP438" s="63">
        <f t="shared" si="1615"/>
        <v>0</v>
      </c>
      <c r="AQ438" s="63">
        <f t="shared" si="1615"/>
        <v>0</v>
      </c>
      <c r="AR438" s="63">
        <f t="shared" si="1429"/>
        <v>2544000</v>
      </c>
      <c r="AS438" s="63">
        <f t="shared" si="1430"/>
        <v>1600000</v>
      </c>
      <c r="AT438" s="63">
        <f t="shared" si="1431"/>
        <v>0</v>
      </c>
      <c r="AU438" s="63">
        <f t="shared" si="1616"/>
        <v>-383000</v>
      </c>
      <c r="AV438" s="63">
        <f t="shared" si="1616"/>
        <v>0</v>
      </c>
      <c r="AW438" s="63">
        <f t="shared" si="1616"/>
        <v>0</v>
      </c>
      <c r="AX438" s="63">
        <f t="shared" si="1433"/>
        <v>2161000</v>
      </c>
      <c r="AY438" s="63">
        <f t="shared" si="1434"/>
        <v>1600000</v>
      </c>
      <c r="AZ438" s="63">
        <f t="shared" si="1435"/>
        <v>0</v>
      </c>
      <c r="BA438" s="63">
        <f t="shared" si="1617"/>
        <v>0</v>
      </c>
      <c r="BB438" s="63">
        <f t="shared" si="1617"/>
        <v>0</v>
      </c>
      <c r="BC438" s="63">
        <f t="shared" si="1617"/>
        <v>0</v>
      </c>
      <c r="BD438" s="63">
        <f t="shared" si="1437"/>
        <v>2161000</v>
      </c>
      <c r="BE438" s="63">
        <f t="shared" si="1438"/>
        <v>1600000</v>
      </c>
      <c r="BF438" s="63">
        <f t="shared" si="1439"/>
        <v>0</v>
      </c>
    </row>
    <row r="439" spans="1:58" ht="25.5">
      <c r="A439" s="269"/>
      <c r="B439" s="77" t="s">
        <v>34</v>
      </c>
      <c r="C439" s="85" t="s">
        <v>158</v>
      </c>
      <c r="D439" s="85" t="s">
        <v>4</v>
      </c>
      <c r="E439" s="85" t="s">
        <v>99</v>
      </c>
      <c r="F439" s="40" t="s">
        <v>163</v>
      </c>
      <c r="G439" s="41" t="s">
        <v>33</v>
      </c>
      <c r="H439" s="63">
        <v>2665000</v>
      </c>
      <c r="I439" s="63">
        <v>1600000</v>
      </c>
      <c r="J439" s="63"/>
      <c r="K439" s="63"/>
      <c r="L439" s="63"/>
      <c r="M439" s="63"/>
      <c r="N439" s="63">
        <f t="shared" si="1488"/>
        <v>2665000</v>
      </c>
      <c r="O439" s="63">
        <f t="shared" si="1489"/>
        <v>1600000</v>
      </c>
      <c r="P439" s="63">
        <f t="shared" si="1490"/>
        <v>0</v>
      </c>
      <c r="Q439" s="63"/>
      <c r="R439" s="63"/>
      <c r="S439" s="63"/>
      <c r="T439" s="63">
        <f t="shared" si="1413"/>
        <v>2665000</v>
      </c>
      <c r="U439" s="63">
        <f t="shared" si="1414"/>
        <v>1600000</v>
      </c>
      <c r="V439" s="63">
        <f t="shared" si="1415"/>
        <v>0</v>
      </c>
      <c r="W439" s="63">
        <v>200000</v>
      </c>
      <c r="X439" s="63"/>
      <c r="Y439" s="63"/>
      <c r="Z439" s="63">
        <f t="shared" si="1417"/>
        <v>2865000</v>
      </c>
      <c r="AA439" s="63">
        <f t="shared" si="1418"/>
        <v>1600000</v>
      </c>
      <c r="AB439" s="63">
        <f t="shared" si="1419"/>
        <v>0</v>
      </c>
      <c r="AC439" s="63"/>
      <c r="AD439" s="63"/>
      <c r="AE439" s="63"/>
      <c r="AF439" s="63">
        <f t="shared" si="1421"/>
        <v>2865000</v>
      </c>
      <c r="AG439" s="63">
        <f t="shared" si="1422"/>
        <v>1600000</v>
      </c>
      <c r="AH439" s="63">
        <f t="shared" si="1423"/>
        <v>0</v>
      </c>
      <c r="AI439" s="63">
        <v>-150000</v>
      </c>
      <c r="AJ439" s="63"/>
      <c r="AK439" s="63"/>
      <c r="AL439" s="63">
        <f t="shared" si="1425"/>
        <v>2715000</v>
      </c>
      <c r="AM439" s="63">
        <f t="shared" si="1426"/>
        <v>1600000</v>
      </c>
      <c r="AN439" s="63">
        <f t="shared" si="1427"/>
        <v>0</v>
      </c>
      <c r="AO439" s="63">
        <v>-171000</v>
      </c>
      <c r="AP439" s="63"/>
      <c r="AQ439" s="63"/>
      <c r="AR439" s="63">
        <f t="shared" si="1429"/>
        <v>2544000</v>
      </c>
      <c r="AS439" s="63">
        <f t="shared" si="1430"/>
        <v>1600000</v>
      </c>
      <c r="AT439" s="63">
        <f t="shared" si="1431"/>
        <v>0</v>
      </c>
      <c r="AU439" s="63">
        <v>-383000</v>
      </c>
      <c r="AV439" s="63"/>
      <c r="AW439" s="63"/>
      <c r="AX439" s="63">
        <f t="shared" si="1433"/>
        <v>2161000</v>
      </c>
      <c r="AY439" s="63">
        <f t="shared" si="1434"/>
        <v>1600000</v>
      </c>
      <c r="AZ439" s="63">
        <f t="shared" si="1435"/>
        <v>0</v>
      </c>
      <c r="BA439" s="63"/>
      <c r="BB439" s="63"/>
      <c r="BC439" s="63"/>
      <c r="BD439" s="63">
        <f t="shared" si="1437"/>
        <v>2161000</v>
      </c>
      <c r="BE439" s="63">
        <f t="shared" si="1438"/>
        <v>1600000</v>
      </c>
      <c r="BF439" s="63">
        <f t="shared" si="1439"/>
        <v>0</v>
      </c>
    </row>
    <row r="440" spans="1:58" ht="25.5">
      <c r="A440" s="151"/>
      <c r="B440" s="80" t="s">
        <v>248</v>
      </c>
      <c r="C440" s="85" t="s">
        <v>158</v>
      </c>
      <c r="D440" s="85" t="s">
        <v>4</v>
      </c>
      <c r="E440" s="85" t="s">
        <v>99</v>
      </c>
      <c r="F440" s="40" t="s">
        <v>249</v>
      </c>
      <c r="G440" s="41"/>
      <c r="H440" s="63">
        <f>H441</f>
        <v>646000</v>
      </c>
      <c r="I440" s="63">
        <f t="shared" ref="I440:M440" si="1618">I441</f>
        <v>0</v>
      </c>
      <c r="J440" s="63">
        <f t="shared" si="1618"/>
        <v>0</v>
      </c>
      <c r="K440" s="63">
        <f t="shared" si="1618"/>
        <v>0</v>
      </c>
      <c r="L440" s="63">
        <f t="shared" si="1618"/>
        <v>0</v>
      </c>
      <c r="M440" s="63">
        <f t="shared" si="1618"/>
        <v>0</v>
      </c>
      <c r="N440" s="63">
        <f t="shared" si="1488"/>
        <v>646000</v>
      </c>
      <c r="O440" s="63">
        <f t="shared" si="1489"/>
        <v>0</v>
      </c>
      <c r="P440" s="63">
        <f t="shared" si="1490"/>
        <v>0</v>
      </c>
      <c r="Q440" s="63">
        <f t="shared" ref="Q440:S441" si="1619">Q441</f>
        <v>0</v>
      </c>
      <c r="R440" s="63">
        <f t="shared" si="1619"/>
        <v>0</v>
      </c>
      <c r="S440" s="63">
        <f t="shared" si="1619"/>
        <v>0</v>
      </c>
      <c r="T440" s="63">
        <f t="shared" si="1413"/>
        <v>646000</v>
      </c>
      <c r="U440" s="63">
        <f t="shared" si="1414"/>
        <v>0</v>
      </c>
      <c r="V440" s="63">
        <f t="shared" si="1415"/>
        <v>0</v>
      </c>
      <c r="W440" s="63">
        <f t="shared" ref="W440:Y441" si="1620">W441</f>
        <v>0</v>
      </c>
      <c r="X440" s="63">
        <f t="shared" si="1620"/>
        <v>0</v>
      </c>
      <c r="Y440" s="63">
        <f t="shared" si="1620"/>
        <v>0</v>
      </c>
      <c r="Z440" s="63">
        <f t="shared" si="1417"/>
        <v>646000</v>
      </c>
      <c r="AA440" s="63">
        <f t="shared" si="1418"/>
        <v>0</v>
      </c>
      <c r="AB440" s="63">
        <f t="shared" si="1419"/>
        <v>0</v>
      </c>
      <c r="AC440" s="63">
        <f t="shared" ref="AC440:AE441" si="1621">AC441</f>
        <v>0</v>
      </c>
      <c r="AD440" s="63">
        <f t="shared" si="1621"/>
        <v>0</v>
      </c>
      <c r="AE440" s="63">
        <f t="shared" si="1621"/>
        <v>0</v>
      </c>
      <c r="AF440" s="63">
        <f t="shared" si="1421"/>
        <v>646000</v>
      </c>
      <c r="AG440" s="63">
        <f t="shared" si="1422"/>
        <v>0</v>
      </c>
      <c r="AH440" s="63">
        <f t="shared" si="1423"/>
        <v>0</v>
      </c>
      <c r="AI440" s="63">
        <f t="shared" ref="AI440:AK441" si="1622">AI441</f>
        <v>0</v>
      </c>
      <c r="AJ440" s="63">
        <f t="shared" si="1622"/>
        <v>0</v>
      </c>
      <c r="AK440" s="63">
        <f t="shared" si="1622"/>
        <v>0</v>
      </c>
      <c r="AL440" s="63">
        <f t="shared" si="1425"/>
        <v>646000</v>
      </c>
      <c r="AM440" s="63">
        <f t="shared" si="1426"/>
        <v>0</v>
      </c>
      <c r="AN440" s="63">
        <f t="shared" si="1427"/>
        <v>0</v>
      </c>
      <c r="AO440" s="63">
        <f t="shared" ref="AO440:AQ441" si="1623">AO441</f>
        <v>0</v>
      </c>
      <c r="AP440" s="63">
        <f t="shared" si="1623"/>
        <v>0</v>
      </c>
      <c r="AQ440" s="63">
        <f t="shared" si="1623"/>
        <v>0</v>
      </c>
      <c r="AR440" s="63">
        <f t="shared" si="1429"/>
        <v>646000</v>
      </c>
      <c r="AS440" s="63">
        <f t="shared" si="1430"/>
        <v>0</v>
      </c>
      <c r="AT440" s="63">
        <f t="shared" si="1431"/>
        <v>0</v>
      </c>
      <c r="AU440" s="63">
        <f t="shared" ref="AU440:AW441" si="1624">AU441</f>
        <v>2962</v>
      </c>
      <c r="AV440" s="63">
        <f t="shared" si="1624"/>
        <v>0</v>
      </c>
      <c r="AW440" s="63">
        <f t="shared" si="1624"/>
        <v>0</v>
      </c>
      <c r="AX440" s="63">
        <f t="shared" si="1433"/>
        <v>648962</v>
      </c>
      <c r="AY440" s="63">
        <f t="shared" si="1434"/>
        <v>0</v>
      </c>
      <c r="AZ440" s="63">
        <f t="shared" si="1435"/>
        <v>0</v>
      </c>
      <c r="BA440" s="63">
        <f t="shared" ref="BA440:BC441" si="1625">BA441</f>
        <v>0</v>
      </c>
      <c r="BB440" s="63">
        <f t="shared" si="1625"/>
        <v>0</v>
      </c>
      <c r="BC440" s="63">
        <f t="shared" si="1625"/>
        <v>0</v>
      </c>
      <c r="BD440" s="63">
        <f t="shared" si="1437"/>
        <v>648962</v>
      </c>
      <c r="BE440" s="63">
        <f t="shared" si="1438"/>
        <v>0</v>
      </c>
      <c r="BF440" s="63">
        <f t="shared" si="1439"/>
        <v>0</v>
      </c>
    </row>
    <row r="441" spans="1:58" ht="25.5">
      <c r="A441" s="151"/>
      <c r="B441" s="136" t="s">
        <v>207</v>
      </c>
      <c r="C441" s="85" t="s">
        <v>158</v>
      </c>
      <c r="D441" s="85" t="s">
        <v>4</v>
      </c>
      <c r="E441" s="85" t="s">
        <v>99</v>
      </c>
      <c r="F441" s="40" t="s">
        <v>249</v>
      </c>
      <c r="G441" s="41" t="s">
        <v>32</v>
      </c>
      <c r="H441" s="63">
        <f>H442</f>
        <v>646000</v>
      </c>
      <c r="I441" s="63">
        <f t="shared" ref="I441:M441" si="1626">I442</f>
        <v>0</v>
      </c>
      <c r="J441" s="63">
        <f t="shared" si="1626"/>
        <v>0</v>
      </c>
      <c r="K441" s="63">
        <f t="shared" si="1626"/>
        <v>0</v>
      </c>
      <c r="L441" s="63">
        <f t="shared" si="1626"/>
        <v>0</v>
      </c>
      <c r="M441" s="63">
        <f t="shared" si="1626"/>
        <v>0</v>
      </c>
      <c r="N441" s="63">
        <f t="shared" si="1488"/>
        <v>646000</v>
      </c>
      <c r="O441" s="63">
        <f t="shared" si="1489"/>
        <v>0</v>
      </c>
      <c r="P441" s="63">
        <f t="shared" si="1490"/>
        <v>0</v>
      </c>
      <c r="Q441" s="63">
        <f t="shared" si="1619"/>
        <v>0</v>
      </c>
      <c r="R441" s="63">
        <f t="shared" si="1619"/>
        <v>0</v>
      </c>
      <c r="S441" s="63">
        <f t="shared" si="1619"/>
        <v>0</v>
      </c>
      <c r="T441" s="63">
        <f t="shared" si="1413"/>
        <v>646000</v>
      </c>
      <c r="U441" s="63">
        <f t="shared" si="1414"/>
        <v>0</v>
      </c>
      <c r="V441" s="63">
        <f t="shared" si="1415"/>
        <v>0</v>
      </c>
      <c r="W441" s="63">
        <f t="shared" si="1620"/>
        <v>0</v>
      </c>
      <c r="X441" s="63">
        <f t="shared" si="1620"/>
        <v>0</v>
      </c>
      <c r="Y441" s="63">
        <f t="shared" si="1620"/>
        <v>0</v>
      </c>
      <c r="Z441" s="63">
        <f t="shared" si="1417"/>
        <v>646000</v>
      </c>
      <c r="AA441" s="63">
        <f t="shared" si="1418"/>
        <v>0</v>
      </c>
      <c r="AB441" s="63">
        <f t="shared" si="1419"/>
        <v>0</v>
      </c>
      <c r="AC441" s="63">
        <f t="shared" si="1621"/>
        <v>0</v>
      </c>
      <c r="AD441" s="63">
        <f t="shared" si="1621"/>
        <v>0</v>
      </c>
      <c r="AE441" s="63">
        <f t="shared" si="1621"/>
        <v>0</v>
      </c>
      <c r="AF441" s="63">
        <f t="shared" si="1421"/>
        <v>646000</v>
      </c>
      <c r="AG441" s="63">
        <f t="shared" si="1422"/>
        <v>0</v>
      </c>
      <c r="AH441" s="63">
        <f t="shared" si="1423"/>
        <v>0</v>
      </c>
      <c r="AI441" s="63">
        <f t="shared" si="1622"/>
        <v>0</v>
      </c>
      <c r="AJ441" s="63">
        <f t="shared" si="1622"/>
        <v>0</v>
      </c>
      <c r="AK441" s="63">
        <f t="shared" si="1622"/>
        <v>0</v>
      </c>
      <c r="AL441" s="63">
        <f t="shared" si="1425"/>
        <v>646000</v>
      </c>
      <c r="AM441" s="63">
        <f t="shared" si="1426"/>
        <v>0</v>
      </c>
      <c r="AN441" s="63">
        <f t="shared" si="1427"/>
        <v>0</v>
      </c>
      <c r="AO441" s="63">
        <f t="shared" si="1623"/>
        <v>0</v>
      </c>
      <c r="AP441" s="63">
        <f t="shared" si="1623"/>
        <v>0</v>
      </c>
      <c r="AQ441" s="63">
        <f t="shared" si="1623"/>
        <v>0</v>
      </c>
      <c r="AR441" s="63">
        <f t="shared" si="1429"/>
        <v>646000</v>
      </c>
      <c r="AS441" s="63">
        <f t="shared" si="1430"/>
        <v>0</v>
      </c>
      <c r="AT441" s="63">
        <f t="shared" si="1431"/>
        <v>0</v>
      </c>
      <c r="AU441" s="63">
        <f t="shared" si="1624"/>
        <v>2962</v>
      </c>
      <c r="AV441" s="63">
        <f t="shared" si="1624"/>
        <v>0</v>
      </c>
      <c r="AW441" s="63">
        <f t="shared" si="1624"/>
        <v>0</v>
      </c>
      <c r="AX441" s="63">
        <f t="shared" si="1433"/>
        <v>648962</v>
      </c>
      <c r="AY441" s="63">
        <f t="shared" si="1434"/>
        <v>0</v>
      </c>
      <c r="AZ441" s="63">
        <f t="shared" si="1435"/>
        <v>0</v>
      </c>
      <c r="BA441" s="63">
        <f t="shared" si="1625"/>
        <v>0</v>
      </c>
      <c r="BB441" s="63">
        <f t="shared" si="1625"/>
        <v>0</v>
      </c>
      <c r="BC441" s="63">
        <f t="shared" si="1625"/>
        <v>0</v>
      </c>
      <c r="BD441" s="63">
        <f t="shared" si="1437"/>
        <v>648962</v>
      </c>
      <c r="BE441" s="63">
        <f t="shared" si="1438"/>
        <v>0</v>
      </c>
      <c r="BF441" s="63">
        <f t="shared" si="1439"/>
        <v>0</v>
      </c>
    </row>
    <row r="442" spans="1:58" ht="25.5">
      <c r="A442" s="151"/>
      <c r="B442" s="77" t="s">
        <v>34</v>
      </c>
      <c r="C442" s="85" t="s">
        <v>158</v>
      </c>
      <c r="D442" s="85" t="s">
        <v>4</v>
      </c>
      <c r="E442" s="85" t="s">
        <v>99</v>
      </c>
      <c r="F442" s="40" t="s">
        <v>249</v>
      </c>
      <c r="G442" s="41" t="s">
        <v>33</v>
      </c>
      <c r="H442" s="67">
        <v>646000</v>
      </c>
      <c r="I442" s="63"/>
      <c r="J442" s="63"/>
      <c r="K442" s="67"/>
      <c r="L442" s="63"/>
      <c r="M442" s="63"/>
      <c r="N442" s="67">
        <f t="shared" si="1488"/>
        <v>646000</v>
      </c>
      <c r="O442" s="63">
        <f t="shared" si="1489"/>
        <v>0</v>
      </c>
      <c r="P442" s="63">
        <f t="shared" si="1490"/>
        <v>0</v>
      </c>
      <c r="Q442" s="67"/>
      <c r="R442" s="63"/>
      <c r="S442" s="63"/>
      <c r="T442" s="67">
        <f t="shared" si="1413"/>
        <v>646000</v>
      </c>
      <c r="U442" s="63">
        <f t="shared" si="1414"/>
        <v>0</v>
      </c>
      <c r="V442" s="63">
        <f t="shared" si="1415"/>
        <v>0</v>
      </c>
      <c r="W442" s="67"/>
      <c r="X442" s="63"/>
      <c r="Y442" s="63"/>
      <c r="Z442" s="67">
        <f t="shared" si="1417"/>
        <v>646000</v>
      </c>
      <c r="AA442" s="63">
        <f t="shared" si="1418"/>
        <v>0</v>
      </c>
      <c r="AB442" s="63">
        <f t="shared" si="1419"/>
        <v>0</v>
      </c>
      <c r="AC442" s="67"/>
      <c r="AD442" s="63"/>
      <c r="AE442" s="63"/>
      <c r="AF442" s="67">
        <f t="shared" si="1421"/>
        <v>646000</v>
      </c>
      <c r="AG442" s="63">
        <f t="shared" si="1422"/>
        <v>0</v>
      </c>
      <c r="AH442" s="63">
        <f t="shared" si="1423"/>
        <v>0</v>
      </c>
      <c r="AI442" s="67"/>
      <c r="AJ442" s="63"/>
      <c r="AK442" s="63"/>
      <c r="AL442" s="67">
        <f t="shared" si="1425"/>
        <v>646000</v>
      </c>
      <c r="AM442" s="63">
        <f t="shared" si="1426"/>
        <v>0</v>
      </c>
      <c r="AN442" s="63">
        <f t="shared" si="1427"/>
        <v>0</v>
      </c>
      <c r="AO442" s="67"/>
      <c r="AP442" s="63"/>
      <c r="AQ442" s="63"/>
      <c r="AR442" s="67">
        <f t="shared" si="1429"/>
        <v>646000</v>
      </c>
      <c r="AS442" s="63">
        <f t="shared" si="1430"/>
        <v>0</v>
      </c>
      <c r="AT442" s="63">
        <f t="shared" si="1431"/>
        <v>0</v>
      </c>
      <c r="AU442" s="67">
        <v>2962</v>
      </c>
      <c r="AV442" s="63"/>
      <c r="AW442" s="63"/>
      <c r="AX442" s="67">
        <f t="shared" si="1433"/>
        <v>648962</v>
      </c>
      <c r="AY442" s="63">
        <f t="shared" si="1434"/>
        <v>0</v>
      </c>
      <c r="AZ442" s="63">
        <f t="shared" si="1435"/>
        <v>0</v>
      </c>
      <c r="BA442" s="67"/>
      <c r="BB442" s="63"/>
      <c r="BC442" s="63"/>
      <c r="BD442" s="67">
        <f t="shared" si="1437"/>
        <v>648962</v>
      </c>
      <c r="BE442" s="63">
        <f t="shared" si="1438"/>
        <v>0</v>
      </c>
      <c r="BF442" s="63">
        <f t="shared" si="1439"/>
        <v>0</v>
      </c>
    </row>
    <row r="443" spans="1:58">
      <c r="A443" s="151"/>
      <c r="B443" s="4"/>
      <c r="C443" s="4"/>
      <c r="D443" s="4"/>
      <c r="E443" s="4"/>
      <c r="F443" s="5"/>
      <c r="G443" s="17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  <c r="Z443" s="63"/>
      <c r="AA443" s="63"/>
      <c r="AB443" s="63"/>
      <c r="AC443" s="63"/>
      <c r="AD443" s="63"/>
      <c r="AE443" s="63"/>
      <c r="AF443" s="63"/>
      <c r="AG443" s="63"/>
      <c r="AH443" s="63"/>
      <c r="AI443" s="63"/>
      <c r="AJ443" s="63"/>
      <c r="AK443" s="63"/>
      <c r="AL443" s="63"/>
      <c r="AM443" s="63"/>
      <c r="AN443" s="63"/>
      <c r="AO443" s="63"/>
      <c r="AP443" s="63"/>
      <c r="AQ443" s="63"/>
      <c r="AR443" s="63"/>
      <c r="AS443" s="63"/>
      <c r="AT443" s="63"/>
      <c r="AU443" s="63"/>
      <c r="AV443" s="63"/>
      <c r="AW443" s="63"/>
      <c r="AX443" s="63"/>
      <c r="AY443" s="63"/>
      <c r="AZ443" s="63"/>
      <c r="BA443" s="63"/>
      <c r="BB443" s="63"/>
      <c r="BC443" s="63"/>
      <c r="BD443" s="63"/>
      <c r="BE443" s="63"/>
      <c r="BF443" s="63"/>
    </row>
    <row r="444" spans="1:58" ht="45">
      <c r="A444" s="90">
        <v>9</v>
      </c>
      <c r="B444" s="102" t="s">
        <v>466</v>
      </c>
      <c r="C444" s="137" t="s">
        <v>226</v>
      </c>
      <c r="D444" s="137" t="s">
        <v>21</v>
      </c>
      <c r="E444" s="137" t="s">
        <v>99</v>
      </c>
      <c r="F444" s="138" t="s">
        <v>100</v>
      </c>
      <c r="G444" s="139"/>
      <c r="H444" s="65">
        <f>H445+H450+H453+H458+H461+H467</f>
        <v>16207812</v>
      </c>
      <c r="I444" s="65">
        <f t="shared" ref="I444:J444" si="1627">I445+I450+I453+I458+I461+I467</f>
        <v>16038282.58</v>
      </c>
      <c r="J444" s="65">
        <f t="shared" si="1627"/>
        <v>16285421.08</v>
      </c>
      <c r="K444" s="65">
        <f t="shared" ref="K444:M444" si="1628">K445+K450+K453+K458+K461+K467</f>
        <v>600000</v>
      </c>
      <c r="L444" s="65">
        <f t="shared" si="1628"/>
        <v>0</v>
      </c>
      <c r="M444" s="65">
        <f t="shared" si="1628"/>
        <v>0</v>
      </c>
      <c r="N444" s="65">
        <f t="shared" si="1488"/>
        <v>16807812</v>
      </c>
      <c r="O444" s="65">
        <f t="shared" si="1489"/>
        <v>16038282.58</v>
      </c>
      <c r="P444" s="65">
        <f t="shared" si="1490"/>
        <v>16285421.08</v>
      </c>
      <c r="Q444" s="65">
        <f t="shared" ref="Q444:S444" si="1629">Q445+Q450+Q453+Q458+Q461+Q467</f>
        <v>0</v>
      </c>
      <c r="R444" s="65">
        <f t="shared" si="1629"/>
        <v>0</v>
      </c>
      <c r="S444" s="65">
        <f t="shared" si="1629"/>
        <v>0</v>
      </c>
      <c r="T444" s="65">
        <f t="shared" ref="T444:T469" si="1630">N444+Q444</f>
        <v>16807812</v>
      </c>
      <c r="U444" s="65">
        <f t="shared" ref="U444:U469" si="1631">O444+R444</f>
        <v>16038282.58</v>
      </c>
      <c r="V444" s="65">
        <f t="shared" ref="V444:V469" si="1632">P444+S444</f>
        <v>16285421.08</v>
      </c>
      <c r="W444" s="65">
        <f t="shared" ref="W444:Y444" si="1633">W445+W450+W453+W458+W461+W467</f>
        <v>65000</v>
      </c>
      <c r="X444" s="65">
        <f t="shared" si="1633"/>
        <v>0</v>
      </c>
      <c r="Y444" s="65">
        <f t="shared" si="1633"/>
        <v>0</v>
      </c>
      <c r="Z444" s="65">
        <f t="shared" ref="Z444:Z469" si="1634">T444+W444</f>
        <v>16872812</v>
      </c>
      <c r="AA444" s="65">
        <f t="shared" ref="AA444:AA469" si="1635">U444+X444</f>
        <v>16038282.58</v>
      </c>
      <c r="AB444" s="65">
        <f t="shared" ref="AB444:AB469" si="1636">V444+Y444</f>
        <v>16285421.08</v>
      </c>
      <c r="AC444" s="65">
        <f t="shared" ref="AC444:AE444" si="1637">AC445+AC450+AC453+AC458+AC461+AC467</f>
        <v>100000</v>
      </c>
      <c r="AD444" s="65">
        <f t="shared" si="1637"/>
        <v>0</v>
      </c>
      <c r="AE444" s="65">
        <f t="shared" si="1637"/>
        <v>0</v>
      </c>
      <c r="AF444" s="65">
        <f t="shared" ref="AF444:AF469" si="1638">Z444+AC444</f>
        <v>16972812</v>
      </c>
      <c r="AG444" s="65">
        <f t="shared" ref="AG444:AG469" si="1639">AA444+AD444</f>
        <v>16038282.58</v>
      </c>
      <c r="AH444" s="65">
        <f t="shared" ref="AH444:AH469" si="1640">AB444+AE444</f>
        <v>16285421.08</v>
      </c>
      <c r="AI444" s="65">
        <f>AI445+AI450+AI453+AI458+AI461+AI467+AI464</f>
        <v>-541737</v>
      </c>
      <c r="AJ444" s="65">
        <f t="shared" ref="AJ444:AK444" si="1641">AJ445+AJ450+AJ453+AJ458+AJ461+AJ467+AJ464</f>
        <v>0</v>
      </c>
      <c r="AK444" s="65">
        <f t="shared" si="1641"/>
        <v>0</v>
      </c>
      <c r="AL444" s="65">
        <f t="shared" ref="AL444:AL469" si="1642">AF444+AI444</f>
        <v>16431075</v>
      </c>
      <c r="AM444" s="65">
        <f t="shared" ref="AM444:AM469" si="1643">AG444+AJ444</f>
        <v>16038282.58</v>
      </c>
      <c r="AN444" s="65">
        <f t="shared" ref="AN444:AN469" si="1644">AH444+AK444</f>
        <v>16285421.08</v>
      </c>
      <c r="AO444" s="65">
        <f>AO445+AO450+AO453+AO458+AO461+AO467+AO464</f>
        <v>0</v>
      </c>
      <c r="AP444" s="65">
        <f t="shared" ref="AP444:AQ444" si="1645">AP445+AP450+AP453+AP458+AP461+AP467+AP464</f>
        <v>0</v>
      </c>
      <c r="AQ444" s="65">
        <f t="shared" si="1645"/>
        <v>0</v>
      </c>
      <c r="AR444" s="65">
        <f t="shared" ref="AR444:AR469" si="1646">AL444+AO444</f>
        <v>16431075</v>
      </c>
      <c r="AS444" s="65">
        <f t="shared" ref="AS444:AS469" si="1647">AM444+AP444</f>
        <v>16038282.58</v>
      </c>
      <c r="AT444" s="65">
        <f t="shared" ref="AT444:AT469" si="1648">AN444+AQ444</f>
        <v>16285421.08</v>
      </c>
      <c r="AU444" s="65">
        <f>AU445+AU450+AU453+AU458+AU461+AU467+AU464</f>
        <v>209798.76</v>
      </c>
      <c r="AV444" s="65">
        <f t="shared" ref="AV444:AW444" si="1649">AV445+AV450+AV453+AV458+AV461+AV467+AV464</f>
        <v>0</v>
      </c>
      <c r="AW444" s="65">
        <f t="shared" si="1649"/>
        <v>0</v>
      </c>
      <c r="AX444" s="65">
        <f t="shared" ref="AX444:AX469" si="1650">AR444+AU444</f>
        <v>16640873.76</v>
      </c>
      <c r="AY444" s="65">
        <f t="shared" ref="AY444:AY469" si="1651">AS444+AV444</f>
        <v>16038282.58</v>
      </c>
      <c r="AZ444" s="65">
        <f t="shared" ref="AZ444:AZ469" si="1652">AT444+AW444</f>
        <v>16285421.08</v>
      </c>
      <c r="BA444" s="65">
        <f>BA445+BA450+BA453+BA458+BA461+BA467+BA464</f>
        <v>655977.28</v>
      </c>
      <c r="BB444" s="65">
        <f t="shared" ref="BB444:BC444" si="1653">BB445+BB450+BB453+BB458+BB461+BB467+BB464</f>
        <v>0</v>
      </c>
      <c r="BC444" s="65">
        <f t="shared" si="1653"/>
        <v>0</v>
      </c>
      <c r="BD444" s="65">
        <f t="shared" ref="BD444:BD469" si="1654">AX444+BA444</f>
        <v>17296851.039999999</v>
      </c>
      <c r="BE444" s="65">
        <f t="shared" ref="BE444:BE469" si="1655">AY444+BB444</f>
        <v>16038282.58</v>
      </c>
      <c r="BF444" s="65">
        <f t="shared" ref="BF444:BF469" si="1656">AZ444+BC444</f>
        <v>16285421.08</v>
      </c>
    </row>
    <row r="445" spans="1:58" ht="25.5">
      <c r="A445" s="111"/>
      <c r="B445" s="108" t="s">
        <v>54</v>
      </c>
      <c r="C445" s="79" t="s">
        <v>226</v>
      </c>
      <c r="D445" s="79" t="s">
        <v>21</v>
      </c>
      <c r="E445" s="79" t="s">
        <v>99</v>
      </c>
      <c r="F445" s="40" t="s">
        <v>124</v>
      </c>
      <c r="G445" s="41"/>
      <c r="H445" s="63">
        <f>H446+H448</f>
        <v>11773079</v>
      </c>
      <c r="I445" s="63">
        <f t="shared" ref="I445:J445" si="1657">I446+I448</f>
        <v>11884760.26</v>
      </c>
      <c r="J445" s="63">
        <f t="shared" si="1657"/>
        <v>11897557.869999999</v>
      </c>
      <c r="K445" s="63">
        <f t="shared" ref="K445:M445" si="1658">K446+K448</f>
        <v>0</v>
      </c>
      <c r="L445" s="63">
        <f t="shared" si="1658"/>
        <v>0</v>
      </c>
      <c r="M445" s="63">
        <f t="shared" si="1658"/>
        <v>0</v>
      </c>
      <c r="N445" s="63">
        <f t="shared" si="1488"/>
        <v>11773079</v>
      </c>
      <c r="O445" s="63">
        <f t="shared" si="1489"/>
        <v>11884760.26</v>
      </c>
      <c r="P445" s="63">
        <f t="shared" si="1490"/>
        <v>11897557.869999999</v>
      </c>
      <c r="Q445" s="63">
        <f t="shared" ref="Q445:S445" si="1659">Q446+Q448</f>
        <v>0</v>
      </c>
      <c r="R445" s="63">
        <f t="shared" si="1659"/>
        <v>0</v>
      </c>
      <c r="S445" s="63">
        <f t="shared" si="1659"/>
        <v>0</v>
      </c>
      <c r="T445" s="63">
        <f t="shared" si="1630"/>
        <v>11773079</v>
      </c>
      <c r="U445" s="63">
        <f t="shared" si="1631"/>
        <v>11884760.26</v>
      </c>
      <c r="V445" s="63">
        <f t="shared" si="1632"/>
        <v>11897557.869999999</v>
      </c>
      <c r="W445" s="63">
        <f t="shared" ref="W445:Y445" si="1660">W446+W448</f>
        <v>65000</v>
      </c>
      <c r="X445" s="63">
        <f t="shared" si="1660"/>
        <v>0</v>
      </c>
      <c r="Y445" s="63">
        <f t="shared" si="1660"/>
        <v>0</v>
      </c>
      <c r="Z445" s="63">
        <f t="shared" si="1634"/>
        <v>11838079</v>
      </c>
      <c r="AA445" s="63">
        <f t="shared" si="1635"/>
        <v>11884760.26</v>
      </c>
      <c r="AB445" s="63">
        <f t="shared" si="1636"/>
        <v>11897557.869999999</v>
      </c>
      <c r="AC445" s="63">
        <f t="shared" ref="AC445:AE445" si="1661">AC446+AC448</f>
        <v>0</v>
      </c>
      <c r="AD445" s="63">
        <f t="shared" si="1661"/>
        <v>0</v>
      </c>
      <c r="AE445" s="63">
        <f t="shared" si="1661"/>
        <v>0</v>
      </c>
      <c r="AF445" s="63">
        <f t="shared" si="1638"/>
        <v>11838079</v>
      </c>
      <c r="AG445" s="63">
        <f t="shared" si="1639"/>
        <v>11884760.26</v>
      </c>
      <c r="AH445" s="63">
        <f t="shared" si="1640"/>
        <v>11897557.869999999</v>
      </c>
      <c r="AI445" s="63">
        <f t="shared" ref="AI445:AK445" si="1662">AI446+AI448</f>
        <v>0</v>
      </c>
      <c r="AJ445" s="63">
        <f t="shared" si="1662"/>
        <v>0</v>
      </c>
      <c r="AK445" s="63">
        <f t="shared" si="1662"/>
        <v>0</v>
      </c>
      <c r="AL445" s="63">
        <f t="shared" si="1642"/>
        <v>11838079</v>
      </c>
      <c r="AM445" s="63">
        <f t="shared" si="1643"/>
        <v>11884760.26</v>
      </c>
      <c r="AN445" s="63">
        <f t="shared" si="1644"/>
        <v>11897557.869999999</v>
      </c>
      <c r="AO445" s="63">
        <f t="shared" ref="AO445:AQ445" si="1663">AO446+AO448</f>
        <v>0</v>
      </c>
      <c r="AP445" s="63">
        <f t="shared" si="1663"/>
        <v>0</v>
      </c>
      <c r="AQ445" s="63">
        <f t="shared" si="1663"/>
        <v>0</v>
      </c>
      <c r="AR445" s="63">
        <f t="shared" si="1646"/>
        <v>11838079</v>
      </c>
      <c r="AS445" s="63">
        <f t="shared" si="1647"/>
        <v>11884760.26</v>
      </c>
      <c r="AT445" s="63">
        <f t="shared" si="1648"/>
        <v>11897557.869999999</v>
      </c>
      <c r="AU445" s="63">
        <f t="shared" ref="AU445:AW445" si="1664">AU446+AU448</f>
        <v>20000</v>
      </c>
      <c r="AV445" s="63">
        <f t="shared" si="1664"/>
        <v>0</v>
      </c>
      <c r="AW445" s="63">
        <f t="shared" si="1664"/>
        <v>0</v>
      </c>
      <c r="AX445" s="63">
        <f t="shared" si="1650"/>
        <v>11858079</v>
      </c>
      <c r="AY445" s="63">
        <f t="shared" si="1651"/>
        <v>11884760.26</v>
      </c>
      <c r="AZ445" s="63">
        <f t="shared" si="1652"/>
        <v>11897557.869999999</v>
      </c>
      <c r="BA445" s="63">
        <f t="shared" ref="BA445:BC445" si="1665">BA446+BA448</f>
        <v>214760.73</v>
      </c>
      <c r="BB445" s="63">
        <f t="shared" si="1665"/>
        <v>0</v>
      </c>
      <c r="BC445" s="63">
        <f t="shared" si="1665"/>
        <v>0</v>
      </c>
      <c r="BD445" s="63">
        <f t="shared" si="1654"/>
        <v>12072839.73</v>
      </c>
      <c r="BE445" s="63">
        <f t="shared" si="1655"/>
        <v>11884760.26</v>
      </c>
      <c r="BF445" s="63">
        <f t="shared" si="1656"/>
        <v>11897557.869999999</v>
      </c>
    </row>
    <row r="446" spans="1:58" ht="38.25">
      <c r="A446" s="151"/>
      <c r="B446" s="77" t="s">
        <v>50</v>
      </c>
      <c r="C446" s="79" t="s">
        <v>226</v>
      </c>
      <c r="D446" s="79" t="s">
        <v>21</v>
      </c>
      <c r="E446" s="79" t="s">
        <v>99</v>
      </c>
      <c r="F446" s="40" t="s">
        <v>124</v>
      </c>
      <c r="G446" s="41" t="s">
        <v>48</v>
      </c>
      <c r="H446" s="63">
        <f>H447</f>
        <v>11393079</v>
      </c>
      <c r="I446" s="63">
        <f t="shared" ref="I446:M446" si="1666">I447</f>
        <v>11504760.26</v>
      </c>
      <c r="J446" s="63">
        <f t="shared" si="1666"/>
        <v>11517557.869999999</v>
      </c>
      <c r="K446" s="63">
        <f t="shared" si="1666"/>
        <v>0</v>
      </c>
      <c r="L446" s="63">
        <f t="shared" si="1666"/>
        <v>0</v>
      </c>
      <c r="M446" s="63">
        <f t="shared" si="1666"/>
        <v>0</v>
      </c>
      <c r="N446" s="63">
        <f t="shared" si="1488"/>
        <v>11393079</v>
      </c>
      <c r="O446" s="63">
        <f t="shared" si="1489"/>
        <v>11504760.26</v>
      </c>
      <c r="P446" s="63">
        <f t="shared" si="1490"/>
        <v>11517557.869999999</v>
      </c>
      <c r="Q446" s="63">
        <f t="shared" ref="Q446:S446" si="1667">Q447</f>
        <v>0</v>
      </c>
      <c r="R446" s="63">
        <f t="shared" si="1667"/>
        <v>0</v>
      </c>
      <c r="S446" s="63">
        <f t="shared" si="1667"/>
        <v>0</v>
      </c>
      <c r="T446" s="63">
        <f t="shared" si="1630"/>
        <v>11393079</v>
      </c>
      <c r="U446" s="63">
        <f t="shared" si="1631"/>
        <v>11504760.26</v>
      </c>
      <c r="V446" s="63">
        <f t="shared" si="1632"/>
        <v>11517557.869999999</v>
      </c>
      <c r="W446" s="63">
        <f t="shared" ref="W446:Y446" si="1668">W447</f>
        <v>0</v>
      </c>
      <c r="X446" s="63">
        <f t="shared" si="1668"/>
        <v>0</v>
      </c>
      <c r="Y446" s="63">
        <f t="shared" si="1668"/>
        <v>0</v>
      </c>
      <c r="Z446" s="63">
        <f t="shared" si="1634"/>
        <v>11393079</v>
      </c>
      <c r="AA446" s="63">
        <f t="shared" si="1635"/>
        <v>11504760.26</v>
      </c>
      <c r="AB446" s="63">
        <f t="shared" si="1636"/>
        <v>11517557.869999999</v>
      </c>
      <c r="AC446" s="63">
        <f t="shared" ref="AC446:AE446" si="1669">AC447</f>
        <v>0</v>
      </c>
      <c r="AD446" s="63">
        <f t="shared" si="1669"/>
        <v>0</v>
      </c>
      <c r="AE446" s="63">
        <f t="shared" si="1669"/>
        <v>0</v>
      </c>
      <c r="AF446" s="63">
        <f t="shared" si="1638"/>
        <v>11393079</v>
      </c>
      <c r="AG446" s="63">
        <f t="shared" si="1639"/>
        <v>11504760.26</v>
      </c>
      <c r="AH446" s="63">
        <f t="shared" si="1640"/>
        <v>11517557.869999999</v>
      </c>
      <c r="AI446" s="63">
        <f t="shared" ref="AI446:AK446" si="1670">AI447</f>
        <v>0</v>
      </c>
      <c r="AJ446" s="63">
        <f t="shared" si="1670"/>
        <v>0</v>
      </c>
      <c r="AK446" s="63">
        <f t="shared" si="1670"/>
        <v>0</v>
      </c>
      <c r="AL446" s="63">
        <f t="shared" si="1642"/>
        <v>11393079</v>
      </c>
      <c r="AM446" s="63">
        <f t="shared" si="1643"/>
        <v>11504760.26</v>
      </c>
      <c r="AN446" s="63">
        <f t="shared" si="1644"/>
        <v>11517557.869999999</v>
      </c>
      <c r="AO446" s="63">
        <f t="shared" ref="AO446:AQ446" si="1671">AO447</f>
        <v>0</v>
      </c>
      <c r="AP446" s="63">
        <f t="shared" si="1671"/>
        <v>0</v>
      </c>
      <c r="AQ446" s="63">
        <f t="shared" si="1671"/>
        <v>0</v>
      </c>
      <c r="AR446" s="63">
        <f t="shared" si="1646"/>
        <v>11393079</v>
      </c>
      <c r="AS446" s="63">
        <f t="shared" si="1647"/>
        <v>11504760.26</v>
      </c>
      <c r="AT446" s="63">
        <f t="shared" si="1648"/>
        <v>11517557.869999999</v>
      </c>
      <c r="AU446" s="63">
        <f t="shared" ref="AU446:AW446" si="1672">AU447</f>
        <v>0</v>
      </c>
      <c r="AV446" s="63">
        <f t="shared" si="1672"/>
        <v>0</v>
      </c>
      <c r="AW446" s="63">
        <f t="shared" si="1672"/>
        <v>0</v>
      </c>
      <c r="AX446" s="63">
        <f t="shared" si="1650"/>
        <v>11393079</v>
      </c>
      <c r="AY446" s="63">
        <f t="shared" si="1651"/>
        <v>11504760.26</v>
      </c>
      <c r="AZ446" s="63">
        <f t="shared" si="1652"/>
        <v>11517557.869999999</v>
      </c>
      <c r="BA446" s="63">
        <f t="shared" ref="BA446:BC446" si="1673">BA447</f>
        <v>214760.73</v>
      </c>
      <c r="BB446" s="63">
        <f t="shared" si="1673"/>
        <v>0</v>
      </c>
      <c r="BC446" s="63">
        <f t="shared" si="1673"/>
        <v>0</v>
      </c>
      <c r="BD446" s="63">
        <f t="shared" si="1654"/>
        <v>11607839.73</v>
      </c>
      <c r="BE446" s="63">
        <f t="shared" si="1655"/>
        <v>11504760.26</v>
      </c>
      <c r="BF446" s="63">
        <f t="shared" si="1656"/>
        <v>11517557.869999999</v>
      </c>
    </row>
    <row r="447" spans="1:58">
      <c r="A447" s="151"/>
      <c r="B447" s="77" t="s">
        <v>51</v>
      </c>
      <c r="C447" s="79" t="s">
        <v>226</v>
      </c>
      <c r="D447" s="79" t="s">
        <v>21</v>
      </c>
      <c r="E447" s="79" t="s">
        <v>99</v>
      </c>
      <c r="F447" s="40" t="s">
        <v>124</v>
      </c>
      <c r="G447" s="41" t="s">
        <v>49</v>
      </c>
      <c r="H447" s="66">
        <v>11393079</v>
      </c>
      <c r="I447" s="66">
        <v>11504760.26</v>
      </c>
      <c r="J447" s="66">
        <v>11517557.869999999</v>
      </c>
      <c r="K447" s="66"/>
      <c r="L447" s="66"/>
      <c r="M447" s="66"/>
      <c r="N447" s="66">
        <f t="shared" si="1488"/>
        <v>11393079</v>
      </c>
      <c r="O447" s="66">
        <f t="shared" si="1489"/>
        <v>11504760.26</v>
      </c>
      <c r="P447" s="66">
        <f t="shared" si="1490"/>
        <v>11517557.869999999</v>
      </c>
      <c r="Q447" s="66"/>
      <c r="R447" s="66"/>
      <c r="S447" s="66"/>
      <c r="T447" s="66">
        <f t="shared" si="1630"/>
        <v>11393079</v>
      </c>
      <c r="U447" s="66">
        <f t="shared" si="1631"/>
        <v>11504760.26</v>
      </c>
      <c r="V447" s="66">
        <f t="shared" si="1632"/>
        <v>11517557.869999999</v>
      </c>
      <c r="W447" s="66"/>
      <c r="X447" s="66"/>
      <c r="Y447" s="66"/>
      <c r="Z447" s="66">
        <f t="shared" si="1634"/>
        <v>11393079</v>
      </c>
      <c r="AA447" s="66">
        <f t="shared" si="1635"/>
        <v>11504760.26</v>
      </c>
      <c r="AB447" s="66">
        <f t="shared" si="1636"/>
        <v>11517557.869999999</v>
      </c>
      <c r="AC447" s="66"/>
      <c r="AD447" s="66"/>
      <c r="AE447" s="66"/>
      <c r="AF447" s="66">
        <f t="shared" si="1638"/>
        <v>11393079</v>
      </c>
      <c r="AG447" s="66">
        <f t="shared" si="1639"/>
        <v>11504760.26</v>
      </c>
      <c r="AH447" s="66">
        <f t="shared" si="1640"/>
        <v>11517557.869999999</v>
      </c>
      <c r="AI447" s="66"/>
      <c r="AJ447" s="66"/>
      <c r="AK447" s="66"/>
      <c r="AL447" s="66">
        <f t="shared" si="1642"/>
        <v>11393079</v>
      </c>
      <c r="AM447" s="66">
        <f t="shared" si="1643"/>
        <v>11504760.26</v>
      </c>
      <c r="AN447" s="66">
        <f t="shared" si="1644"/>
        <v>11517557.869999999</v>
      </c>
      <c r="AO447" s="66"/>
      <c r="AP447" s="66"/>
      <c r="AQ447" s="66"/>
      <c r="AR447" s="66">
        <f t="shared" si="1646"/>
        <v>11393079</v>
      </c>
      <c r="AS447" s="66">
        <f t="shared" si="1647"/>
        <v>11504760.26</v>
      </c>
      <c r="AT447" s="66">
        <f t="shared" si="1648"/>
        <v>11517557.869999999</v>
      </c>
      <c r="AU447" s="66"/>
      <c r="AV447" s="66"/>
      <c r="AW447" s="66"/>
      <c r="AX447" s="66">
        <f t="shared" si="1650"/>
        <v>11393079</v>
      </c>
      <c r="AY447" s="66">
        <f t="shared" si="1651"/>
        <v>11504760.26</v>
      </c>
      <c r="AZ447" s="66">
        <f t="shared" si="1652"/>
        <v>11517557.869999999</v>
      </c>
      <c r="BA447" s="66">
        <v>214760.73</v>
      </c>
      <c r="BB447" s="66"/>
      <c r="BC447" s="66"/>
      <c r="BD447" s="66">
        <f t="shared" si="1654"/>
        <v>11607839.73</v>
      </c>
      <c r="BE447" s="66">
        <f t="shared" si="1655"/>
        <v>11504760.26</v>
      </c>
      <c r="BF447" s="66">
        <f t="shared" si="1656"/>
        <v>11517557.869999999</v>
      </c>
    </row>
    <row r="448" spans="1:58" ht="25.5">
      <c r="A448" s="151"/>
      <c r="B448" s="136" t="s">
        <v>207</v>
      </c>
      <c r="C448" s="79" t="s">
        <v>226</v>
      </c>
      <c r="D448" s="79" t="s">
        <v>21</v>
      </c>
      <c r="E448" s="79" t="s">
        <v>99</v>
      </c>
      <c r="F448" s="40" t="s">
        <v>124</v>
      </c>
      <c r="G448" s="41" t="s">
        <v>32</v>
      </c>
      <c r="H448" s="63">
        <f>H449</f>
        <v>380000</v>
      </c>
      <c r="I448" s="63">
        <f t="shared" ref="I448:M448" si="1674">I449</f>
        <v>380000</v>
      </c>
      <c r="J448" s="63">
        <f t="shared" si="1674"/>
        <v>380000</v>
      </c>
      <c r="K448" s="63">
        <f t="shared" si="1674"/>
        <v>0</v>
      </c>
      <c r="L448" s="63">
        <f t="shared" si="1674"/>
        <v>0</v>
      </c>
      <c r="M448" s="63">
        <f t="shared" si="1674"/>
        <v>0</v>
      </c>
      <c r="N448" s="63">
        <f t="shared" si="1488"/>
        <v>380000</v>
      </c>
      <c r="O448" s="63">
        <f t="shared" si="1489"/>
        <v>380000</v>
      </c>
      <c r="P448" s="63">
        <f t="shared" si="1490"/>
        <v>380000</v>
      </c>
      <c r="Q448" s="63">
        <f t="shared" ref="Q448:S448" si="1675">Q449</f>
        <v>0</v>
      </c>
      <c r="R448" s="63">
        <f t="shared" si="1675"/>
        <v>0</v>
      </c>
      <c r="S448" s="63">
        <f t="shared" si="1675"/>
        <v>0</v>
      </c>
      <c r="T448" s="63">
        <f t="shared" si="1630"/>
        <v>380000</v>
      </c>
      <c r="U448" s="63">
        <f t="shared" si="1631"/>
        <v>380000</v>
      </c>
      <c r="V448" s="63">
        <f t="shared" si="1632"/>
        <v>380000</v>
      </c>
      <c r="W448" s="63">
        <f t="shared" ref="W448:Y448" si="1676">W449</f>
        <v>65000</v>
      </c>
      <c r="X448" s="63">
        <f t="shared" si="1676"/>
        <v>0</v>
      </c>
      <c r="Y448" s="63">
        <f t="shared" si="1676"/>
        <v>0</v>
      </c>
      <c r="Z448" s="63">
        <f t="shared" si="1634"/>
        <v>445000</v>
      </c>
      <c r="AA448" s="63">
        <f t="shared" si="1635"/>
        <v>380000</v>
      </c>
      <c r="AB448" s="63">
        <f t="shared" si="1636"/>
        <v>380000</v>
      </c>
      <c r="AC448" s="63">
        <f t="shared" ref="AC448:AE448" si="1677">AC449</f>
        <v>0</v>
      </c>
      <c r="AD448" s="63">
        <f t="shared" si="1677"/>
        <v>0</v>
      </c>
      <c r="AE448" s="63">
        <f t="shared" si="1677"/>
        <v>0</v>
      </c>
      <c r="AF448" s="63">
        <f t="shared" si="1638"/>
        <v>445000</v>
      </c>
      <c r="AG448" s="63">
        <f t="shared" si="1639"/>
        <v>380000</v>
      </c>
      <c r="AH448" s="63">
        <f t="shared" si="1640"/>
        <v>380000</v>
      </c>
      <c r="AI448" s="63">
        <f t="shared" ref="AI448:AK448" si="1678">AI449</f>
        <v>0</v>
      </c>
      <c r="AJ448" s="63">
        <f t="shared" si="1678"/>
        <v>0</v>
      </c>
      <c r="AK448" s="63">
        <f t="shared" si="1678"/>
        <v>0</v>
      </c>
      <c r="AL448" s="63">
        <f t="shared" si="1642"/>
        <v>445000</v>
      </c>
      <c r="AM448" s="63">
        <f t="shared" si="1643"/>
        <v>380000</v>
      </c>
      <c r="AN448" s="63">
        <f t="shared" si="1644"/>
        <v>380000</v>
      </c>
      <c r="AO448" s="63">
        <f t="shared" ref="AO448:AQ448" si="1679">AO449</f>
        <v>0</v>
      </c>
      <c r="AP448" s="63">
        <f t="shared" si="1679"/>
        <v>0</v>
      </c>
      <c r="AQ448" s="63">
        <f t="shared" si="1679"/>
        <v>0</v>
      </c>
      <c r="AR448" s="63">
        <f t="shared" si="1646"/>
        <v>445000</v>
      </c>
      <c r="AS448" s="63">
        <f t="shared" si="1647"/>
        <v>380000</v>
      </c>
      <c r="AT448" s="63">
        <f t="shared" si="1648"/>
        <v>380000</v>
      </c>
      <c r="AU448" s="63">
        <f t="shared" ref="AU448:AW448" si="1680">AU449</f>
        <v>20000</v>
      </c>
      <c r="AV448" s="63">
        <f t="shared" si="1680"/>
        <v>0</v>
      </c>
      <c r="AW448" s="63">
        <f t="shared" si="1680"/>
        <v>0</v>
      </c>
      <c r="AX448" s="63">
        <f t="shared" si="1650"/>
        <v>465000</v>
      </c>
      <c r="AY448" s="63">
        <f t="shared" si="1651"/>
        <v>380000</v>
      </c>
      <c r="AZ448" s="63">
        <f t="shared" si="1652"/>
        <v>380000</v>
      </c>
      <c r="BA448" s="63">
        <f t="shared" ref="BA448:BC448" si="1681">BA449</f>
        <v>0</v>
      </c>
      <c r="BB448" s="63">
        <f t="shared" si="1681"/>
        <v>0</v>
      </c>
      <c r="BC448" s="63">
        <f t="shared" si="1681"/>
        <v>0</v>
      </c>
      <c r="BD448" s="63">
        <f t="shared" si="1654"/>
        <v>465000</v>
      </c>
      <c r="BE448" s="63">
        <f t="shared" si="1655"/>
        <v>380000</v>
      </c>
      <c r="BF448" s="63">
        <f t="shared" si="1656"/>
        <v>380000</v>
      </c>
    </row>
    <row r="449" spans="1:58" ht="25.5">
      <c r="A449" s="151"/>
      <c r="B449" s="77" t="s">
        <v>34</v>
      </c>
      <c r="C449" s="79" t="s">
        <v>226</v>
      </c>
      <c r="D449" s="79" t="s">
        <v>21</v>
      </c>
      <c r="E449" s="79" t="s">
        <v>99</v>
      </c>
      <c r="F449" s="40" t="s">
        <v>124</v>
      </c>
      <c r="G449" s="41" t="s">
        <v>33</v>
      </c>
      <c r="H449" s="66">
        <v>380000</v>
      </c>
      <c r="I449" s="66">
        <v>380000</v>
      </c>
      <c r="J449" s="66">
        <v>380000</v>
      </c>
      <c r="K449" s="66"/>
      <c r="L449" s="66"/>
      <c r="M449" s="66"/>
      <c r="N449" s="66">
        <f t="shared" si="1488"/>
        <v>380000</v>
      </c>
      <c r="O449" s="66">
        <f t="shared" si="1489"/>
        <v>380000</v>
      </c>
      <c r="P449" s="66">
        <f t="shared" si="1490"/>
        <v>380000</v>
      </c>
      <c r="Q449" s="66"/>
      <c r="R449" s="66"/>
      <c r="S449" s="66"/>
      <c r="T449" s="66">
        <f t="shared" si="1630"/>
        <v>380000</v>
      </c>
      <c r="U449" s="66">
        <f t="shared" si="1631"/>
        <v>380000</v>
      </c>
      <c r="V449" s="66">
        <f t="shared" si="1632"/>
        <v>380000</v>
      </c>
      <c r="W449" s="66">
        <v>65000</v>
      </c>
      <c r="X449" s="66"/>
      <c r="Y449" s="66"/>
      <c r="Z449" s="66">
        <f t="shared" si="1634"/>
        <v>445000</v>
      </c>
      <c r="AA449" s="66">
        <f t="shared" si="1635"/>
        <v>380000</v>
      </c>
      <c r="AB449" s="66">
        <f t="shared" si="1636"/>
        <v>380000</v>
      </c>
      <c r="AC449" s="66"/>
      <c r="AD449" s="66"/>
      <c r="AE449" s="66"/>
      <c r="AF449" s="66">
        <f t="shared" si="1638"/>
        <v>445000</v>
      </c>
      <c r="AG449" s="66">
        <f t="shared" si="1639"/>
        <v>380000</v>
      </c>
      <c r="AH449" s="66">
        <f t="shared" si="1640"/>
        <v>380000</v>
      </c>
      <c r="AI449" s="66"/>
      <c r="AJ449" s="66"/>
      <c r="AK449" s="66"/>
      <c r="AL449" s="66">
        <f t="shared" si="1642"/>
        <v>445000</v>
      </c>
      <c r="AM449" s="66">
        <f t="shared" si="1643"/>
        <v>380000</v>
      </c>
      <c r="AN449" s="66">
        <f t="shared" si="1644"/>
        <v>380000</v>
      </c>
      <c r="AO449" s="66"/>
      <c r="AP449" s="66"/>
      <c r="AQ449" s="66"/>
      <c r="AR449" s="66">
        <f t="shared" si="1646"/>
        <v>445000</v>
      </c>
      <c r="AS449" s="66">
        <f t="shared" si="1647"/>
        <v>380000</v>
      </c>
      <c r="AT449" s="66">
        <f t="shared" si="1648"/>
        <v>380000</v>
      </c>
      <c r="AU449" s="66">
        <v>20000</v>
      </c>
      <c r="AV449" s="66"/>
      <c r="AW449" s="66"/>
      <c r="AX449" s="66">
        <f t="shared" si="1650"/>
        <v>465000</v>
      </c>
      <c r="AY449" s="66">
        <f t="shared" si="1651"/>
        <v>380000</v>
      </c>
      <c r="AZ449" s="66">
        <f t="shared" si="1652"/>
        <v>380000</v>
      </c>
      <c r="BA449" s="66"/>
      <c r="BB449" s="66"/>
      <c r="BC449" s="66"/>
      <c r="BD449" s="66">
        <f t="shared" si="1654"/>
        <v>465000</v>
      </c>
      <c r="BE449" s="66">
        <f t="shared" si="1655"/>
        <v>380000</v>
      </c>
      <c r="BF449" s="66">
        <f t="shared" si="1656"/>
        <v>380000</v>
      </c>
    </row>
    <row r="450" spans="1:58" ht="25.5">
      <c r="A450" s="151"/>
      <c r="B450" s="175" t="s">
        <v>269</v>
      </c>
      <c r="C450" s="79" t="s">
        <v>226</v>
      </c>
      <c r="D450" s="79" t="s">
        <v>21</v>
      </c>
      <c r="E450" s="79" t="s">
        <v>99</v>
      </c>
      <c r="F450" s="165" t="s">
        <v>270</v>
      </c>
      <c r="G450" s="41"/>
      <c r="H450" s="63">
        <f>H451</f>
        <v>3550000</v>
      </c>
      <c r="I450" s="63">
        <f t="shared" ref="I450:M451" si="1682">I451</f>
        <v>3550000</v>
      </c>
      <c r="J450" s="63">
        <f t="shared" si="1682"/>
        <v>3550000</v>
      </c>
      <c r="K450" s="63">
        <f t="shared" si="1682"/>
        <v>0</v>
      </c>
      <c r="L450" s="63">
        <f t="shared" si="1682"/>
        <v>0</v>
      </c>
      <c r="M450" s="63">
        <f t="shared" si="1682"/>
        <v>0</v>
      </c>
      <c r="N450" s="63">
        <f t="shared" si="1488"/>
        <v>3550000</v>
      </c>
      <c r="O450" s="63">
        <f t="shared" si="1489"/>
        <v>3550000</v>
      </c>
      <c r="P450" s="63">
        <f t="shared" si="1490"/>
        <v>3550000</v>
      </c>
      <c r="Q450" s="63">
        <f t="shared" ref="Q450:S451" si="1683">Q451</f>
        <v>0</v>
      </c>
      <c r="R450" s="63">
        <f t="shared" si="1683"/>
        <v>0</v>
      </c>
      <c r="S450" s="63">
        <f t="shared" si="1683"/>
        <v>0</v>
      </c>
      <c r="T450" s="63">
        <f t="shared" si="1630"/>
        <v>3550000</v>
      </c>
      <c r="U450" s="63">
        <f t="shared" si="1631"/>
        <v>3550000</v>
      </c>
      <c r="V450" s="63">
        <f t="shared" si="1632"/>
        <v>3550000</v>
      </c>
      <c r="W450" s="63">
        <f t="shared" ref="W450:Y451" si="1684">W451</f>
        <v>0</v>
      </c>
      <c r="X450" s="63">
        <f t="shared" si="1684"/>
        <v>0</v>
      </c>
      <c r="Y450" s="63">
        <f t="shared" si="1684"/>
        <v>0</v>
      </c>
      <c r="Z450" s="63">
        <f t="shared" si="1634"/>
        <v>3550000</v>
      </c>
      <c r="AA450" s="63">
        <f t="shared" si="1635"/>
        <v>3550000</v>
      </c>
      <c r="AB450" s="63">
        <f t="shared" si="1636"/>
        <v>3550000</v>
      </c>
      <c r="AC450" s="63">
        <f t="shared" ref="AC450:AE451" si="1685">AC451</f>
        <v>0</v>
      </c>
      <c r="AD450" s="63">
        <f t="shared" si="1685"/>
        <v>0</v>
      </c>
      <c r="AE450" s="63">
        <f t="shared" si="1685"/>
        <v>0</v>
      </c>
      <c r="AF450" s="63">
        <f t="shared" si="1638"/>
        <v>3550000</v>
      </c>
      <c r="AG450" s="63">
        <f t="shared" si="1639"/>
        <v>3550000</v>
      </c>
      <c r="AH450" s="63">
        <f t="shared" si="1640"/>
        <v>3550000</v>
      </c>
      <c r="AI450" s="63">
        <f t="shared" ref="AI450:AK451" si="1686">AI451</f>
        <v>-1000000</v>
      </c>
      <c r="AJ450" s="63">
        <f t="shared" si="1686"/>
        <v>0</v>
      </c>
      <c r="AK450" s="63">
        <f t="shared" si="1686"/>
        <v>0</v>
      </c>
      <c r="AL450" s="63">
        <f t="shared" si="1642"/>
        <v>2550000</v>
      </c>
      <c r="AM450" s="63">
        <f t="shared" si="1643"/>
        <v>3550000</v>
      </c>
      <c r="AN450" s="63">
        <f t="shared" si="1644"/>
        <v>3550000</v>
      </c>
      <c r="AO450" s="63">
        <f t="shared" ref="AO450:AQ451" si="1687">AO451</f>
        <v>0</v>
      </c>
      <c r="AP450" s="63">
        <f t="shared" si="1687"/>
        <v>0</v>
      </c>
      <c r="AQ450" s="63">
        <f t="shared" si="1687"/>
        <v>0</v>
      </c>
      <c r="AR450" s="63">
        <f t="shared" si="1646"/>
        <v>2550000</v>
      </c>
      <c r="AS450" s="63">
        <f t="shared" si="1647"/>
        <v>3550000</v>
      </c>
      <c r="AT450" s="63">
        <f t="shared" si="1648"/>
        <v>3550000</v>
      </c>
      <c r="AU450" s="63">
        <f t="shared" ref="AU450:AW451" si="1688">AU451</f>
        <v>0</v>
      </c>
      <c r="AV450" s="63">
        <f t="shared" si="1688"/>
        <v>0</v>
      </c>
      <c r="AW450" s="63">
        <f t="shared" si="1688"/>
        <v>0</v>
      </c>
      <c r="AX450" s="63">
        <f t="shared" si="1650"/>
        <v>2550000</v>
      </c>
      <c r="AY450" s="63">
        <f t="shared" si="1651"/>
        <v>3550000</v>
      </c>
      <c r="AZ450" s="63">
        <f t="shared" si="1652"/>
        <v>3550000</v>
      </c>
      <c r="BA450" s="63">
        <f t="shared" ref="BA450:BC451" si="1689">BA451</f>
        <v>509216.55</v>
      </c>
      <c r="BB450" s="63">
        <f t="shared" si="1689"/>
        <v>0</v>
      </c>
      <c r="BC450" s="63">
        <f t="shared" si="1689"/>
        <v>0</v>
      </c>
      <c r="BD450" s="63">
        <f t="shared" si="1654"/>
        <v>3059216.55</v>
      </c>
      <c r="BE450" s="63">
        <f t="shared" si="1655"/>
        <v>3550000</v>
      </c>
      <c r="BF450" s="63">
        <f t="shared" si="1656"/>
        <v>3550000</v>
      </c>
    </row>
    <row r="451" spans="1:58" ht="25.5">
      <c r="A451" s="151"/>
      <c r="B451" s="136" t="s">
        <v>207</v>
      </c>
      <c r="C451" s="79" t="s">
        <v>226</v>
      </c>
      <c r="D451" s="79" t="s">
        <v>21</v>
      </c>
      <c r="E451" s="79" t="s">
        <v>99</v>
      </c>
      <c r="F451" s="165" t="s">
        <v>270</v>
      </c>
      <c r="G451" s="41" t="s">
        <v>32</v>
      </c>
      <c r="H451" s="63">
        <f>H452</f>
        <v>3550000</v>
      </c>
      <c r="I451" s="63">
        <f t="shared" si="1682"/>
        <v>3550000</v>
      </c>
      <c r="J451" s="63">
        <f t="shared" si="1682"/>
        <v>3550000</v>
      </c>
      <c r="K451" s="63">
        <f t="shared" si="1682"/>
        <v>0</v>
      </c>
      <c r="L451" s="63">
        <f t="shared" si="1682"/>
        <v>0</v>
      </c>
      <c r="M451" s="63">
        <f t="shared" si="1682"/>
        <v>0</v>
      </c>
      <c r="N451" s="63">
        <f t="shared" si="1488"/>
        <v>3550000</v>
      </c>
      <c r="O451" s="63">
        <f t="shared" si="1489"/>
        <v>3550000</v>
      </c>
      <c r="P451" s="63">
        <f t="shared" si="1490"/>
        <v>3550000</v>
      </c>
      <c r="Q451" s="63">
        <f t="shared" si="1683"/>
        <v>0</v>
      </c>
      <c r="R451" s="63">
        <f t="shared" si="1683"/>
        <v>0</v>
      </c>
      <c r="S451" s="63">
        <f t="shared" si="1683"/>
        <v>0</v>
      </c>
      <c r="T451" s="63">
        <f t="shared" si="1630"/>
        <v>3550000</v>
      </c>
      <c r="U451" s="63">
        <f t="shared" si="1631"/>
        <v>3550000</v>
      </c>
      <c r="V451" s="63">
        <f t="shared" si="1632"/>
        <v>3550000</v>
      </c>
      <c r="W451" s="63">
        <f t="shared" si="1684"/>
        <v>0</v>
      </c>
      <c r="X451" s="63">
        <f t="shared" si="1684"/>
        <v>0</v>
      </c>
      <c r="Y451" s="63">
        <f t="shared" si="1684"/>
        <v>0</v>
      </c>
      <c r="Z451" s="63">
        <f t="shared" si="1634"/>
        <v>3550000</v>
      </c>
      <c r="AA451" s="63">
        <f t="shared" si="1635"/>
        <v>3550000</v>
      </c>
      <c r="AB451" s="63">
        <f t="shared" si="1636"/>
        <v>3550000</v>
      </c>
      <c r="AC451" s="63">
        <f t="shared" si="1685"/>
        <v>0</v>
      </c>
      <c r="AD451" s="63">
        <f t="shared" si="1685"/>
        <v>0</v>
      </c>
      <c r="AE451" s="63">
        <f t="shared" si="1685"/>
        <v>0</v>
      </c>
      <c r="AF451" s="63">
        <f t="shared" si="1638"/>
        <v>3550000</v>
      </c>
      <c r="AG451" s="63">
        <f t="shared" si="1639"/>
        <v>3550000</v>
      </c>
      <c r="AH451" s="63">
        <f t="shared" si="1640"/>
        <v>3550000</v>
      </c>
      <c r="AI451" s="63">
        <f t="shared" si="1686"/>
        <v>-1000000</v>
      </c>
      <c r="AJ451" s="63">
        <f t="shared" si="1686"/>
        <v>0</v>
      </c>
      <c r="AK451" s="63">
        <f t="shared" si="1686"/>
        <v>0</v>
      </c>
      <c r="AL451" s="63">
        <f t="shared" si="1642"/>
        <v>2550000</v>
      </c>
      <c r="AM451" s="63">
        <f t="shared" si="1643"/>
        <v>3550000</v>
      </c>
      <c r="AN451" s="63">
        <f t="shared" si="1644"/>
        <v>3550000</v>
      </c>
      <c r="AO451" s="63">
        <f t="shared" si="1687"/>
        <v>0</v>
      </c>
      <c r="AP451" s="63">
        <f t="shared" si="1687"/>
        <v>0</v>
      </c>
      <c r="AQ451" s="63">
        <f t="shared" si="1687"/>
        <v>0</v>
      </c>
      <c r="AR451" s="63">
        <f t="shared" si="1646"/>
        <v>2550000</v>
      </c>
      <c r="AS451" s="63">
        <f t="shared" si="1647"/>
        <v>3550000</v>
      </c>
      <c r="AT451" s="63">
        <f t="shared" si="1648"/>
        <v>3550000</v>
      </c>
      <c r="AU451" s="63">
        <f t="shared" si="1688"/>
        <v>0</v>
      </c>
      <c r="AV451" s="63">
        <f t="shared" si="1688"/>
        <v>0</v>
      </c>
      <c r="AW451" s="63">
        <f t="shared" si="1688"/>
        <v>0</v>
      </c>
      <c r="AX451" s="63">
        <f t="shared" si="1650"/>
        <v>2550000</v>
      </c>
      <c r="AY451" s="63">
        <f t="shared" si="1651"/>
        <v>3550000</v>
      </c>
      <c r="AZ451" s="63">
        <f t="shared" si="1652"/>
        <v>3550000</v>
      </c>
      <c r="BA451" s="63">
        <f t="shared" si="1689"/>
        <v>509216.55</v>
      </c>
      <c r="BB451" s="63">
        <f t="shared" si="1689"/>
        <v>0</v>
      </c>
      <c r="BC451" s="63">
        <f t="shared" si="1689"/>
        <v>0</v>
      </c>
      <c r="BD451" s="63">
        <f t="shared" si="1654"/>
        <v>3059216.55</v>
      </c>
      <c r="BE451" s="63">
        <f t="shared" si="1655"/>
        <v>3550000</v>
      </c>
      <c r="BF451" s="63">
        <f t="shared" si="1656"/>
        <v>3550000</v>
      </c>
    </row>
    <row r="452" spans="1:58" ht="25.5">
      <c r="A452" s="151"/>
      <c r="B452" s="77" t="s">
        <v>34</v>
      </c>
      <c r="C452" s="79" t="s">
        <v>226</v>
      </c>
      <c r="D452" s="79" t="s">
        <v>21</v>
      </c>
      <c r="E452" s="79" t="s">
        <v>99</v>
      </c>
      <c r="F452" s="165" t="s">
        <v>270</v>
      </c>
      <c r="G452" s="41" t="s">
        <v>33</v>
      </c>
      <c r="H452" s="74">
        <v>3550000</v>
      </c>
      <c r="I452" s="74">
        <v>3550000</v>
      </c>
      <c r="J452" s="74">
        <v>3550000</v>
      </c>
      <c r="K452" s="74"/>
      <c r="L452" s="74"/>
      <c r="M452" s="74"/>
      <c r="N452" s="74">
        <f t="shared" si="1488"/>
        <v>3550000</v>
      </c>
      <c r="O452" s="74">
        <f t="shared" si="1489"/>
        <v>3550000</v>
      </c>
      <c r="P452" s="74">
        <f t="shared" si="1490"/>
        <v>3550000</v>
      </c>
      <c r="Q452" s="74"/>
      <c r="R452" s="74"/>
      <c r="S452" s="74"/>
      <c r="T452" s="74">
        <f t="shared" si="1630"/>
        <v>3550000</v>
      </c>
      <c r="U452" s="74">
        <f t="shared" si="1631"/>
        <v>3550000</v>
      </c>
      <c r="V452" s="74">
        <f t="shared" si="1632"/>
        <v>3550000</v>
      </c>
      <c r="W452" s="74"/>
      <c r="X452" s="74"/>
      <c r="Y452" s="74"/>
      <c r="Z452" s="74">
        <f t="shared" si="1634"/>
        <v>3550000</v>
      </c>
      <c r="AA452" s="74">
        <f t="shared" si="1635"/>
        <v>3550000</v>
      </c>
      <c r="AB452" s="74">
        <f t="shared" si="1636"/>
        <v>3550000</v>
      </c>
      <c r="AC452" s="74"/>
      <c r="AD452" s="74"/>
      <c r="AE452" s="74"/>
      <c r="AF452" s="74">
        <f t="shared" si="1638"/>
        <v>3550000</v>
      </c>
      <c r="AG452" s="74">
        <f t="shared" si="1639"/>
        <v>3550000</v>
      </c>
      <c r="AH452" s="74">
        <f t="shared" si="1640"/>
        <v>3550000</v>
      </c>
      <c r="AI452" s="74">
        <f>-772000-228000</f>
        <v>-1000000</v>
      </c>
      <c r="AJ452" s="74"/>
      <c r="AK452" s="74"/>
      <c r="AL452" s="74">
        <f t="shared" si="1642"/>
        <v>2550000</v>
      </c>
      <c r="AM452" s="74">
        <f t="shared" si="1643"/>
        <v>3550000</v>
      </c>
      <c r="AN452" s="74">
        <f t="shared" si="1644"/>
        <v>3550000</v>
      </c>
      <c r="AO452" s="74"/>
      <c r="AP452" s="74"/>
      <c r="AQ452" s="74"/>
      <c r="AR452" s="74">
        <f t="shared" si="1646"/>
        <v>2550000</v>
      </c>
      <c r="AS452" s="74">
        <f t="shared" si="1647"/>
        <v>3550000</v>
      </c>
      <c r="AT452" s="74">
        <f t="shared" si="1648"/>
        <v>3550000</v>
      </c>
      <c r="AU452" s="74"/>
      <c r="AV452" s="74"/>
      <c r="AW452" s="74"/>
      <c r="AX452" s="74">
        <f t="shared" si="1650"/>
        <v>2550000</v>
      </c>
      <c r="AY452" s="74">
        <f t="shared" si="1651"/>
        <v>3550000</v>
      </c>
      <c r="AZ452" s="74">
        <f t="shared" si="1652"/>
        <v>3550000</v>
      </c>
      <c r="BA452" s="74">
        <f>218000+291216.55</f>
        <v>509216.55</v>
      </c>
      <c r="BB452" s="74"/>
      <c r="BC452" s="74"/>
      <c r="BD452" s="74">
        <f t="shared" si="1654"/>
        <v>3059216.55</v>
      </c>
      <c r="BE452" s="74">
        <f t="shared" si="1655"/>
        <v>3550000</v>
      </c>
      <c r="BF452" s="74">
        <f t="shared" si="1656"/>
        <v>3550000</v>
      </c>
    </row>
    <row r="453" spans="1:58">
      <c r="A453" s="151"/>
      <c r="B453" s="88" t="s">
        <v>271</v>
      </c>
      <c r="C453" s="79" t="s">
        <v>226</v>
      </c>
      <c r="D453" s="79" t="s">
        <v>21</v>
      </c>
      <c r="E453" s="79" t="s">
        <v>99</v>
      </c>
      <c r="F453" s="40" t="s">
        <v>272</v>
      </c>
      <c r="G453" s="41"/>
      <c r="H453" s="74">
        <f>H454</f>
        <v>352733</v>
      </c>
      <c r="I453" s="74">
        <f t="shared" ref="I453:M453" si="1690">I454</f>
        <v>366522.32</v>
      </c>
      <c r="J453" s="74">
        <f t="shared" si="1690"/>
        <v>380863.21</v>
      </c>
      <c r="K453" s="74">
        <f t="shared" si="1690"/>
        <v>300000</v>
      </c>
      <c r="L453" s="74">
        <f t="shared" si="1690"/>
        <v>0</v>
      </c>
      <c r="M453" s="74">
        <f t="shared" si="1690"/>
        <v>0</v>
      </c>
      <c r="N453" s="74">
        <f t="shared" si="1488"/>
        <v>652733</v>
      </c>
      <c r="O453" s="74">
        <f t="shared" si="1489"/>
        <v>366522.32</v>
      </c>
      <c r="P453" s="74">
        <f t="shared" si="1490"/>
        <v>380863.21</v>
      </c>
      <c r="Q453" s="74">
        <f t="shared" ref="Q453:S454" si="1691">Q454</f>
        <v>0</v>
      </c>
      <c r="R453" s="74">
        <f t="shared" si="1691"/>
        <v>0</v>
      </c>
      <c r="S453" s="74">
        <f t="shared" si="1691"/>
        <v>0</v>
      </c>
      <c r="T453" s="74">
        <f t="shared" si="1630"/>
        <v>652733</v>
      </c>
      <c r="U453" s="74">
        <f t="shared" si="1631"/>
        <v>366522.32</v>
      </c>
      <c r="V453" s="74">
        <f t="shared" si="1632"/>
        <v>380863.21</v>
      </c>
      <c r="W453" s="74">
        <f t="shared" ref="W453:Y454" si="1692">W454</f>
        <v>0</v>
      </c>
      <c r="X453" s="74">
        <f t="shared" si="1692"/>
        <v>0</v>
      </c>
      <c r="Y453" s="74">
        <f t="shared" si="1692"/>
        <v>0</v>
      </c>
      <c r="Z453" s="74">
        <f t="shared" si="1634"/>
        <v>652733</v>
      </c>
      <c r="AA453" s="74">
        <f t="shared" si="1635"/>
        <v>366522.32</v>
      </c>
      <c r="AB453" s="74">
        <f t="shared" si="1636"/>
        <v>380863.21</v>
      </c>
      <c r="AC453" s="74">
        <f t="shared" ref="AC453:AE454" si="1693">AC454</f>
        <v>100000</v>
      </c>
      <c r="AD453" s="74">
        <f t="shared" si="1693"/>
        <v>0</v>
      </c>
      <c r="AE453" s="74">
        <f t="shared" si="1693"/>
        <v>0</v>
      </c>
      <c r="AF453" s="74">
        <f t="shared" si="1638"/>
        <v>752733</v>
      </c>
      <c r="AG453" s="74">
        <f t="shared" si="1639"/>
        <v>366522.32</v>
      </c>
      <c r="AH453" s="74">
        <f t="shared" si="1640"/>
        <v>380863.21</v>
      </c>
      <c r="AI453" s="74">
        <f>AI454+AI456</f>
        <v>202000</v>
      </c>
      <c r="AJ453" s="74">
        <f t="shared" ref="AJ453:AK453" si="1694">AJ454+AJ456</f>
        <v>0</v>
      </c>
      <c r="AK453" s="74">
        <f t="shared" si="1694"/>
        <v>0</v>
      </c>
      <c r="AL453" s="74">
        <f t="shared" si="1642"/>
        <v>954733</v>
      </c>
      <c r="AM453" s="74">
        <f t="shared" si="1643"/>
        <v>366522.32</v>
      </c>
      <c r="AN453" s="74">
        <f t="shared" si="1644"/>
        <v>380863.21</v>
      </c>
      <c r="AO453" s="74">
        <f>AO454+AO456</f>
        <v>0</v>
      </c>
      <c r="AP453" s="74">
        <f t="shared" ref="AP453:AQ453" si="1695">AP454+AP456</f>
        <v>0</v>
      </c>
      <c r="AQ453" s="74">
        <f t="shared" si="1695"/>
        <v>0</v>
      </c>
      <c r="AR453" s="74">
        <f t="shared" si="1646"/>
        <v>954733</v>
      </c>
      <c r="AS453" s="74">
        <f t="shared" si="1647"/>
        <v>366522.32</v>
      </c>
      <c r="AT453" s="74">
        <f t="shared" si="1648"/>
        <v>380863.21</v>
      </c>
      <c r="AU453" s="74">
        <f>AU454+AU456</f>
        <v>-13000</v>
      </c>
      <c r="AV453" s="74">
        <f t="shared" ref="AV453:AW453" si="1696">AV454+AV456</f>
        <v>0</v>
      </c>
      <c r="AW453" s="74">
        <f t="shared" si="1696"/>
        <v>0</v>
      </c>
      <c r="AX453" s="74">
        <f t="shared" si="1650"/>
        <v>941733</v>
      </c>
      <c r="AY453" s="74">
        <f t="shared" si="1651"/>
        <v>366522.32</v>
      </c>
      <c r="AZ453" s="74">
        <f t="shared" si="1652"/>
        <v>380863.21</v>
      </c>
      <c r="BA453" s="74">
        <f>BA454+BA456</f>
        <v>-218000</v>
      </c>
      <c r="BB453" s="74">
        <f t="shared" ref="BB453:BC453" si="1697">BB454+BB456</f>
        <v>0</v>
      </c>
      <c r="BC453" s="74">
        <f t="shared" si="1697"/>
        <v>0</v>
      </c>
      <c r="BD453" s="74">
        <f t="shared" si="1654"/>
        <v>723733</v>
      </c>
      <c r="BE453" s="74">
        <f t="shared" si="1655"/>
        <v>366522.32</v>
      </c>
      <c r="BF453" s="74">
        <f t="shared" si="1656"/>
        <v>380863.21</v>
      </c>
    </row>
    <row r="454" spans="1:58" ht="25.5">
      <c r="A454" s="151"/>
      <c r="B454" s="136" t="s">
        <v>207</v>
      </c>
      <c r="C454" s="79" t="s">
        <v>226</v>
      </c>
      <c r="D454" s="79" t="s">
        <v>21</v>
      </c>
      <c r="E454" s="79" t="s">
        <v>99</v>
      </c>
      <c r="F454" s="40" t="s">
        <v>272</v>
      </c>
      <c r="G454" s="41" t="s">
        <v>32</v>
      </c>
      <c r="H454" s="74">
        <f>H455</f>
        <v>352733</v>
      </c>
      <c r="I454" s="74">
        <f t="shared" ref="I454:M454" si="1698">I455</f>
        <v>366522.32</v>
      </c>
      <c r="J454" s="74">
        <f t="shared" si="1698"/>
        <v>380863.21</v>
      </c>
      <c r="K454" s="74">
        <f t="shared" si="1698"/>
        <v>300000</v>
      </c>
      <c r="L454" s="74">
        <f t="shared" si="1698"/>
        <v>0</v>
      </c>
      <c r="M454" s="74">
        <f t="shared" si="1698"/>
        <v>0</v>
      </c>
      <c r="N454" s="74">
        <f t="shared" si="1488"/>
        <v>652733</v>
      </c>
      <c r="O454" s="74">
        <f t="shared" si="1489"/>
        <v>366522.32</v>
      </c>
      <c r="P454" s="74">
        <f t="shared" si="1490"/>
        <v>380863.21</v>
      </c>
      <c r="Q454" s="74">
        <f t="shared" si="1691"/>
        <v>0</v>
      </c>
      <c r="R454" s="74">
        <f t="shared" si="1691"/>
        <v>0</v>
      </c>
      <c r="S454" s="74">
        <f t="shared" si="1691"/>
        <v>0</v>
      </c>
      <c r="T454" s="74">
        <f t="shared" si="1630"/>
        <v>652733</v>
      </c>
      <c r="U454" s="74">
        <f t="shared" si="1631"/>
        <v>366522.32</v>
      </c>
      <c r="V454" s="74">
        <f t="shared" si="1632"/>
        <v>380863.21</v>
      </c>
      <c r="W454" s="74">
        <f t="shared" si="1692"/>
        <v>0</v>
      </c>
      <c r="X454" s="74">
        <f t="shared" si="1692"/>
        <v>0</v>
      </c>
      <c r="Y454" s="74">
        <f t="shared" si="1692"/>
        <v>0</v>
      </c>
      <c r="Z454" s="74">
        <f t="shared" si="1634"/>
        <v>652733</v>
      </c>
      <c r="AA454" s="74">
        <f t="shared" si="1635"/>
        <v>366522.32</v>
      </c>
      <c r="AB454" s="74">
        <f t="shared" si="1636"/>
        <v>380863.21</v>
      </c>
      <c r="AC454" s="74">
        <f t="shared" si="1693"/>
        <v>100000</v>
      </c>
      <c r="AD454" s="74">
        <f t="shared" si="1693"/>
        <v>0</v>
      </c>
      <c r="AE454" s="74">
        <f t="shared" si="1693"/>
        <v>0</v>
      </c>
      <c r="AF454" s="74">
        <f t="shared" si="1638"/>
        <v>752733</v>
      </c>
      <c r="AG454" s="74">
        <f t="shared" si="1639"/>
        <v>366522.32</v>
      </c>
      <c r="AH454" s="74">
        <f t="shared" si="1640"/>
        <v>380863.21</v>
      </c>
      <c r="AI454" s="74">
        <f t="shared" ref="AI454:AK454" si="1699">AI455</f>
        <v>200000</v>
      </c>
      <c r="AJ454" s="74">
        <f t="shared" si="1699"/>
        <v>0</v>
      </c>
      <c r="AK454" s="74">
        <f t="shared" si="1699"/>
        <v>0</v>
      </c>
      <c r="AL454" s="74">
        <f t="shared" si="1642"/>
        <v>952733</v>
      </c>
      <c r="AM454" s="74">
        <f t="shared" si="1643"/>
        <v>366522.32</v>
      </c>
      <c r="AN454" s="74">
        <f t="shared" si="1644"/>
        <v>380863.21</v>
      </c>
      <c r="AO454" s="74">
        <f t="shared" ref="AO454:AQ454" si="1700">AO455</f>
        <v>0</v>
      </c>
      <c r="AP454" s="74">
        <f t="shared" si="1700"/>
        <v>0</v>
      </c>
      <c r="AQ454" s="74">
        <f t="shared" si="1700"/>
        <v>0</v>
      </c>
      <c r="AR454" s="74">
        <f t="shared" si="1646"/>
        <v>952733</v>
      </c>
      <c r="AS454" s="74">
        <f t="shared" si="1647"/>
        <v>366522.32</v>
      </c>
      <c r="AT454" s="74">
        <f t="shared" si="1648"/>
        <v>380863.21</v>
      </c>
      <c r="AU454" s="74">
        <f t="shared" ref="AU454:AW454" si="1701">AU455</f>
        <v>-13000</v>
      </c>
      <c r="AV454" s="74">
        <f t="shared" si="1701"/>
        <v>0</v>
      </c>
      <c r="AW454" s="74">
        <f t="shared" si="1701"/>
        <v>0</v>
      </c>
      <c r="AX454" s="74">
        <f t="shared" si="1650"/>
        <v>939733</v>
      </c>
      <c r="AY454" s="74">
        <f t="shared" si="1651"/>
        <v>366522.32</v>
      </c>
      <c r="AZ454" s="74">
        <f t="shared" si="1652"/>
        <v>380863.21</v>
      </c>
      <c r="BA454" s="74">
        <f t="shared" ref="BA454:BC454" si="1702">BA455</f>
        <v>-218000</v>
      </c>
      <c r="BB454" s="74">
        <f t="shared" si="1702"/>
        <v>0</v>
      </c>
      <c r="BC454" s="74">
        <f t="shared" si="1702"/>
        <v>0</v>
      </c>
      <c r="BD454" s="74">
        <f t="shared" si="1654"/>
        <v>721733</v>
      </c>
      <c r="BE454" s="74">
        <f t="shared" si="1655"/>
        <v>366522.32</v>
      </c>
      <c r="BF454" s="74">
        <f t="shared" si="1656"/>
        <v>380863.21</v>
      </c>
    </row>
    <row r="455" spans="1:58" ht="25.5">
      <c r="A455" s="111"/>
      <c r="B455" s="77" t="s">
        <v>34</v>
      </c>
      <c r="C455" s="79" t="s">
        <v>226</v>
      </c>
      <c r="D455" s="79" t="s">
        <v>21</v>
      </c>
      <c r="E455" s="79" t="s">
        <v>99</v>
      </c>
      <c r="F455" s="40" t="s">
        <v>272</v>
      </c>
      <c r="G455" s="41" t="s">
        <v>33</v>
      </c>
      <c r="H455" s="66">
        <f>247000+105733</f>
        <v>352733</v>
      </c>
      <c r="I455" s="66">
        <f>256560+109962.32</f>
        <v>366522.32</v>
      </c>
      <c r="J455" s="66">
        <f>266502.4+114360.81</f>
        <v>380863.21</v>
      </c>
      <c r="K455" s="66">
        <v>300000</v>
      </c>
      <c r="L455" s="66"/>
      <c r="M455" s="66"/>
      <c r="N455" s="66">
        <f t="shared" si="1488"/>
        <v>652733</v>
      </c>
      <c r="O455" s="66">
        <f t="shared" si="1489"/>
        <v>366522.32</v>
      </c>
      <c r="P455" s="66">
        <f t="shared" si="1490"/>
        <v>380863.21</v>
      </c>
      <c r="Q455" s="66"/>
      <c r="R455" s="66"/>
      <c r="S455" s="66"/>
      <c r="T455" s="66">
        <f t="shared" si="1630"/>
        <v>652733</v>
      </c>
      <c r="U455" s="66">
        <f t="shared" si="1631"/>
        <v>366522.32</v>
      </c>
      <c r="V455" s="66">
        <f t="shared" si="1632"/>
        <v>380863.21</v>
      </c>
      <c r="W455" s="66"/>
      <c r="X455" s="66"/>
      <c r="Y455" s="66"/>
      <c r="Z455" s="66">
        <f t="shared" si="1634"/>
        <v>652733</v>
      </c>
      <c r="AA455" s="66">
        <f t="shared" si="1635"/>
        <v>366522.32</v>
      </c>
      <c r="AB455" s="66">
        <f t="shared" si="1636"/>
        <v>380863.21</v>
      </c>
      <c r="AC455" s="66">
        <v>100000</v>
      </c>
      <c r="AD455" s="66"/>
      <c r="AE455" s="66"/>
      <c r="AF455" s="66">
        <f t="shared" si="1638"/>
        <v>752733</v>
      </c>
      <c r="AG455" s="66">
        <f t="shared" si="1639"/>
        <v>366522.32</v>
      </c>
      <c r="AH455" s="66">
        <f t="shared" si="1640"/>
        <v>380863.21</v>
      </c>
      <c r="AI455" s="66">
        <v>200000</v>
      </c>
      <c r="AJ455" s="66"/>
      <c r="AK455" s="66"/>
      <c r="AL455" s="66">
        <f t="shared" si="1642"/>
        <v>952733</v>
      </c>
      <c r="AM455" s="66">
        <f t="shared" si="1643"/>
        <v>366522.32</v>
      </c>
      <c r="AN455" s="66">
        <f t="shared" si="1644"/>
        <v>380863.21</v>
      </c>
      <c r="AO455" s="66"/>
      <c r="AP455" s="66"/>
      <c r="AQ455" s="66"/>
      <c r="AR455" s="66">
        <f t="shared" si="1646"/>
        <v>952733</v>
      </c>
      <c r="AS455" s="66">
        <f t="shared" si="1647"/>
        <v>366522.32</v>
      </c>
      <c r="AT455" s="66">
        <f t="shared" si="1648"/>
        <v>380863.21</v>
      </c>
      <c r="AU455" s="66">
        <v>-13000</v>
      </c>
      <c r="AV455" s="66"/>
      <c r="AW455" s="66"/>
      <c r="AX455" s="66">
        <f t="shared" si="1650"/>
        <v>939733</v>
      </c>
      <c r="AY455" s="66">
        <f t="shared" si="1651"/>
        <v>366522.32</v>
      </c>
      <c r="AZ455" s="66">
        <f t="shared" si="1652"/>
        <v>380863.21</v>
      </c>
      <c r="BA455" s="66">
        <v>-218000</v>
      </c>
      <c r="BB455" s="66"/>
      <c r="BC455" s="66"/>
      <c r="BD455" s="66">
        <f t="shared" si="1654"/>
        <v>721733</v>
      </c>
      <c r="BE455" s="66">
        <f t="shared" si="1655"/>
        <v>366522.32</v>
      </c>
      <c r="BF455" s="66">
        <f t="shared" si="1656"/>
        <v>380863.21</v>
      </c>
    </row>
    <row r="456" spans="1:58">
      <c r="A456" s="232"/>
      <c r="B456" s="234" t="s">
        <v>47</v>
      </c>
      <c r="C456" s="79" t="s">
        <v>226</v>
      </c>
      <c r="D456" s="79" t="s">
        <v>21</v>
      </c>
      <c r="E456" s="79" t="s">
        <v>99</v>
      </c>
      <c r="F456" s="40" t="s">
        <v>272</v>
      </c>
      <c r="G456" s="41" t="s">
        <v>45</v>
      </c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66"/>
      <c r="X456" s="66"/>
      <c r="Y456" s="66"/>
      <c r="Z456" s="66"/>
      <c r="AA456" s="66"/>
      <c r="AB456" s="66"/>
      <c r="AC456" s="66"/>
      <c r="AD456" s="66"/>
      <c r="AE456" s="66"/>
      <c r="AF456" s="66"/>
      <c r="AG456" s="66"/>
      <c r="AH456" s="66"/>
      <c r="AI456" s="66">
        <f>AI457</f>
        <v>2000</v>
      </c>
      <c r="AJ456" s="66">
        <f t="shared" ref="AJ456:AK456" si="1703">AJ457</f>
        <v>0</v>
      </c>
      <c r="AK456" s="66">
        <f t="shared" si="1703"/>
        <v>0</v>
      </c>
      <c r="AL456" s="66">
        <f t="shared" ref="AL456:AL457" si="1704">AF456+AI456</f>
        <v>2000</v>
      </c>
      <c r="AM456" s="66">
        <f t="shared" ref="AM456:AM457" si="1705">AG456+AJ456</f>
        <v>0</v>
      </c>
      <c r="AN456" s="66">
        <f t="shared" ref="AN456:AN457" si="1706">AH456+AK456</f>
        <v>0</v>
      </c>
      <c r="AO456" s="66">
        <f>AO457</f>
        <v>0</v>
      </c>
      <c r="AP456" s="66">
        <f t="shared" ref="AP456:AQ456" si="1707">AP457</f>
        <v>0</v>
      </c>
      <c r="AQ456" s="66">
        <f t="shared" si="1707"/>
        <v>0</v>
      </c>
      <c r="AR456" s="66">
        <f t="shared" si="1646"/>
        <v>2000</v>
      </c>
      <c r="AS456" s="66">
        <f t="shared" si="1647"/>
        <v>0</v>
      </c>
      <c r="AT456" s="66">
        <f t="shared" si="1648"/>
        <v>0</v>
      </c>
      <c r="AU456" s="66">
        <f>AU457</f>
        <v>0</v>
      </c>
      <c r="AV456" s="66">
        <f t="shared" ref="AV456:AW456" si="1708">AV457</f>
        <v>0</v>
      </c>
      <c r="AW456" s="66">
        <f t="shared" si="1708"/>
        <v>0</v>
      </c>
      <c r="AX456" s="66">
        <f t="shared" si="1650"/>
        <v>2000</v>
      </c>
      <c r="AY456" s="66">
        <f t="shared" si="1651"/>
        <v>0</v>
      </c>
      <c r="AZ456" s="66">
        <f t="shared" si="1652"/>
        <v>0</v>
      </c>
      <c r="BA456" s="66">
        <f>BA457</f>
        <v>0</v>
      </c>
      <c r="BB456" s="66">
        <f t="shared" ref="BB456:BC456" si="1709">BB457</f>
        <v>0</v>
      </c>
      <c r="BC456" s="66">
        <f t="shared" si="1709"/>
        <v>0</v>
      </c>
      <c r="BD456" s="66">
        <f t="shared" si="1654"/>
        <v>2000</v>
      </c>
      <c r="BE456" s="66">
        <f t="shared" si="1655"/>
        <v>0</v>
      </c>
      <c r="BF456" s="66">
        <f t="shared" si="1656"/>
        <v>0</v>
      </c>
    </row>
    <row r="457" spans="1:58">
      <c r="A457" s="232"/>
      <c r="B457" s="237" t="s">
        <v>55</v>
      </c>
      <c r="C457" s="79" t="s">
        <v>226</v>
      </c>
      <c r="D457" s="79" t="s">
        <v>21</v>
      </c>
      <c r="E457" s="79" t="s">
        <v>99</v>
      </c>
      <c r="F457" s="40" t="s">
        <v>272</v>
      </c>
      <c r="G457" s="41" t="s">
        <v>56</v>
      </c>
      <c r="H457" s="66"/>
      <c r="I457" s="66"/>
      <c r="J457" s="66"/>
      <c r="K457" s="66"/>
      <c r="L457" s="66"/>
      <c r="M457" s="66"/>
      <c r="N457" s="66"/>
      <c r="O457" s="66"/>
      <c r="P457" s="66"/>
      <c r="Q457" s="66"/>
      <c r="R457" s="66"/>
      <c r="S457" s="66"/>
      <c r="T457" s="66"/>
      <c r="U457" s="66"/>
      <c r="V457" s="66"/>
      <c r="W457" s="66"/>
      <c r="X457" s="66"/>
      <c r="Y457" s="66"/>
      <c r="Z457" s="66"/>
      <c r="AA457" s="66"/>
      <c r="AB457" s="66"/>
      <c r="AC457" s="66"/>
      <c r="AD457" s="66"/>
      <c r="AE457" s="66"/>
      <c r="AF457" s="66"/>
      <c r="AG457" s="66"/>
      <c r="AH457" s="66"/>
      <c r="AI457" s="66">
        <v>2000</v>
      </c>
      <c r="AJ457" s="66"/>
      <c r="AK457" s="66"/>
      <c r="AL457" s="66">
        <f t="shared" si="1704"/>
        <v>2000</v>
      </c>
      <c r="AM457" s="66">
        <f t="shared" si="1705"/>
        <v>0</v>
      </c>
      <c r="AN457" s="66">
        <f t="shared" si="1706"/>
        <v>0</v>
      </c>
      <c r="AO457" s="66"/>
      <c r="AP457" s="66"/>
      <c r="AQ457" s="66"/>
      <c r="AR457" s="66">
        <f t="shared" si="1646"/>
        <v>2000</v>
      </c>
      <c r="AS457" s="66">
        <f t="shared" si="1647"/>
        <v>0</v>
      </c>
      <c r="AT457" s="66">
        <f t="shared" si="1648"/>
        <v>0</v>
      </c>
      <c r="AU457" s="66"/>
      <c r="AV457" s="66"/>
      <c r="AW457" s="66"/>
      <c r="AX457" s="66">
        <f t="shared" si="1650"/>
        <v>2000</v>
      </c>
      <c r="AY457" s="66">
        <f t="shared" si="1651"/>
        <v>0</v>
      </c>
      <c r="AZ457" s="66">
        <f t="shared" si="1652"/>
        <v>0</v>
      </c>
      <c r="BA457" s="66"/>
      <c r="BB457" s="66"/>
      <c r="BC457" s="66"/>
      <c r="BD457" s="66">
        <f t="shared" si="1654"/>
        <v>2000</v>
      </c>
      <c r="BE457" s="66">
        <f t="shared" si="1655"/>
        <v>0</v>
      </c>
      <c r="BF457" s="66">
        <f t="shared" si="1656"/>
        <v>0</v>
      </c>
    </row>
    <row r="458" spans="1:58" ht="25.5">
      <c r="A458" s="232"/>
      <c r="B458" s="77" t="s">
        <v>273</v>
      </c>
      <c r="C458" s="79" t="s">
        <v>226</v>
      </c>
      <c r="D458" s="79" t="s">
        <v>21</v>
      </c>
      <c r="E458" s="79" t="s">
        <v>99</v>
      </c>
      <c r="F458" s="40" t="s">
        <v>274</v>
      </c>
      <c r="G458" s="41"/>
      <c r="H458" s="66">
        <f>H459</f>
        <v>200000</v>
      </c>
      <c r="I458" s="66">
        <f t="shared" ref="I458:M458" si="1710">I459</f>
        <v>125000</v>
      </c>
      <c r="J458" s="66">
        <f t="shared" si="1710"/>
        <v>125000</v>
      </c>
      <c r="K458" s="66">
        <f t="shared" si="1710"/>
        <v>300000</v>
      </c>
      <c r="L458" s="66">
        <f t="shared" si="1710"/>
        <v>0</v>
      </c>
      <c r="M458" s="66">
        <f t="shared" si="1710"/>
        <v>0</v>
      </c>
      <c r="N458" s="66">
        <f t="shared" si="1488"/>
        <v>500000</v>
      </c>
      <c r="O458" s="66">
        <f t="shared" si="1489"/>
        <v>125000</v>
      </c>
      <c r="P458" s="66">
        <f t="shared" si="1490"/>
        <v>125000</v>
      </c>
      <c r="Q458" s="66">
        <f t="shared" ref="Q458:S459" si="1711">Q459</f>
        <v>0</v>
      </c>
      <c r="R458" s="66">
        <f t="shared" si="1711"/>
        <v>0</v>
      </c>
      <c r="S458" s="66">
        <f t="shared" si="1711"/>
        <v>0</v>
      </c>
      <c r="T458" s="66">
        <f t="shared" si="1630"/>
        <v>500000</v>
      </c>
      <c r="U458" s="66">
        <f t="shared" si="1631"/>
        <v>125000</v>
      </c>
      <c r="V458" s="66">
        <f t="shared" si="1632"/>
        <v>125000</v>
      </c>
      <c r="W458" s="66">
        <f t="shared" ref="W458:Y459" si="1712">W459</f>
        <v>0</v>
      </c>
      <c r="X458" s="66">
        <f t="shared" si="1712"/>
        <v>0</v>
      </c>
      <c r="Y458" s="66">
        <f t="shared" si="1712"/>
        <v>0</v>
      </c>
      <c r="Z458" s="66">
        <f t="shared" si="1634"/>
        <v>500000</v>
      </c>
      <c r="AA458" s="66">
        <f t="shared" si="1635"/>
        <v>125000</v>
      </c>
      <c r="AB458" s="66">
        <f t="shared" si="1636"/>
        <v>125000</v>
      </c>
      <c r="AC458" s="66">
        <f t="shared" ref="AC458:AE459" si="1713">AC459</f>
        <v>0</v>
      </c>
      <c r="AD458" s="66">
        <f t="shared" si="1713"/>
        <v>0</v>
      </c>
      <c r="AE458" s="66">
        <f t="shared" si="1713"/>
        <v>0</v>
      </c>
      <c r="AF458" s="66">
        <f t="shared" si="1638"/>
        <v>500000</v>
      </c>
      <c r="AG458" s="66">
        <f t="shared" si="1639"/>
        <v>125000</v>
      </c>
      <c r="AH458" s="66">
        <f t="shared" si="1640"/>
        <v>125000</v>
      </c>
      <c r="AI458" s="66">
        <f t="shared" ref="AI458:AK459" si="1714">AI459</f>
        <v>50000</v>
      </c>
      <c r="AJ458" s="66">
        <f t="shared" si="1714"/>
        <v>0</v>
      </c>
      <c r="AK458" s="66">
        <f t="shared" si="1714"/>
        <v>0</v>
      </c>
      <c r="AL458" s="66">
        <f t="shared" si="1642"/>
        <v>550000</v>
      </c>
      <c r="AM458" s="66">
        <f t="shared" si="1643"/>
        <v>125000</v>
      </c>
      <c r="AN458" s="66">
        <f t="shared" si="1644"/>
        <v>125000</v>
      </c>
      <c r="AO458" s="66">
        <f t="shared" ref="AO458:AQ459" si="1715">AO459</f>
        <v>0</v>
      </c>
      <c r="AP458" s="66">
        <f t="shared" si="1715"/>
        <v>0</v>
      </c>
      <c r="AQ458" s="66">
        <f t="shared" si="1715"/>
        <v>0</v>
      </c>
      <c r="AR458" s="66">
        <f t="shared" si="1646"/>
        <v>550000</v>
      </c>
      <c r="AS458" s="66">
        <f t="shared" si="1647"/>
        <v>125000</v>
      </c>
      <c r="AT458" s="66">
        <f t="shared" si="1648"/>
        <v>125000</v>
      </c>
      <c r="AU458" s="66">
        <f t="shared" ref="AU458:AW459" si="1716">AU459</f>
        <v>202798.76</v>
      </c>
      <c r="AV458" s="66">
        <f t="shared" si="1716"/>
        <v>0</v>
      </c>
      <c r="AW458" s="66">
        <f t="shared" si="1716"/>
        <v>0</v>
      </c>
      <c r="AX458" s="66">
        <f t="shared" si="1650"/>
        <v>752798.76</v>
      </c>
      <c r="AY458" s="66">
        <f t="shared" si="1651"/>
        <v>125000</v>
      </c>
      <c r="AZ458" s="66">
        <f t="shared" si="1652"/>
        <v>125000</v>
      </c>
      <c r="BA458" s="66">
        <f t="shared" ref="BA458:BC459" si="1717">BA459</f>
        <v>0</v>
      </c>
      <c r="BB458" s="66">
        <f t="shared" si="1717"/>
        <v>0</v>
      </c>
      <c r="BC458" s="66">
        <f t="shared" si="1717"/>
        <v>0</v>
      </c>
      <c r="BD458" s="66">
        <f t="shared" si="1654"/>
        <v>752798.76</v>
      </c>
      <c r="BE458" s="66">
        <f t="shared" si="1655"/>
        <v>125000</v>
      </c>
      <c r="BF458" s="66">
        <f t="shared" si="1656"/>
        <v>125000</v>
      </c>
    </row>
    <row r="459" spans="1:58" ht="25.5">
      <c r="A459" s="151"/>
      <c r="B459" s="136" t="s">
        <v>207</v>
      </c>
      <c r="C459" s="79" t="s">
        <v>226</v>
      </c>
      <c r="D459" s="79" t="s">
        <v>21</v>
      </c>
      <c r="E459" s="79" t="s">
        <v>99</v>
      </c>
      <c r="F459" s="40" t="s">
        <v>274</v>
      </c>
      <c r="G459" s="41" t="s">
        <v>32</v>
      </c>
      <c r="H459" s="66">
        <f>H460</f>
        <v>200000</v>
      </c>
      <c r="I459" s="66">
        <f t="shared" ref="I459:M459" si="1718">I460</f>
        <v>125000</v>
      </c>
      <c r="J459" s="66">
        <f t="shared" si="1718"/>
        <v>125000</v>
      </c>
      <c r="K459" s="66">
        <f t="shared" si="1718"/>
        <v>300000</v>
      </c>
      <c r="L459" s="66">
        <f t="shared" si="1718"/>
        <v>0</v>
      </c>
      <c r="M459" s="66">
        <f t="shared" si="1718"/>
        <v>0</v>
      </c>
      <c r="N459" s="66">
        <f t="shared" si="1488"/>
        <v>500000</v>
      </c>
      <c r="O459" s="66">
        <f t="shared" si="1489"/>
        <v>125000</v>
      </c>
      <c r="P459" s="66">
        <f t="shared" si="1490"/>
        <v>125000</v>
      </c>
      <c r="Q459" s="66">
        <f t="shared" si="1711"/>
        <v>0</v>
      </c>
      <c r="R459" s="66">
        <f t="shared" si="1711"/>
        <v>0</v>
      </c>
      <c r="S459" s="66">
        <f t="shared" si="1711"/>
        <v>0</v>
      </c>
      <c r="T459" s="66">
        <f t="shared" si="1630"/>
        <v>500000</v>
      </c>
      <c r="U459" s="66">
        <f t="shared" si="1631"/>
        <v>125000</v>
      </c>
      <c r="V459" s="66">
        <f t="shared" si="1632"/>
        <v>125000</v>
      </c>
      <c r="W459" s="66">
        <f t="shared" si="1712"/>
        <v>0</v>
      </c>
      <c r="X459" s="66">
        <f t="shared" si="1712"/>
        <v>0</v>
      </c>
      <c r="Y459" s="66">
        <f t="shared" si="1712"/>
        <v>0</v>
      </c>
      <c r="Z459" s="66">
        <f t="shared" si="1634"/>
        <v>500000</v>
      </c>
      <c r="AA459" s="66">
        <f t="shared" si="1635"/>
        <v>125000</v>
      </c>
      <c r="AB459" s="66">
        <f t="shared" si="1636"/>
        <v>125000</v>
      </c>
      <c r="AC459" s="66">
        <f t="shared" si="1713"/>
        <v>0</v>
      </c>
      <c r="AD459" s="66">
        <f t="shared" si="1713"/>
        <v>0</v>
      </c>
      <c r="AE459" s="66">
        <f t="shared" si="1713"/>
        <v>0</v>
      </c>
      <c r="AF459" s="66">
        <f t="shared" si="1638"/>
        <v>500000</v>
      </c>
      <c r="AG459" s="66">
        <f t="shared" si="1639"/>
        <v>125000</v>
      </c>
      <c r="AH459" s="66">
        <f t="shared" si="1640"/>
        <v>125000</v>
      </c>
      <c r="AI459" s="66">
        <f t="shared" si="1714"/>
        <v>50000</v>
      </c>
      <c r="AJ459" s="66">
        <f t="shared" si="1714"/>
        <v>0</v>
      </c>
      <c r="AK459" s="66">
        <f t="shared" si="1714"/>
        <v>0</v>
      </c>
      <c r="AL459" s="66">
        <f t="shared" si="1642"/>
        <v>550000</v>
      </c>
      <c r="AM459" s="66">
        <f t="shared" si="1643"/>
        <v>125000</v>
      </c>
      <c r="AN459" s="66">
        <f t="shared" si="1644"/>
        <v>125000</v>
      </c>
      <c r="AO459" s="66">
        <f t="shared" si="1715"/>
        <v>0</v>
      </c>
      <c r="AP459" s="66">
        <f t="shared" si="1715"/>
        <v>0</v>
      </c>
      <c r="AQ459" s="66">
        <f t="shared" si="1715"/>
        <v>0</v>
      </c>
      <c r="AR459" s="66">
        <f t="shared" si="1646"/>
        <v>550000</v>
      </c>
      <c r="AS459" s="66">
        <f t="shared" si="1647"/>
        <v>125000</v>
      </c>
      <c r="AT459" s="66">
        <f t="shared" si="1648"/>
        <v>125000</v>
      </c>
      <c r="AU459" s="66">
        <f t="shared" si="1716"/>
        <v>202798.76</v>
      </c>
      <c r="AV459" s="66">
        <f t="shared" si="1716"/>
        <v>0</v>
      </c>
      <c r="AW459" s="66">
        <f t="shared" si="1716"/>
        <v>0</v>
      </c>
      <c r="AX459" s="66">
        <f t="shared" si="1650"/>
        <v>752798.76</v>
      </c>
      <c r="AY459" s="66">
        <f t="shared" si="1651"/>
        <v>125000</v>
      </c>
      <c r="AZ459" s="66">
        <f t="shared" si="1652"/>
        <v>125000</v>
      </c>
      <c r="BA459" s="66">
        <f t="shared" si="1717"/>
        <v>0</v>
      </c>
      <c r="BB459" s="66">
        <f t="shared" si="1717"/>
        <v>0</v>
      </c>
      <c r="BC459" s="66">
        <f t="shared" si="1717"/>
        <v>0</v>
      </c>
      <c r="BD459" s="66">
        <f t="shared" si="1654"/>
        <v>752798.76</v>
      </c>
      <c r="BE459" s="66">
        <f t="shared" si="1655"/>
        <v>125000</v>
      </c>
      <c r="BF459" s="66">
        <f t="shared" si="1656"/>
        <v>125000</v>
      </c>
    </row>
    <row r="460" spans="1:58" ht="25.5">
      <c r="A460" s="151"/>
      <c r="B460" s="77" t="s">
        <v>34</v>
      </c>
      <c r="C460" s="79" t="s">
        <v>226</v>
      </c>
      <c r="D460" s="79" t="s">
        <v>21</v>
      </c>
      <c r="E460" s="79" t="s">
        <v>99</v>
      </c>
      <c r="F460" s="40" t="s">
        <v>274</v>
      </c>
      <c r="G460" s="41" t="s">
        <v>33</v>
      </c>
      <c r="H460" s="66">
        <v>200000</v>
      </c>
      <c r="I460" s="66">
        <v>125000</v>
      </c>
      <c r="J460" s="66">
        <v>125000</v>
      </c>
      <c r="K460" s="66">
        <v>300000</v>
      </c>
      <c r="L460" s="66"/>
      <c r="M460" s="66"/>
      <c r="N460" s="66">
        <f t="shared" si="1488"/>
        <v>500000</v>
      </c>
      <c r="O460" s="66">
        <f t="shared" si="1489"/>
        <v>125000</v>
      </c>
      <c r="P460" s="66">
        <f t="shared" si="1490"/>
        <v>125000</v>
      </c>
      <c r="Q460" s="66"/>
      <c r="R460" s="66"/>
      <c r="S460" s="66"/>
      <c r="T460" s="66">
        <f t="shared" si="1630"/>
        <v>500000</v>
      </c>
      <c r="U460" s="66">
        <f t="shared" si="1631"/>
        <v>125000</v>
      </c>
      <c r="V460" s="66">
        <f t="shared" si="1632"/>
        <v>125000</v>
      </c>
      <c r="W460" s="66"/>
      <c r="X460" s="66"/>
      <c r="Y460" s="66"/>
      <c r="Z460" s="66">
        <f t="shared" si="1634"/>
        <v>500000</v>
      </c>
      <c r="AA460" s="66">
        <f t="shared" si="1635"/>
        <v>125000</v>
      </c>
      <c r="AB460" s="66">
        <f t="shared" si="1636"/>
        <v>125000</v>
      </c>
      <c r="AC460" s="66"/>
      <c r="AD460" s="66"/>
      <c r="AE460" s="66"/>
      <c r="AF460" s="66">
        <f t="shared" si="1638"/>
        <v>500000</v>
      </c>
      <c r="AG460" s="66">
        <f t="shared" si="1639"/>
        <v>125000</v>
      </c>
      <c r="AH460" s="66">
        <f t="shared" si="1640"/>
        <v>125000</v>
      </c>
      <c r="AI460" s="74">
        <v>50000</v>
      </c>
      <c r="AJ460" s="66"/>
      <c r="AK460" s="66"/>
      <c r="AL460" s="66">
        <f t="shared" si="1642"/>
        <v>550000</v>
      </c>
      <c r="AM460" s="66">
        <f t="shared" si="1643"/>
        <v>125000</v>
      </c>
      <c r="AN460" s="66">
        <f t="shared" si="1644"/>
        <v>125000</v>
      </c>
      <c r="AO460" s="74"/>
      <c r="AP460" s="66"/>
      <c r="AQ460" s="66"/>
      <c r="AR460" s="66">
        <f t="shared" si="1646"/>
        <v>550000</v>
      </c>
      <c r="AS460" s="66">
        <f t="shared" si="1647"/>
        <v>125000</v>
      </c>
      <c r="AT460" s="66">
        <f t="shared" si="1648"/>
        <v>125000</v>
      </c>
      <c r="AU460" s="74">
        <v>202798.76</v>
      </c>
      <c r="AV460" s="66"/>
      <c r="AW460" s="66"/>
      <c r="AX460" s="66">
        <f t="shared" si="1650"/>
        <v>752798.76</v>
      </c>
      <c r="AY460" s="66">
        <f t="shared" si="1651"/>
        <v>125000</v>
      </c>
      <c r="AZ460" s="66">
        <f t="shared" si="1652"/>
        <v>125000</v>
      </c>
      <c r="BA460" s="74"/>
      <c r="BB460" s="66"/>
      <c r="BC460" s="66"/>
      <c r="BD460" s="66">
        <f t="shared" si="1654"/>
        <v>752798.76</v>
      </c>
      <c r="BE460" s="66">
        <f t="shared" si="1655"/>
        <v>125000</v>
      </c>
      <c r="BF460" s="66">
        <f t="shared" si="1656"/>
        <v>125000</v>
      </c>
    </row>
    <row r="461" spans="1:58">
      <c r="A461" s="151"/>
      <c r="B461" s="80" t="s">
        <v>275</v>
      </c>
      <c r="C461" s="79" t="s">
        <v>226</v>
      </c>
      <c r="D461" s="79" t="s">
        <v>21</v>
      </c>
      <c r="E461" s="79" t="s">
        <v>99</v>
      </c>
      <c r="F461" s="40" t="s">
        <v>218</v>
      </c>
      <c r="G461" s="41"/>
      <c r="H461" s="66">
        <f>H462</f>
        <v>290000</v>
      </c>
      <c r="I461" s="66">
        <f t="shared" ref="I461:M461" si="1719">I462</f>
        <v>70000</v>
      </c>
      <c r="J461" s="66">
        <f t="shared" si="1719"/>
        <v>290000</v>
      </c>
      <c r="K461" s="66">
        <f t="shared" si="1719"/>
        <v>0</v>
      </c>
      <c r="L461" s="66">
        <f t="shared" si="1719"/>
        <v>0</v>
      </c>
      <c r="M461" s="66">
        <f t="shared" si="1719"/>
        <v>0</v>
      </c>
      <c r="N461" s="66">
        <f t="shared" si="1488"/>
        <v>290000</v>
      </c>
      <c r="O461" s="66">
        <f t="shared" si="1489"/>
        <v>70000</v>
      </c>
      <c r="P461" s="66">
        <f t="shared" si="1490"/>
        <v>290000</v>
      </c>
      <c r="Q461" s="66">
        <f t="shared" ref="Q461:S462" si="1720">Q462</f>
        <v>0</v>
      </c>
      <c r="R461" s="66">
        <f t="shared" si="1720"/>
        <v>0</v>
      </c>
      <c r="S461" s="66">
        <f t="shared" si="1720"/>
        <v>0</v>
      </c>
      <c r="T461" s="66">
        <f t="shared" si="1630"/>
        <v>290000</v>
      </c>
      <c r="U461" s="66">
        <f t="shared" si="1631"/>
        <v>70000</v>
      </c>
      <c r="V461" s="66">
        <f t="shared" si="1632"/>
        <v>290000</v>
      </c>
      <c r="W461" s="66">
        <f t="shared" ref="W461:Y462" si="1721">W462</f>
        <v>0</v>
      </c>
      <c r="X461" s="66">
        <f t="shared" si="1721"/>
        <v>0</v>
      </c>
      <c r="Y461" s="66">
        <f t="shared" si="1721"/>
        <v>0</v>
      </c>
      <c r="Z461" s="66">
        <f t="shared" si="1634"/>
        <v>290000</v>
      </c>
      <c r="AA461" s="66">
        <f t="shared" si="1635"/>
        <v>70000</v>
      </c>
      <c r="AB461" s="66">
        <f t="shared" si="1636"/>
        <v>290000</v>
      </c>
      <c r="AC461" s="66">
        <f t="shared" ref="AC461:AE462" si="1722">AC462</f>
        <v>0</v>
      </c>
      <c r="AD461" s="66">
        <f t="shared" si="1722"/>
        <v>0</v>
      </c>
      <c r="AE461" s="66">
        <f t="shared" si="1722"/>
        <v>0</v>
      </c>
      <c r="AF461" s="66">
        <f t="shared" si="1638"/>
        <v>290000</v>
      </c>
      <c r="AG461" s="66">
        <f t="shared" si="1639"/>
        <v>70000</v>
      </c>
      <c r="AH461" s="66">
        <f t="shared" si="1640"/>
        <v>290000</v>
      </c>
      <c r="AI461" s="66">
        <f t="shared" ref="AI461:AK462" si="1723">AI462</f>
        <v>100000</v>
      </c>
      <c r="AJ461" s="66">
        <f t="shared" si="1723"/>
        <v>0</v>
      </c>
      <c r="AK461" s="66">
        <f t="shared" si="1723"/>
        <v>0</v>
      </c>
      <c r="AL461" s="66">
        <f t="shared" si="1642"/>
        <v>390000</v>
      </c>
      <c r="AM461" s="66">
        <f t="shared" si="1643"/>
        <v>70000</v>
      </c>
      <c r="AN461" s="66">
        <f t="shared" si="1644"/>
        <v>290000</v>
      </c>
      <c r="AO461" s="66">
        <f t="shared" ref="AO461:AQ462" si="1724">AO462</f>
        <v>0</v>
      </c>
      <c r="AP461" s="66">
        <f t="shared" si="1724"/>
        <v>0</v>
      </c>
      <c r="AQ461" s="66">
        <f t="shared" si="1724"/>
        <v>0</v>
      </c>
      <c r="AR461" s="66">
        <f t="shared" si="1646"/>
        <v>390000</v>
      </c>
      <c r="AS461" s="66">
        <f t="shared" si="1647"/>
        <v>70000</v>
      </c>
      <c r="AT461" s="66">
        <f t="shared" si="1648"/>
        <v>290000</v>
      </c>
      <c r="AU461" s="66">
        <f t="shared" ref="AU461:AW462" si="1725">AU462</f>
        <v>0</v>
      </c>
      <c r="AV461" s="66">
        <f t="shared" si="1725"/>
        <v>0</v>
      </c>
      <c r="AW461" s="66">
        <f t="shared" si="1725"/>
        <v>0</v>
      </c>
      <c r="AX461" s="66">
        <f t="shared" si="1650"/>
        <v>390000</v>
      </c>
      <c r="AY461" s="66">
        <f t="shared" si="1651"/>
        <v>70000</v>
      </c>
      <c r="AZ461" s="66">
        <f t="shared" si="1652"/>
        <v>290000</v>
      </c>
      <c r="BA461" s="66">
        <f t="shared" ref="BA461:BC462" si="1726">BA462</f>
        <v>150000</v>
      </c>
      <c r="BB461" s="66">
        <f t="shared" si="1726"/>
        <v>0</v>
      </c>
      <c r="BC461" s="66">
        <f t="shared" si="1726"/>
        <v>0</v>
      </c>
      <c r="BD461" s="66">
        <f t="shared" si="1654"/>
        <v>540000</v>
      </c>
      <c r="BE461" s="66">
        <f t="shared" si="1655"/>
        <v>70000</v>
      </c>
      <c r="BF461" s="66">
        <f t="shared" si="1656"/>
        <v>290000</v>
      </c>
    </row>
    <row r="462" spans="1:58" ht="25.5">
      <c r="A462" s="151"/>
      <c r="B462" s="136" t="s">
        <v>207</v>
      </c>
      <c r="C462" s="79" t="s">
        <v>226</v>
      </c>
      <c r="D462" s="79" t="s">
        <v>21</v>
      </c>
      <c r="E462" s="79" t="s">
        <v>99</v>
      </c>
      <c r="F462" s="40" t="s">
        <v>218</v>
      </c>
      <c r="G462" s="41" t="s">
        <v>32</v>
      </c>
      <c r="H462" s="66">
        <f>H463</f>
        <v>290000</v>
      </c>
      <c r="I462" s="66">
        <f t="shared" ref="I462:M462" si="1727">I463</f>
        <v>70000</v>
      </c>
      <c r="J462" s="66">
        <f t="shared" si="1727"/>
        <v>290000</v>
      </c>
      <c r="K462" s="66">
        <f t="shared" si="1727"/>
        <v>0</v>
      </c>
      <c r="L462" s="66">
        <f t="shared" si="1727"/>
        <v>0</v>
      </c>
      <c r="M462" s="66">
        <f t="shared" si="1727"/>
        <v>0</v>
      </c>
      <c r="N462" s="66">
        <f t="shared" si="1488"/>
        <v>290000</v>
      </c>
      <c r="O462" s="66">
        <f t="shared" si="1489"/>
        <v>70000</v>
      </c>
      <c r="P462" s="66">
        <f t="shared" si="1490"/>
        <v>290000</v>
      </c>
      <c r="Q462" s="66">
        <f t="shared" si="1720"/>
        <v>0</v>
      </c>
      <c r="R462" s="66">
        <f t="shared" si="1720"/>
        <v>0</v>
      </c>
      <c r="S462" s="66">
        <f t="shared" si="1720"/>
        <v>0</v>
      </c>
      <c r="T462" s="66">
        <f t="shared" si="1630"/>
        <v>290000</v>
      </c>
      <c r="U462" s="66">
        <f t="shared" si="1631"/>
        <v>70000</v>
      </c>
      <c r="V462" s="66">
        <f t="shared" si="1632"/>
        <v>290000</v>
      </c>
      <c r="W462" s="66">
        <f t="shared" si="1721"/>
        <v>0</v>
      </c>
      <c r="X462" s="66">
        <f t="shared" si="1721"/>
        <v>0</v>
      </c>
      <c r="Y462" s="66">
        <f t="shared" si="1721"/>
        <v>0</v>
      </c>
      <c r="Z462" s="66">
        <f t="shared" si="1634"/>
        <v>290000</v>
      </c>
      <c r="AA462" s="66">
        <f t="shared" si="1635"/>
        <v>70000</v>
      </c>
      <c r="AB462" s="66">
        <f t="shared" si="1636"/>
        <v>290000</v>
      </c>
      <c r="AC462" s="66">
        <f t="shared" si="1722"/>
        <v>0</v>
      </c>
      <c r="AD462" s="66">
        <f t="shared" si="1722"/>
        <v>0</v>
      </c>
      <c r="AE462" s="66">
        <f t="shared" si="1722"/>
        <v>0</v>
      </c>
      <c r="AF462" s="66">
        <f t="shared" si="1638"/>
        <v>290000</v>
      </c>
      <c r="AG462" s="66">
        <f t="shared" si="1639"/>
        <v>70000</v>
      </c>
      <c r="AH462" s="66">
        <f t="shared" si="1640"/>
        <v>290000</v>
      </c>
      <c r="AI462" s="66">
        <f t="shared" si="1723"/>
        <v>100000</v>
      </c>
      <c r="AJ462" s="66">
        <f t="shared" si="1723"/>
        <v>0</v>
      </c>
      <c r="AK462" s="66">
        <f t="shared" si="1723"/>
        <v>0</v>
      </c>
      <c r="AL462" s="66">
        <f t="shared" si="1642"/>
        <v>390000</v>
      </c>
      <c r="AM462" s="66">
        <f t="shared" si="1643"/>
        <v>70000</v>
      </c>
      <c r="AN462" s="66">
        <f t="shared" si="1644"/>
        <v>290000</v>
      </c>
      <c r="AO462" s="66">
        <f t="shared" si="1724"/>
        <v>0</v>
      </c>
      <c r="AP462" s="66">
        <f t="shared" si="1724"/>
        <v>0</v>
      </c>
      <c r="AQ462" s="66">
        <f t="shared" si="1724"/>
        <v>0</v>
      </c>
      <c r="AR462" s="66">
        <f t="shared" si="1646"/>
        <v>390000</v>
      </c>
      <c r="AS462" s="66">
        <f t="shared" si="1647"/>
        <v>70000</v>
      </c>
      <c r="AT462" s="66">
        <f t="shared" si="1648"/>
        <v>290000</v>
      </c>
      <c r="AU462" s="66">
        <f t="shared" si="1725"/>
        <v>0</v>
      </c>
      <c r="AV462" s="66">
        <f t="shared" si="1725"/>
        <v>0</v>
      </c>
      <c r="AW462" s="66">
        <f t="shared" si="1725"/>
        <v>0</v>
      </c>
      <c r="AX462" s="66">
        <f t="shared" si="1650"/>
        <v>390000</v>
      </c>
      <c r="AY462" s="66">
        <f t="shared" si="1651"/>
        <v>70000</v>
      </c>
      <c r="AZ462" s="66">
        <f t="shared" si="1652"/>
        <v>290000</v>
      </c>
      <c r="BA462" s="66">
        <f t="shared" si="1726"/>
        <v>150000</v>
      </c>
      <c r="BB462" s="66">
        <f t="shared" si="1726"/>
        <v>0</v>
      </c>
      <c r="BC462" s="66">
        <f t="shared" si="1726"/>
        <v>0</v>
      </c>
      <c r="BD462" s="66">
        <f t="shared" si="1654"/>
        <v>540000</v>
      </c>
      <c r="BE462" s="66">
        <f t="shared" si="1655"/>
        <v>70000</v>
      </c>
      <c r="BF462" s="66">
        <f t="shared" si="1656"/>
        <v>290000</v>
      </c>
    </row>
    <row r="463" spans="1:58" ht="25.5">
      <c r="A463" s="151"/>
      <c r="B463" s="77" t="s">
        <v>34</v>
      </c>
      <c r="C463" s="79" t="s">
        <v>226</v>
      </c>
      <c r="D463" s="79" t="s">
        <v>21</v>
      </c>
      <c r="E463" s="79" t="s">
        <v>99</v>
      </c>
      <c r="F463" s="40" t="s">
        <v>218</v>
      </c>
      <c r="G463" s="41" t="s">
        <v>33</v>
      </c>
      <c r="H463" s="66">
        <v>290000</v>
      </c>
      <c r="I463" s="66">
        <v>70000</v>
      </c>
      <c r="J463" s="66">
        <v>290000</v>
      </c>
      <c r="K463" s="66"/>
      <c r="L463" s="66"/>
      <c r="M463" s="66"/>
      <c r="N463" s="66">
        <f t="shared" si="1488"/>
        <v>290000</v>
      </c>
      <c r="O463" s="66">
        <f t="shared" si="1489"/>
        <v>70000</v>
      </c>
      <c r="P463" s="66">
        <f t="shared" si="1490"/>
        <v>290000</v>
      </c>
      <c r="Q463" s="66"/>
      <c r="R463" s="66"/>
      <c r="S463" s="66"/>
      <c r="T463" s="66">
        <f t="shared" si="1630"/>
        <v>290000</v>
      </c>
      <c r="U463" s="66">
        <f t="shared" si="1631"/>
        <v>70000</v>
      </c>
      <c r="V463" s="66">
        <f t="shared" si="1632"/>
        <v>290000</v>
      </c>
      <c r="W463" s="66"/>
      <c r="X463" s="66"/>
      <c r="Y463" s="66"/>
      <c r="Z463" s="66">
        <f t="shared" si="1634"/>
        <v>290000</v>
      </c>
      <c r="AA463" s="66">
        <f t="shared" si="1635"/>
        <v>70000</v>
      </c>
      <c r="AB463" s="66">
        <f t="shared" si="1636"/>
        <v>290000</v>
      </c>
      <c r="AC463" s="66"/>
      <c r="AD463" s="66"/>
      <c r="AE463" s="66"/>
      <c r="AF463" s="66">
        <f t="shared" si="1638"/>
        <v>290000</v>
      </c>
      <c r="AG463" s="66">
        <f t="shared" si="1639"/>
        <v>70000</v>
      </c>
      <c r="AH463" s="66">
        <f t="shared" si="1640"/>
        <v>290000</v>
      </c>
      <c r="AI463" s="66">
        <v>100000</v>
      </c>
      <c r="AJ463" s="66"/>
      <c r="AK463" s="66"/>
      <c r="AL463" s="66">
        <f t="shared" si="1642"/>
        <v>390000</v>
      </c>
      <c r="AM463" s="66">
        <f t="shared" si="1643"/>
        <v>70000</v>
      </c>
      <c r="AN463" s="66">
        <f t="shared" si="1644"/>
        <v>290000</v>
      </c>
      <c r="AO463" s="66"/>
      <c r="AP463" s="66"/>
      <c r="AQ463" s="66"/>
      <c r="AR463" s="66">
        <f t="shared" si="1646"/>
        <v>390000</v>
      </c>
      <c r="AS463" s="66">
        <f t="shared" si="1647"/>
        <v>70000</v>
      </c>
      <c r="AT463" s="66">
        <f t="shared" si="1648"/>
        <v>290000</v>
      </c>
      <c r="AU463" s="66"/>
      <c r="AV463" s="66"/>
      <c r="AW463" s="66"/>
      <c r="AX463" s="66">
        <f t="shared" si="1650"/>
        <v>390000</v>
      </c>
      <c r="AY463" s="66">
        <f t="shared" si="1651"/>
        <v>70000</v>
      </c>
      <c r="AZ463" s="66">
        <f t="shared" si="1652"/>
        <v>290000</v>
      </c>
      <c r="BA463" s="66">
        <v>150000</v>
      </c>
      <c r="BB463" s="66"/>
      <c r="BC463" s="66"/>
      <c r="BD463" s="66">
        <f t="shared" si="1654"/>
        <v>540000</v>
      </c>
      <c r="BE463" s="66">
        <f t="shared" si="1655"/>
        <v>70000</v>
      </c>
      <c r="BF463" s="66">
        <f t="shared" si="1656"/>
        <v>290000</v>
      </c>
    </row>
    <row r="464" spans="1:58" ht="51">
      <c r="A464" s="111"/>
      <c r="B464" s="164" t="s">
        <v>443</v>
      </c>
      <c r="C464" s="40" t="s">
        <v>226</v>
      </c>
      <c r="D464" s="40" t="s">
        <v>21</v>
      </c>
      <c r="E464" s="40" t="s">
        <v>99</v>
      </c>
      <c r="F464" s="40" t="s">
        <v>442</v>
      </c>
      <c r="G464" s="41"/>
      <c r="H464" s="66"/>
      <c r="I464" s="66"/>
      <c r="J464" s="66"/>
      <c r="K464" s="66"/>
      <c r="L464" s="66"/>
      <c r="M464" s="66"/>
      <c r="N464" s="66"/>
      <c r="O464" s="66"/>
      <c r="P464" s="66"/>
      <c r="Q464" s="66"/>
      <c r="R464" s="66"/>
      <c r="S464" s="66"/>
      <c r="T464" s="66"/>
      <c r="U464" s="66"/>
      <c r="V464" s="66"/>
      <c r="W464" s="66"/>
      <c r="X464" s="66"/>
      <c r="Y464" s="66"/>
      <c r="Z464" s="66"/>
      <c r="AA464" s="66"/>
      <c r="AB464" s="66"/>
      <c r="AC464" s="66"/>
      <c r="AD464" s="66"/>
      <c r="AE464" s="66"/>
      <c r="AF464" s="66"/>
      <c r="AG464" s="66"/>
      <c r="AH464" s="66"/>
      <c r="AI464" s="66">
        <f>AI465</f>
        <v>106263</v>
      </c>
      <c r="AJ464" s="66">
        <f t="shared" ref="AJ464:AK465" si="1728">AJ465</f>
        <v>0</v>
      </c>
      <c r="AK464" s="66">
        <f t="shared" si="1728"/>
        <v>0</v>
      </c>
      <c r="AL464" s="66">
        <f t="shared" ref="AL464:AL466" si="1729">AF464+AI464</f>
        <v>106263</v>
      </c>
      <c r="AM464" s="66">
        <f t="shared" ref="AM464:AM466" si="1730">AG464+AJ464</f>
        <v>0</v>
      </c>
      <c r="AN464" s="66">
        <f t="shared" ref="AN464:AN466" si="1731">AH464+AK464</f>
        <v>0</v>
      </c>
      <c r="AO464" s="66">
        <f>AO465</f>
        <v>0</v>
      </c>
      <c r="AP464" s="66">
        <f t="shared" ref="AP464:AQ465" si="1732">AP465</f>
        <v>0</v>
      </c>
      <c r="AQ464" s="66">
        <f t="shared" si="1732"/>
        <v>0</v>
      </c>
      <c r="AR464" s="66">
        <f t="shared" si="1646"/>
        <v>106263</v>
      </c>
      <c r="AS464" s="66">
        <f t="shared" si="1647"/>
        <v>0</v>
      </c>
      <c r="AT464" s="66">
        <f t="shared" si="1648"/>
        <v>0</v>
      </c>
      <c r="AU464" s="66">
        <f>AU465</f>
        <v>0</v>
      </c>
      <c r="AV464" s="66">
        <f t="shared" ref="AV464:AW465" si="1733">AV465</f>
        <v>0</v>
      </c>
      <c r="AW464" s="66">
        <f t="shared" si="1733"/>
        <v>0</v>
      </c>
      <c r="AX464" s="66">
        <f t="shared" si="1650"/>
        <v>106263</v>
      </c>
      <c r="AY464" s="66">
        <f t="shared" si="1651"/>
        <v>0</v>
      </c>
      <c r="AZ464" s="66">
        <f t="shared" si="1652"/>
        <v>0</v>
      </c>
      <c r="BA464" s="66">
        <f>BA465</f>
        <v>0</v>
      </c>
      <c r="BB464" s="66">
        <f t="shared" ref="BB464:BC465" si="1734">BB465</f>
        <v>0</v>
      </c>
      <c r="BC464" s="66">
        <f t="shared" si="1734"/>
        <v>0</v>
      </c>
      <c r="BD464" s="66">
        <f t="shared" si="1654"/>
        <v>106263</v>
      </c>
      <c r="BE464" s="66">
        <f t="shared" si="1655"/>
        <v>0</v>
      </c>
      <c r="BF464" s="66">
        <f t="shared" si="1656"/>
        <v>0</v>
      </c>
    </row>
    <row r="465" spans="1:58" ht="38.25">
      <c r="A465" s="232"/>
      <c r="B465" s="77" t="s">
        <v>50</v>
      </c>
      <c r="C465" s="40" t="s">
        <v>226</v>
      </c>
      <c r="D465" s="40" t="s">
        <v>21</v>
      </c>
      <c r="E465" s="40" t="s">
        <v>99</v>
      </c>
      <c r="F465" s="40" t="s">
        <v>442</v>
      </c>
      <c r="G465" s="41" t="s">
        <v>48</v>
      </c>
      <c r="H465" s="66"/>
      <c r="I465" s="66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66"/>
      <c r="X465" s="66"/>
      <c r="Y465" s="66"/>
      <c r="Z465" s="66"/>
      <c r="AA465" s="66"/>
      <c r="AB465" s="66"/>
      <c r="AC465" s="66"/>
      <c r="AD465" s="66"/>
      <c r="AE465" s="66"/>
      <c r="AF465" s="66"/>
      <c r="AG465" s="66"/>
      <c r="AH465" s="66"/>
      <c r="AI465" s="66">
        <f>AI466</f>
        <v>106263</v>
      </c>
      <c r="AJ465" s="66">
        <f t="shared" si="1728"/>
        <v>0</v>
      </c>
      <c r="AK465" s="66">
        <f t="shared" si="1728"/>
        <v>0</v>
      </c>
      <c r="AL465" s="66">
        <f t="shared" si="1729"/>
        <v>106263</v>
      </c>
      <c r="AM465" s="66">
        <f t="shared" si="1730"/>
        <v>0</v>
      </c>
      <c r="AN465" s="66">
        <f t="shared" si="1731"/>
        <v>0</v>
      </c>
      <c r="AO465" s="66">
        <f>AO466</f>
        <v>0</v>
      </c>
      <c r="AP465" s="66">
        <f t="shared" si="1732"/>
        <v>0</v>
      </c>
      <c r="AQ465" s="66">
        <f t="shared" si="1732"/>
        <v>0</v>
      </c>
      <c r="AR465" s="66">
        <f t="shared" si="1646"/>
        <v>106263</v>
      </c>
      <c r="AS465" s="66">
        <f t="shared" si="1647"/>
        <v>0</v>
      </c>
      <c r="AT465" s="66">
        <f t="shared" si="1648"/>
        <v>0</v>
      </c>
      <c r="AU465" s="66">
        <f>AU466</f>
        <v>0</v>
      </c>
      <c r="AV465" s="66">
        <f t="shared" si="1733"/>
        <v>0</v>
      </c>
      <c r="AW465" s="66">
        <f t="shared" si="1733"/>
        <v>0</v>
      </c>
      <c r="AX465" s="66">
        <f t="shared" si="1650"/>
        <v>106263</v>
      </c>
      <c r="AY465" s="66">
        <f t="shared" si="1651"/>
        <v>0</v>
      </c>
      <c r="AZ465" s="66">
        <f t="shared" si="1652"/>
        <v>0</v>
      </c>
      <c r="BA465" s="66">
        <f>BA466</f>
        <v>0</v>
      </c>
      <c r="BB465" s="66">
        <f t="shared" si="1734"/>
        <v>0</v>
      </c>
      <c r="BC465" s="66">
        <f t="shared" si="1734"/>
        <v>0</v>
      </c>
      <c r="BD465" s="66">
        <f t="shared" si="1654"/>
        <v>106263</v>
      </c>
      <c r="BE465" s="66">
        <f t="shared" si="1655"/>
        <v>0</v>
      </c>
      <c r="BF465" s="66">
        <f t="shared" si="1656"/>
        <v>0</v>
      </c>
    </row>
    <row r="466" spans="1:58">
      <c r="A466" s="232"/>
      <c r="B466" s="77" t="s">
        <v>51</v>
      </c>
      <c r="C466" s="40" t="s">
        <v>226</v>
      </c>
      <c r="D466" s="40" t="s">
        <v>21</v>
      </c>
      <c r="E466" s="40" t="s">
        <v>99</v>
      </c>
      <c r="F466" s="40" t="s">
        <v>442</v>
      </c>
      <c r="G466" s="41" t="s">
        <v>49</v>
      </c>
      <c r="H466" s="66"/>
      <c r="I466" s="66"/>
      <c r="J466" s="66"/>
      <c r="K466" s="66"/>
      <c r="L466" s="66"/>
      <c r="M466" s="66"/>
      <c r="N466" s="66"/>
      <c r="O466" s="66"/>
      <c r="P466" s="66"/>
      <c r="Q466" s="66"/>
      <c r="R466" s="66"/>
      <c r="S466" s="66"/>
      <c r="T466" s="66"/>
      <c r="U466" s="66"/>
      <c r="V466" s="66"/>
      <c r="W466" s="66"/>
      <c r="X466" s="66"/>
      <c r="Y466" s="66"/>
      <c r="Z466" s="66"/>
      <c r="AA466" s="66"/>
      <c r="AB466" s="66"/>
      <c r="AC466" s="66"/>
      <c r="AD466" s="66"/>
      <c r="AE466" s="66"/>
      <c r="AF466" s="66"/>
      <c r="AG466" s="66"/>
      <c r="AH466" s="66"/>
      <c r="AI466" s="66">
        <v>106263</v>
      </c>
      <c r="AJ466" s="66"/>
      <c r="AK466" s="66"/>
      <c r="AL466" s="66">
        <f t="shared" si="1729"/>
        <v>106263</v>
      </c>
      <c r="AM466" s="66">
        <f t="shared" si="1730"/>
        <v>0</v>
      </c>
      <c r="AN466" s="66">
        <f t="shared" si="1731"/>
        <v>0</v>
      </c>
      <c r="AO466" s="66"/>
      <c r="AP466" s="66"/>
      <c r="AQ466" s="66"/>
      <c r="AR466" s="66">
        <f t="shared" si="1646"/>
        <v>106263</v>
      </c>
      <c r="AS466" s="66">
        <f t="shared" si="1647"/>
        <v>0</v>
      </c>
      <c r="AT466" s="66">
        <f t="shared" si="1648"/>
        <v>0</v>
      </c>
      <c r="AU466" s="66"/>
      <c r="AV466" s="66"/>
      <c r="AW466" s="66"/>
      <c r="AX466" s="66">
        <f t="shared" si="1650"/>
        <v>106263</v>
      </c>
      <c r="AY466" s="66">
        <f t="shared" si="1651"/>
        <v>0</v>
      </c>
      <c r="AZ466" s="66">
        <f t="shared" si="1652"/>
        <v>0</v>
      </c>
      <c r="BA466" s="66"/>
      <c r="BB466" s="66"/>
      <c r="BC466" s="66"/>
      <c r="BD466" s="66">
        <f t="shared" si="1654"/>
        <v>106263</v>
      </c>
      <c r="BE466" s="66">
        <f t="shared" si="1655"/>
        <v>0</v>
      </c>
      <c r="BF466" s="66">
        <f t="shared" si="1656"/>
        <v>0</v>
      </c>
    </row>
    <row r="467" spans="1:58" ht="38.25">
      <c r="A467" s="232"/>
      <c r="B467" s="88" t="s">
        <v>58</v>
      </c>
      <c r="C467" s="79" t="s">
        <v>226</v>
      </c>
      <c r="D467" s="79" t="s">
        <v>21</v>
      </c>
      <c r="E467" s="79" t="s">
        <v>99</v>
      </c>
      <c r="F467" s="40" t="s">
        <v>135</v>
      </c>
      <c r="G467" s="41"/>
      <c r="H467" s="66">
        <f>H468</f>
        <v>42000</v>
      </c>
      <c r="I467" s="66">
        <f t="shared" ref="I467:M467" si="1735">I468</f>
        <v>42000</v>
      </c>
      <c r="J467" s="66">
        <f t="shared" si="1735"/>
        <v>42000</v>
      </c>
      <c r="K467" s="66">
        <f t="shared" si="1735"/>
        <v>0</v>
      </c>
      <c r="L467" s="66">
        <f t="shared" si="1735"/>
        <v>0</v>
      </c>
      <c r="M467" s="66">
        <f t="shared" si="1735"/>
        <v>0</v>
      </c>
      <c r="N467" s="66">
        <f t="shared" si="1488"/>
        <v>42000</v>
      </c>
      <c r="O467" s="66">
        <f t="shared" si="1489"/>
        <v>42000</v>
      </c>
      <c r="P467" s="66">
        <f t="shared" si="1490"/>
        <v>42000</v>
      </c>
      <c r="Q467" s="66">
        <f t="shared" ref="Q467:S468" si="1736">Q468</f>
        <v>0</v>
      </c>
      <c r="R467" s="66">
        <f t="shared" si="1736"/>
        <v>0</v>
      </c>
      <c r="S467" s="66">
        <f t="shared" si="1736"/>
        <v>0</v>
      </c>
      <c r="T467" s="66">
        <f t="shared" si="1630"/>
        <v>42000</v>
      </c>
      <c r="U467" s="66">
        <f t="shared" si="1631"/>
        <v>42000</v>
      </c>
      <c r="V467" s="66">
        <f t="shared" si="1632"/>
        <v>42000</v>
      </c>
      <c r="W467" s="66">
        <f t="shared" ref="W467:Y468" si="1737">W468</f>
        <v>0</v>
      </c>
      <c r="X467" s="66">
        <f t="shared" si="1737"/>
        <v>0</v>
      </c>
      <c r="Y467" s="66">
        <f t="shared" si="1737"/>
        <v>0</v>
      </c>
      <c r="Z467" s="66">
        <f t="shared" si="1634"/>
        <v>42000</v>
      </c>
      <c r="AA467" s="66">
        <f t="shared" si="1635"/>
        <v>42000</v>
      </c>
      <c r="AB467" s="66">
        <f t="shared" si="1636"/>
        <v>42000</v>
      </c>
      <c r="AC467" s="66">
        <f t="shared" ref="AC467:AE468" si="1738">AC468</f>
        <v>0</v>
      </c>
      <c r="AD467" s="66">
        <f t="shared" si="1738"/>
        <v>0</v>
      </c>
      <c r="AE467" s="66">
        <f t="shared" si="1738"/>
        <v>0</v>
      </c>
      <c r="AF467" s="66">
        <f t="shared" si="1638"/>
        <v>42000</v>
      </c>
      <c r="AG467" s="66">
        <f t="shared" si="1639"/>
        <v>42000</v>
      </c>
      <c r="AH467" s="66">
        <f t="shared" si="1640"/>
        <v>42000</v>
      </c>
      <c r="AI467" s="66">
        <f t="shared" ref="AI467:AK468" si="1739">AI468</f>
        <v>0</v>
      </c>
      <c r="AJ467" s="66">
        <f t="shared" si="1739"/>
        <v>0</v>
      </c>
      <c r="AK467" s="66">
        <f t="shared" si="1739"/>
        <v>0</v>
      </c>
      <c r="AL467" s="66">
        <f t="shared" si="1642"/>
        <v>42000</v>
      </c>
      <c r="AM467" s="66">
        <f t="shared" si="1643"/>
        <v>42000</v>
      </c>
      <c r="AN467" s="66">
        <f t="shared" si="1644"/>
        <v>42000</v>
      </c>
      <c r="AO467" s="66">
        <f t="shared" ref="AO467:AQ468" si="1740">AO468</f>
        <v>0</v>
      </c>
      <c r="AP467" s="66">
        <f t="shared" si="1740"/>
        <v>0</v>
      </c>
      <c r="AQ467" s="66">
        <f t="shared" si="1740"/>
        <v>0</v>
      </c>
      <c r="AR467" s="66">
        <f t="shared" si="1646"/>
        <v>42000</v>
      </c>
      <c r="AS467" s="66">
        <f t="shared" si="1647"/>
        <v>42000</v>
      </c>
      <c r="AT467" s="66">
        <f t="shared" si="1648"/>
        <v>42000</v>
      </c>
      <c r="AU467" s="66">
        <f t="shared" ref="AU467:AW468" si="1741">AU468</f>
        <v>0</v>
      </c>
      <c r="AV467" s="66">
        <f t="shared" si="1741"/>
        <v>0</v>
      </c>
      <c r="AW467" s="66">
        <f t="shared" si="1741"/>
        <v>0</v>
      </c>
      <c r="AX467" s="66">
        <f t="shared" si="1650"/>
        <v>42000</v>
      </c>
      <c r="AY467" s="66">
        <f t="shared" si="1651"/>
        <v>42000</v>
      </c>
      <c r="AZ467" s="66">
        <f t="shared" si="1652"/>
        <v>42000</v>
      </c>
      <c r="BA467" s="66">
        <f t="shared" ref="BA467:BC468" si="1742">BA468</f>
        <v>0</v>
      </c>
      <c r="BB467" s="66">
        <f t="shared" si="1742"/>
        <v>0</v>
      </c>
      <c r="BC467" s="66">
        <f t="shared" si="1742"/>
        <v>0</v>
      </c>
      <c r="BD467" s="66">
        <f t="shared" si="1654"/>
        <v>42000</v>
      </c>
      <c r="BE467" s="66">
        <f t="shared" si="1655"/>
        <v>42000</v>
      </c>
      <c r="BF467" s="66">
        <f t="shared" si="1656"/>
        <v>42000</v>
      </c>
    </row>
    <row r="468" spans="1:58" ht="25.5">
      <c r="A468" s="151"/>
      <c r="B468" s="136" t="s">
        <v>207</v>
      </c>
      <c r="C468" s="79" t="s">
        <v>226</v>
      </c>
      <c r="D468" s="79" t="s">
        <v>21</v>
      </c>
      <c r="E468" s="79" t="s">
        <v>99</v>
      </c>
      <c r="F468" s="40" t="s">
        <v>135</v>
      </c>
      <c r="G468" s="41" t="s">
        <v>32</v>
      </c>
      <c r="H468" s="66">
        <f>H469</f>
        <v>42000</v>
      </c>
      <c r="I468" s="66">
        <f t="shared" ref="I468:M468" si="1743">I469</f>
        <v>42000</v>
      </c>
      <c r="J468" s="66">
        <f t="shared" si="1743"/>
        <v>42000</v>
      </c>
      <c r="K468" s="66">
        <f t="shared" si="1743"/>
        <v>0</v>
      </c>
      <c r="L468" s="66">
        <f t="shared" si="1743"/>
        <v>0</v>
      </c>
      <c r="M468" s="66">
        <f t="shared" si="1743"/>
        <v>0</v>
      </c>
      <c r="N468" s="66">
        <f t="shared" si="1488"/>
        <v>42000</v>
      </c>
      <c r="O468" s="66">
        <f t="shared" si="1489"/>
        <v>42000</v>
      </c>
      <c r="P468" s="66">
        <f t="shared" si="1490"/>
        <v>42000</v>
      </c>
      <c r="Q468" s="66">
        <f t="shared" si="1736"/>
        <v>0</v>
      </c>
      <c r="R468" s="66">
        <f t="shared" si="1736"/>
        <v>0</v>
      </c>
      <c r="S468" s="66">
        <f t="shared" si="1736"/>
        <v>0</v>
      </c>
      <c r="T468" s="66">
        <f t="shared" si="1630"/>
        <v>42000</v>
      </c>
      <c r="U468" s="66">
        <f t="shared" si="1631"/>
        <v>42000</v>
      </c>
      <c r="V468" s="66">
        <f t="shared" si="1632"/>
        <v>42000</v>
      </c>
      <c r="W468" s="66">
        <f t="shared" si="1737"/>
        <v>0</v>
      </c>
      <c r="X468" s="66">
        <f t="shared" si="1737"/>
        <v>0</v>
      </c>
      <c r="Y468" s="66">
        <f t="shared" si="1737"/>
        <v>0</v>
      </c>
      <c r="Z468" s="66">
        <f t="shared" si="1634"/>
        <v>42000</v>
      </c>
      <c r="AA468" s="66">
        <f t="shared" si="1635"/>
        <v>42000</v>
      </c>
      <c r="AB468" s="66">
        <f t="shared" si="1636"/>
        <v>42000</v>
      </c>
      <c r="AC468" s="66">
        <f t="shared" si="1738"/>
        <v>0</v>
      </c>
      <c r="AD468" s="66">
        <f t="shared" si="1738"/>
        <v>0</v>
      </c>
      <c r="AE468" s="66">
        <f t="shared" si="1738"/>
        <v>0</v>
      </c>
      <c r="AF468" s="66">
        <f t="shared" si="1638"/>
        <v>42000</v>
      </c>
      <c r="AG468" s="66">
        <f t="shared" si="1639"/>
        <v>42000</v>
      </c>
      <c r="AH468" s="66">
        <f t="shared" si="1640"/>
        <v>42000</v>
      </c>
      <c r="AI468" s="66">
        <f t="shared" si="1739"/>
        <v>0</v>
      </c>
      <c r="AJ468" s="66">
        <f t="shared" si="1739"/>
        <v>0</v>
      </c>
      <c r="AK468" s="66">
        <f t="shared" si="1739"/>
        <v>0</v>
      </c>
      <c r="AL468" s="66">
        <f t="shared" si="1642"/>
        <v>42000</v>
      </c>
      <c r="AM468" s="66">
        <f t="shared" si="1643"/>
        <v>42000</v>
      </c>
      <c r="AN468" s="66">
        <f t="shared" si="1644"/>
        <v>42000</v>
      </c>
      <c r="AO468" s="66">
        <f t="shared" si="1740"/>
        <v>0</v>
      </c>
      <c r="AP468" s="66">
        <f t="shared" si="1740"/>
        <v>0</v>
      </c>
      <c r="AQ468" s="66">
        <f t="shared" si="1740"/>
        <v>0</v>
      </c>
      <c r="AR468" s="66">
        <f t="shared" si="1646"/>
        <v>42000</v>
      </c>
      <c r="AS468" s="66">
        <f t="shared" si="1647"/>
        <v>42000</v>
      </c>
      <c r="AT468" s="66">
        <f t="shared" si="1648"/>
        <v>42000</v>
      </c>
      <c r="AU468" s="66">
        <f t="shared" si="1741"/>
        <v>0</v>
      </c>
      <c r="AV468" s="66">
        <f t="shared" si="1741"/>
        <v>0</v>
      </c>
      <c r="AW468" s="66">
        <f t="shared" si="1741"/>
        <v>0</v>
      </c>
      <c r="AX468" s="66">
        <f t="shared" si="1650"/>
        <v>42000</v>
      </c>
      <c r="AY468" s="66">
        <f t="shared" si="1651"/>
        <v>42000</v>
      </c>
      <c r="AZ468" s="66">
        <f t="shared" si="1652"/>
        <v>42000</v>
      </c>
      <c r="BA468" s="66">
        <f t="shared" si="1742"/>
        <v>0</v>
      </c>
      <c r="BB468" s="66">
        <f t="shared" si="1742"/>
        <v>0</v>
      </c>
      <c r="BC468" s="66">
        <f t="shared" si="1742"/>
        <v>0</v>
      </c>
      <c r="BD468" s="66">
        <f t="shared" si="1654"/>
        <v>42000</v>
      </c>
      <c r="BE468" s="66">
        <f t="shared" si="1655"/>
        <v>42000</v>
      </c>
      <c r="BF468" s="66">
        <f t="shared" si="1656"/>
        <v>42000</v>
      </c>
    </row>
    <row r="469" spans="1:58" ht="25.5">
      <c r="A469" s="151"/>
      <c r="B469" s="77" t="s">
        <v>34</v>
      </c>
      <c r="C469" s="79" t="s">
        <v>226</v>
      </c>
      <c r="D469" s="79" t="s">
        <v>21</v>
      </c>
      <c r="E469" s="79" t="s">
        <v>99</v>
      </c>
      <c r="F469" s="40" t="s">
        <v>135</v>
      </c>
      <c r="G469" s="41" t="s">
        <v>33</v>
      </c>
      <c r="H469" s="66">
        <v>42000</v>
      </c>
      <c r="I469" s="66">
        <v>42000</v>
      </c>
      <c r="J469" s="66">
        <v>42000</v>
      </c>
      <c r="K469" s="66"/>
      <c r="L469" s="66"/>
      <c r="M469" s="66"/>
      <c r="N469" s="66">
        <f t="shared" si="1488"/>
        <v>42000</v>
      </c>
      <c r="O469" s="66">
        <f t="shared" si="1489"/>
        <v>42000</v>
      </c>
      <c r="P469" s="66">
        <f t="shared" si="1490"/>
        <v>42000</v>
      </c>
      <c r="Q469" s="66"/>
      <c r="R469" s="66"/>
      <c r="S469" s="66"/>
      <c r="T469" s="66">
        <f t="shared" si="1630"/>
        <v>42000</v>
      </c>
      <c r="U469" s="66">
        <f t="shared" si="1631"/>
        <v>42000</v>
      </c>
      <c r="V469" s="66">
        <f t="shared" si="1632"/>
        <v>42000</v>
      </c>
      <c r="W469" s="66"/>
      <c r="X469" s="66"/>
      <c r="Y469" s="66"/>
      <c r="Z469" s="66">
        <f t="shared" si="1634"/>
        <v>42000</v>
      </c>
      <c r="AA469" s="66">
        <f t="shared" si="1635"/>
        <v>42000</v>
      </c>
      <c r="AB469" s="66">
        <f t="shared" si="1636"/>
        <v>42000</v>
      </c>
      <c r="AC469" s="66"/>
      <c r="AD469" s="66"/>
      <c r="AE469" s="66"/>
      <c r="AF469" s="66">
        <f t="shared" si="1638"/>
        <v>42000</v>
      </c>
      <c r="AG469" s="66">
        <f t="shared" si="1639"/>
        <v>42000</v>
      </c>
      <c r="AH469" s="66">
        <f t="shared" si="1640"/>
        <v>42000</v>
      </c>
      <c r="AI469" s="66"/>
      <c r="AJ469" s="66"/>
      <c r="AK469" s="66"/>
      <c r="AL469" s="66">
        <f t="shared" si="1642"/>
        <v>42000</v>
      </c>
      <c r="AM469" s="66">
        <f t="shared" si="1643"/>
        <v>42000</v>
      </c>
      <c r="AN469" s="66">
        <f t="shared" si="1644"/>
        <v>42000</v>
      </c>
      <c r="AO469" s="66"/>
      <c r="AP469" s="66"/>
      <c r="AQ469" s="66"/>
      <c r="AR469" s="66">
        <f t="shared" si="1646"/>
        <v>42000</v>
      </c>
      <c r="AS469" s="66">
        <f t="shared" si="1647"/>
        <v>42000</v>
      </c>
      <c r="AT469" s="66">
        <f t="shared" si="1648"/>
        <v>42000</v>
      </c>
      <c r="AU469" s="66"/>
      <c r="AV469" s="66"/>
      <c r="AW469" s="66"/>
      <c r="AX469" s="66">
        <f t="shared" si="1650"/>
        <v>42000</v>
      </c>
      <c r="AY469" s="66">
        <f t="shared" si="1651"/>
        <v>42000</v>
      </c>
      <c r="AZ469" s="66">
        <f t="shared" si="1652"/>
        <v>42000</v>
      </c>
      <c r="BA469" s="66"/>
      <c r="BB469" s="66"/>
      <c r="BC469" s="66"/>
      <c r="BD469" s="66">
        <f t="shared" si="1654"/>
        <v>42000</v>
      </c>
      <c r="BE469" s="66">
        <f t="shared" si="1655"/>
        <v>42000</v>
      </c>
      <c r="BF469" s="66">
        <f t="shared" si="1656"/>
        <v>42000</v>
      </c>
    </row>
    <row r="470" spans="1:58">
      <c r="A470" s="151"/>
      <c r="B470" s="4"/>
      <c r="C470" s="4"/>
      <c r="D470" s="4"/>
      <c r="E470" s="4"/>
      <c r="F470" s="5"/>
      <c r="G470" s="17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  <c r="X470" s="63"/>
      <c r="Y470" s="63"/>
      <c r="Z470" s="63"/>
      <c r="AA470" s="63"/>
      <c r="AB470" s="63"/>
      <c r="AC470" s="63"/>
      <c r="AD470" s="63"/>
      <c r="AE470" s="63"/>
      <c r="AF470" s="63"/>
      <c r="AG470" s="63"/>
      <c r="AH470" s="63"/>
      <c r="AI470" s="63"/>
      <c r="AJ470" s="63"/>
      <c r="AK470" s="63"/>
      <c r="AL470" s="63"/>
      <c r="AM470" s="63"/>
      <c r="AN470" s="63"/>
      <c r="AO470" s="63"/>
      <c r="AP470" s="63"/>
      <c r="AQ470" s="63"/>
      <c r="AR470" s="63"/>
      <c r="AS470" s="63"/>
      <c r="AT470" s="63"/>
      <c r="AU470" s="63"/>
      <c r="AV470" s="63"/>
      <c r="AW470" s="63"/>
      <c r="AX470" s="63"/>
      <c r="AY470" s="63"/>
      <c r="AZ470" s="63"/>
      <c r="BA470" s="63"/>
      <c r="BB470" s="63"/>
      <c r="BC470" s="63"/>
      <c r="BD470" s="63"/>
      <c r="BE470" s="63"/>
      <c r="BF470" s="63"/>
    </row>
    <row r="471" spans="1:58" ht="45">
      <c r="A471" s="26" t="s">
        <v>8</v>
      </c>
      <c r="B471" s="102" t="s">
        <v>467</v>
      </c>
      <c r="C471" s="7" t="s">
        <v>8</v>
      </c>
      <c r="D471" s="7" t="s">
        <v>21</v>
      </c>
      <c r="E471" s="7" t="s">
        <v>99</v>
      </c>
      <c r="F471" s="7" t="s">
        <v>100</v>
      </c>
      <c r="G471" s="18"/>
      <c r="H471" s="64">
        <f>+H472</f>
        <v>2035586.02</v>
      </c>
      <c r="I471" s="64">
        <f t="shared" ref="I471:M471" si="1744">+I472</f>
        <v>1927586.02</v>
      </c>
      <c r="J471" s="64">
        <f t="shared" si="1744"/>
        <v>1108350.33</v>
      </c>
      <c r="K471" s="64">
        <f t="shared" si="1744"/>
        <v>213001.28</v>
      </c>
      <c r="L471" s="64">
        <f t="shared" si="1744"/>
        <v>0</v>
      </c>
      <c r="M471" s="64">
        <f t="shared" si="1744"/>
        <v>0</v>
      </c>
      <c r="N471" s="64">
        <f t="shared" si="1488"/>
        <v>2248587.2999999998</v>
      </c>
      <c r="O471" s="64">
        <f t="shared" si="1489"/>
        <v>1927586.02</v>
      </c>
      <c r="P471" s="64">
        <f t="shared" si="1490"/>
        <v>1108350.33</v>
      </c>
      <c r="Q471" s="64">
        <f t="shared" ref="Q471:S471" si="1745">+Q472</f>
        <v>56195.76</v>
      </c>
      <c r="R471" s="64">
        <f t="shared" si="1745"/>
        <v>0</v>
      </c>
      <c r="S471" s="64">
        <f t="shared" si="1745"/>
        <v>0</v>
      </c>
      <c r="T471" s="64">
        <f t="shared" ref="T471:T474" si="1746">N471+Q471</f>
        <v>2304783.0599999996</v>
      </c>
      <c r="U471" s="64">
        <f t="shared" ref="U471:U474" si="1747">O471+R471</f>
        <v>1927586.02</v>
      </c>
      <c r="V471" s="64">
        <f t="shared" ref="V471:V474" si="1748">P471+S471</f>
        <v>1108350.33</v>
      </c>
      <c r="W471" s="64">
        <f t="shared" ref="W471:Y471" si="1749">+W472</f>
        <v>0</v>
      </c>
      <c r="X471" s="64">
        <f t="shared" si="1749"/>
        <v>0</v>
      </c>
      <c r="Y471" s="64">
        <f t="shared" si="1749"/>
        <v>0</v>
      </c>
      <c r="Z471" s="64">
        <f t="shared" ref="Z471:Z474" si="1750">T471+W471</f>
        <v>2304783.0599999996</v>
      </c>
      <c r="AA471" s="64">
        <f t="shared" ref="AA471:AA474" si="1751">U471+X471</f>
        <v>1927586.02</v>
      </c>
      <c r="AB471" s="64">
        <f t="shared" ref="AB471:AB474" si="1752">V471+Y471</f>
        <v>1108350.33</v>
      </c>
      <c r="AC471" s="64">
        <f t="shared" ref="AC471:AE471" si="1753">+AC472</f>
        <v>0</v>
      </c>
      <c r="AD471" s="64">
        <f t="shared" si="1753"/>
        <v>0</v>
      </c>
      <c r="AE471" s="64">
        <f t="shared" si="1753"/>
        <v>0</v>
      </c>
      <c r="AF471" s="64">
        <f t="shared" ref="AF471:AF474" si="1754">Z471+AC471</f>
        <v>2304783.0599999996</v>
      </c>
      <c r="AG471" s="64">
        <f t="shared" ref="AG471:AG474" si="1755">AA471+AD471</f>
        <v>1927586.02</v>
      </c>
      <c r="AH471" s="64">
        <f t="shared" ref="AH471:AH474" si="1756">AB471+AE471</f>
        <v>1108350.33</v>
      </c>
      <c r="AI471" s="64">
        <f t="shared" ref="AI471:AK471" si="1757">+AI472</f>
        <v>0</v>
      </c>
      <c r="AJ471" s="64">
        <f t="shared" si="1757"/>
        <v>0</v>
      </c>
      <c r="AK471" s="64">
        <f t="shared" si="1757"/>
        <v>0</v>
      </c>
      <c r="AL471" s="64">
        <f t="shared" ref="AL471:AL474" si="1758">AF471+AI471</f>
        <v>2304783.0599999996</v>
      </c>
      <c r="AM471" s="64">
        <f t="shared" ref="AM471:AM474" si="1759">AG471+AJ471</f>
        <v>1927586.02</v>
      </c>
      <c r="AN471" s="64">
        <f t="shared" ref="AN471:AN474" si="1760">AH471+AK471</f>
        <v>1108350.33</v>
      </c>
      <c r="AO471" s="64">
        <f t="shared" ref="AO471:AQ471" si="1761">+AO472</f>
        <v>0</v>
      </c>
      <c r="AP471" s="64">
        <f t="shared" si="1761"/>
        <v>0</v>
      </c>
      <c r="AQ471" s="64">
        <f t="shared" si="1761"/>
        <v>0</v>
      </c>
      <c r="AR471" s="64">
        <f t="shared" ref="AR471:AR474" si="1762">AL471+AO471</f>
        <v>2304783.0599999996</v>
      </c>
      <c r="AS471" s="64">
        <f t="shared" ref="AS471:AS474" si="1763">AM471+AP471</f>
        <v>1927586.02</v>
      </c>
      <c r="AT471" s="64">
        <f t="shared" ref="AT471:AT474" si="1764">AN471+AQ471</f>
        <v>1108350.33</v>
      </c>
      <c r="AU471" s="64">
        <f t="shared" ref="AU471:AW471" si="1765">+AU472</f>
        <v>0</v>
      </c>
      <c r="AV471" s="64">
        <f t="shared" si="1765"/>
        <v>0</v>
      </c>
      <c r="AW471" s="64">
        <f t="shared" si="1765"/>
        <v>0</v>
      </c>
      <c r="AX471" s="64">
        <f t="shared" ref="AX471:AX476" si="1766">AR471+AU471</f>
        <v>2304783.0599999996</v>
      </c>
      <c r="AY471" s="64">
        <f t="shared" ref="AY471:AY476" si="1767">AS471+AV471</f>
        <v>1927586.02</v>
      </c>
      <c r="AZ471" s="64">
        <f t="shared" ref="AZ471:AZ476" si="1768">AT471+AW471</f>
        <v>1108350.33</v>
      </c>
      <c r="BA471" s="64">
        <f t="shared" ref="BA471:BC471" si="1769">+BA472</f>
        <v>0</v>
      </c>
      <c r="BB471" s="64">
        <f t="shared" si="1769"/>
        <v>0</v>
      </c>
      <c r="BC471" s="64">
        <f t="shared" si="1769"/>
        <v>0</v>
      </c>
      <c r="BD471" s="64">
        <f t="shared" ref="BD471:BD476" si="1770">AX471+BA471</f>
        <v>2304783.0599999996</v>
      </c>
      <c r="BE471" s="64">
        <f t="shared" ref="BE471:BE476" si="1771">AY471+BB471</f>
        <v>1927586.02</v>
      </c>
      <c r="BF471" s="64">
        <f t="shared" ref="BF471:BF476" si="1772">AZ471+BC471</f>
        <v>1108350.33</v>
      </c>
    </row>
    <row r="472" spans="1:58" ht="16.5" customHeight="1">
      <c r="A472" s="150"/>
      <c r="B472" s="88" t="s">
        <v>44</v>
      </c>
      <c r="C472" s="5" t="s">
        <v>8</v>
      </c>
      <c r="D472" s="5" t="s">
        <v>21</v>
      </c>
      <c r="E472" s="5" t="s">
        <v>99</v>
      </c>
      <c r="F472" s="60" t="s">
        <v>154</v>
      </c>
      <c r="G472" s="17"/>
      <c r="H472" s="63">
        <f>H473</f>
        <v>2035586.02</v>
      </c>
      <c r="I472" s="63">
        <f t="shared" ref="I472:M472" si="1773">I473</f>
        <v>1927586.02</v>
      </c>
      <c r="J472" s="63">
        <f t="shared" si="1773"/>
        <v>1108350.33</v>
      </c>
      <c r="K472" s="63">
        <f t="shared" si="1773"/>
        <v>213001.28</v>
      </c>
      <c r="L472" s="63">
        <f t="shared" si="1773"/>
        <v>0</v>
      </c>
      <c r="M472" s="63">
        <f t="shared" si="1773"/>
        <v>0</v>
      </c>
      <c r="N472" s="63">
        <f t="shared" si="1488"/>
        <v>2248587.2999999998</v>
      </c>
      <c r="O472" s="63">
        <f t="shared" si="1489"/>
        <v>1927586.02</v>
      </c>
      <c r="P472" s="63">
        <f t="shared" si="1490"/>
        <v>1108350.33</v>
      </c>
      <c r="Q472" s="63">
        <f t="shared" ref="Q472:S473" si="1774">Q473</f>
        <v>56195.76</v>
      </c>
      <c r="R472" s="63">
        <f t="shared" si="1774"/>
        <v>0</v>
      </c>
      <c r="S472" s="63">
        <f t="shared" si="1774"/>
        <v>0</v>
      </c>
      <c r="T472" s="63">
        <f t="shared" si="1746"/>
        <v>2304783.0599999996</v>
      </c>
      <c r="U472" s="63">
        <f t="shared" si="1747"/>
        <v>1927586.02</v>
      </c>
      <c r="V472" s="63">
        <f t="shared" si="1748"/>
        <v>1108350.33</v>
      </c>
      <c r="W472" s="63">
        <f t="shared" ref="W472:Y473" si="1775">W473</f>
        <v>0</v>
      </c>
      <c r="X472" s="63">
        <f t="shared" si="1775"/>
        <v>0</v>
      </c>
      <c r="Y472" s="63">
        <f t="shared" si="1775"/>
        <v>0</v>
      </c>
      <c r="Z472" s="63">
        <f t="shared" si="1750"/>
        <v>2304783.0599999996</v>
      </c>
      <c r="AA472" s="63">
        <f t="shared" si="1751"/>
        <v>1927586.02</v>
      </c>
      <c r="AB472" s="63">
        <f t="shared" si="1752"/>
        <v>1108350.33</v>
      </c>
      <c r="AC472" s="63">
        <f t="shared" ref="AC472:AE473" si="1776">AC473</f>
        <v>0</v>
      </c>
      <c r="AD472" s="63">
        <f t="shared" si="1776"/>
        <v>0</v>
      </c>
      <c r="AE472" s="63">
        <f t="shared" si="1776"/>
        <v>0</v>
      </c>
      <c r="AF472" s="63">
        <f t="shared" si="1754"/>
        <v>2304783.0599999996</v>
      </c>
      <c r="AG472" s="63">
        <f t="shared" si="1755"/>
        <v>1927586.02</v>
      </c>
      <c r="AH472" s="63">
        <f t="shared" si="1756"/>
        <v>1108350.33</v>
      </c>
      <c r="AI472" s="63">
        <f t="shared" ref="AI472:AK473" si="1777">AI473</f>
        <v>0</v>
      </c>
      <c r="AJ472" s="63">
        <f t="shared" si="1777"/>
        <v>0</v>
      </c>
      <c r="AK472" s="63">
        <f t="shared" si="1777"/>
        <v>0</v>
      </c>
      <c r="AL472" s="63">
        <f t="shared" si="1758"/>
        <v>2304783.0599999996</v>
      </c>
      <c r="AM472" s="63">
        <f t="shared" si="1759"/>
        <v>1927586.02</v>
      </c>
      <c r="AN472" s="63">
        <f t="shared" si="1760"/>
        <v>1108350.33</v>
      </c>
      <c r="AO472" s="63">
        <f>AO473+AO475</f>
        <v>0</v>
      </c>
      <c r="AP472" s="63">
        <f t="shared" ref="AP472:AQ472" si="1778">AP473+AP475</f>
        <v>0</v>
      </c>
      <c r="AQ472" s="63">
        <f t="shared" si="1778"/>
        <v>0</v>
      </c>
      <c r="AR472" s="63">
        <f t="shared" si="1762"/>
        <v>2304783.0599999996</v>
      </c>
      <c r="AS472" s="63">
        <f t="shared" si="1763"/>
        <v>1927586.02</v>
      </c>
      <c r="AT472" s="63">
        <f t="shared" si="1764"/>
        <v>1108350.33</v>
      </c>
      <c r="AU472" s="63">
        <f>AU473+AU475</f>
        <v>0</v>
      </c>
      <c r="AV472" s="63">
        <f t="shared" ref="AV472:AW472" si="1779">AV473+AV475</f>
        <v>0</v>
      </c>
      <c r="AW472" s="63">
        <f t="shared" si="1779"/>
        <v>0</v>
      </c>
      <c r="AX472" s="63">
        <f t="shared" si="1766"/>
        <v>2304783.0599999996</v>
      </c>
      <c r="AY472" s="63">
        <f t="shared" si="1767"/>
        <v>1927586.02</v>
      </c>
      <c r="AZ472" s="63">
        <f t="shared" si="1768"/>
        <v>1108350.33</v>
      </c>
      <c r="BA472" s="63">
        <f>BA473+BA475</f>
        <v>0</v>
      </c>
      <c r="BB472" s="63">
        <f t="shared" ref="BB472:BC472" si="1780">BB473+BB475</f>
        <v>0</v>
      </c>
      <c r="BC472" s="63">
        <f t="shared" si="1780"/>
        <v>0</v>
      </c>
      <c r="BD472" s="63">
        <f t="shared" si="1770"/>
        <v>2304783.0599999996</v>
      </c>
      <c r="BE472" s="63">
        <f t="shared" si="1771"/>
        <v>1927586.02</v>
      </c>
      <c r="BF472" s="63">
        <f t="shared" si="1772"/>
        <v>1108350.33</v>
      </c>
    </row>
    <row r="473" spans="1:58" ht="25.5">
      <c r="A473" s="150"/>
      <c r="B473" s="88" t="s">
        <v>207</v>
      </c>
      <c r="C473" s="5" t="s">
        <v>8</v>
      </c>
      <c r="D473" s="5" t="s">
        <v>21</v>
      </c>
      <c r="E473" s="5" t="s">
        <v>99</v>
      </c>
      <c r="F473" s="60" t="s">
        <v>154</v>
      </c>
      <c r="G473" s="41" t="s">
        <v>32</v>
      </c>
      <c r="H473" s="63">
        <f t="shared" ref="H473:M473" si="1781">H474</f>
        <v>2035586.02</v>
      </c>
      <c r="I473" s="63">
        <f t="shared" si="1781"/>
        <v>1927586.02</v>
      </c>
      <c r="J473" s="63">
        <f t="shared" si="1781"/>
        <v>1108350.33</v>
      </c>
      <c r="K473" s="63">
        <f t="shared" si="1781"/>
        <v>213001.28</v>
      </c>
      <c r="L473" s="63">
        <f t="shared" si="1781"/>
        <v>0</v>
      </c>
      <c r="M473" s="63">
        <f t="shared" si="1781"/>
        <v>0</v>
      </c>
      <c r="N473" s="63">
        <f t="shared" si="1488"/>
        <v>2248587.2999999998</v>
      </c>
      <c r="O473" s="63">
        <f t="shared" si="1489"/>
        <v>1927586.02</v>
      </c>
      <c r="P473" s="63">
        <f t="shared" si="1490"/>
        <v>1108350.33</v>
      </c>
      <c r="Q473" s="63">
        <f t="shared" si="1774"/>
        <v>56195.76</v>
      </c>
      <c r="R473" s="63">
        <f t="shared" si="1774"/>
        <v>0</v>
      </c>
      <c r="S473" s="63">
        <f t="shared" si="1774"/>
        <v>0</v>
      </c>
      <c r="T473" s="63">
        <f t="shared" si="1746"/>
        <v>2304783.0599999996</v>
      </c>
      <c r="U473" s="63">
        <f t="shared" si="1747"/>
        <v>1927586.02</v>
      </c>
      <c r="V473" s="63">
        <f t="shared" si="1748"/>
        <v>1108350.33</v>
      </c>
      <c r="W473" s="63">
        <f t="shared" si="1775"/>
        <v>0</v>
      </c>
      <c r="X473" s="63">
        <f t="shared" si="1775"/>
        <v>0</v>
      </c>
      <c r="Y473" s="63">
        <f t="shared" si="1775"/>
        <v>0</v>
      </c>
      <c r="Z473" s="63">
        <f t="shared" si="1750"/>
        <v>2304783.0599999996</v>
      </c>
      <c r="AA473" s="63">
        <f t="shared" si="1751"/>
        <v>1927586.02</v>
      </c>
      <c r="AB473" s="63">
        <f t="shared" si="1752"/>
        <v>1108350.33</v>
      </c>
      <c r="AC473" s="63">
        <f t="shared" si="1776"/>
        <v>0</v>
      </c>
      <c r="AD473" s="63">
        <f t="shared" si="1776"/>
        <v>0</v>
      </c>
      <c r="AE473" s="63">
        <f t="shared" si="1776"/>
        <v>0</v>
      </c>
      <c r="AF473" s="63">
        <f t="shared" si="1754"/>
        <v>2304783.0599999996</v>
      </c>
      <c r="AG473" s="63">
        <f t="shared" si="1755"/>
        <v>1927586.02</v>
      </c>
      <c r="AH473" s="63">
        <f t="shared" si="1756"/>
        <v>1108350.33</v>
      </c>
      <c r="AI473" s="63">
        <f t="shared" si="1777"/>
        <v>0</v>
      </c>
      <c r="AJ473" s="63">
        <f t="shared" si="1777"/>
        <v>0</v>
      </c>
      <c r="AK473" s="63">
        <f t="shared" si="1777"/>
        <v>0</v>
      </c>
      <c r="AL473" s="63">
        <f t="shared" si="1758"/>
        <v>2304783.0599999996</v>
      </c>
      <c r="AM473" s="63">
        <f t="shared" si="1759"/>
        <v>1927586.02</v>
      </c>
      <c r="AN473" s="63">
        <f t="shared" si="1760"/>
        <v>1108350.33</v>
      </c>
      <c r="AO473" s="63">
        <f t="shared" ref="AO473:AQ473" si="1782">AO474</f>
        <v>-137000</v>
      </c>
      <c r="AP473" s="63">
        <f t="shared" si="1782"/>
        <v>0</v>
      </c>
      <c r="AQ473" s="63">
        <f t="shared" si="1782"/>
        <v>0</v>
      </c>
      <c r="AR473" s="63">
        <f t="shared" si="1762"/>
        <v>2167783.0599999996</v>
      </c>
      <c r="AS473" s="63">
        <f t="shared" si="1763"/>
        <v>1927586.02</v>
      </c>
      <c r="AT473" s="63">
        <f t="shared" si="1764"/>
        <v>1108350.33</v>
      </c>
      <c r="AU473" s="63">
        <f t="shared" ref="AU473:AW473" si="1783">AU474</f>
        <v>0</v>
      </c>
      <c r="AV473" s="63">
        <f t="shared" si="1783"/>
        <v>0</v>
      </c>
      <c r="AW473" s="63">
        <f t="shared" si="1783"/>
        <v>0</v>
      </c>
      <c r="AX473" s="63">
        <f t="shared" si="1766"/>
        <v>2167783.0599999996</v>
      </c>
      <c r="AY473" s="63">
        <f t="shared" si="1767"/>
        <v>1927586.02</v>
      </c>
      <c r="AZ473" s="63">
        <f t="shared" si="1768"/>
        <v>1108350.33</v>
      </c>
      <c r="BA473" s="63">
        <f t="shared" ref="BA473:BC473" si="1784">BA474</f>
        <v>0</v>
      </c>
      <c r="BB473" s="63">
        <f t="shared" si="1784"/>
        <v>0</v>
      </c>
      <c r="BC473" s="63">
        <f t="shared" si="1784"/>
        <v>0</v>
      </c>
      <c r="BD473" s="63">
        <f t="shared" si="1770"/>
        <v>2167783.0599999996</v>
      </c>
      <c r="BE473" s="63">
        <f t="shared" si="1771"/>
        <v>1927586.02</v>
      </c>
      <c r="BF473" s="63">
        <f t="shared" si="1772"/>
        <v>1108350.33</v>
      </c>
    </row>
    <row r="474" spans="1:58" ht="25.5">
      <c r="A474" s="248"/>
      <c r="B474" s="77" t="s">
        <v>34</v>
      </c>
      <c r="C474" s="5" t="s">
        <v>8</v>
      </c>
      <c r="D474" s="5" t="s">
        <v>21</v>
      </c>
      <c r="E474" s="5" t="s">
        <v>99</v>
      </c>
      <c r="F474" s="60" t="s">
        <v>154</v>
      </c>
      <c r="G474" s="41" t="s">
        <v>33</v>
      </c>
      <c r="H474" s="66">
        <f>1515586.02+520000</f>
        <v>2035586.02</v>
      </c>
      <c r="I474" s="66">
        <f>1515586.02+412000</f>
        <v>1927586.02</v>
      </c>
      <c r="J474" s="67">
        <f>696350.33+412000</f>
        <v>1108350.33</v>
      </c>
      <c r="K474" s="66">
        <v>213001.28</v>
      </c>
      <c r="L474" s="66"/>
      <c r="M474" s="67"/>
      <c r="N474" s="66">
        <f t="shared" si="1488"/>
        <v>2248587.2999999998</v>
      </c>
      <c r="O474" s="66">
        <f t="shared" si="1489"/>
        <v>1927586.02</v>
      </c>
      <c r="P474" s="67">
        <f t="shared" si="1490"/>
        <v>1108350.33</v>
      </c>
      <c r="Q474" s="66">
        <v>56195.76</v>
      </c>
      <c r="R474" s="66"/>
      <c r="S474" s="67"/>
      <c r="T474" s="66">
        <f t="shared" si="1746"/>
        <v>2304783.0599999996</v>
      </c>
      <c r="U474" s="66">
        <f t="shared" si="1747"/>
        <v>1927586.02</v>
      </c>
      <c r="V474" s="67">
        <f t="shared" si="1748"/>
        <v>1108350.33</v>
      </c>
      <c r="W474" s="66"/>
      <c r="X474" s="66"/>
      <c r="Y474" s="67"/>
      <c r="Z474" s="66">
        <f t="shared" si="1750"/>
        <v>2304783.0599999996</v>
      </c>
      <c r="AA474" s="66">
        <f t="shared" si="1751"/>
        <v>1927586.02</v>
      </c>
      <c r="AB474" s="67">
        <f t="shared" si="1752"/>
        <v>1108350.33</v>
      </c>
      <c r="AC474" s="66"/>
      <c r="AD474" s="66"/>
      <c r="AE474" s="67"/>
      <c r="AF474" s="66">
        <f t="shared" si="1754"/>
        <v>2304783.0599999996</v>
      </c>
      <c r="AG474" s="66">
        <f t="shared" si="1755"/>
        <v>1927586.02</v>
      </c>
      <c r="AH474" s="67">
        <f t="shared" si="1756"/>
        <v>1108350.33</v>
      </c>
      <c r="AI474" s="66"/>
      <c r="AJ474" s="66"/>
      <c r="AK474" s="67"/>
      <c r="AL474" s="66">
        <f t="shared" si="1758"/>
        <v>2304783.0599999996</v>
      </c>
      <c r="AM474" s="66">
        <f t="shared" si="1759"/>
        <v>1927586.02</v>
      </c>
      <c r="AN474" s="67">
        <f t="shared" si="1760"/>
        <v>1108350.33</v>
      </c>
      <c r="AO474" s="66">
        <v>-137000</v>
      </c>
      <c r="AP474" s="66"/>
      <c r="AQ474" s="67"/>
      <c r="AR474" s="66">
        <f t="shared" si="1762"/>
        <v>2167783.0599999996</v>
      </c>
      <c r="AS474" s="66">
        <f t="shared" si="1763"/>
        <v>1927586.02</v>
      </c>
      <c r="AT474" s="67">
        <f t="shared" si="1764"/>
        <v>1108350.33</v>
      </c>
      <c r="AU474" s="66"/>
      <c r="AV474" s="66"/>
      <c r="AW474" s="67"/>
      <c r="AX474" s="66">
        <f t="shared" si="1766"/>
        <v>2167783.0599999996</v>
      </c>
      <c r="AY474" s="66">
        <f t="shared" si="1767"/>
        <v>1927586.02</v>
      </c>
      <c r="AZ474" s="67">
        <f t="shared" si="1768"/>
        <v>1108350.33</v>
      </c>
      <c r="BA474" s="66"/>
      <c r="BB474" s="66"/>
      <c r="BC474" s="67"/>
      <c r="BD474" s="66">
        <f t="shared" si="1770"/>
        <v>2167783.0599999996</v>
      </c>
      <c r="BE474" s="66">
        <f t="shared" si="1771"/>
        <v>1927586.02</v>
      </c>
      <c r="BF474" s="67">
        <f t="shared" si="1772"/>
        <v>1108350.33</v>
      </c>
    </row>
    <row r="475" spans="1:58" ht="25.5">
      <c r="A475" s="248"/>
      <c r="B475" s="80" t="s">
        <v>41</v>
      </c>
      <c r="C475" s="5" t="s">
        <v>8</v>
      </c>
      <c r="D475" s="5" t="s">
        <v>21</v>
      </c>
      <c r="E475" s="5" t="s">
        <v>99</v>
      </c>
      <c r="F475" s="60" t="s">
        <v>154</v>
      </c>
      <c r="G475" s="41" t="s">
        <v>39</v>
      </c>
      <c r="H475" s="66"/>
      <c r="I475" s="66"/>
      <c r="J475" s="67"/>
      <c r="K475" s="66"/>
      <c r="L475" s="66"/>
      <c r="M475" s="67"/>
      <c r="N475" s="66"/>
      <c r="O475" s="66"/>
      <c r="P475" s="67"/>
      <c r="Q475" s="66"/>
      <c r="R475" s="66"/>
      <c r="S475" s="67"/>
      <c r="T475" s="66"/>
      <c r="U475" s="66"/>
      <c r="V475" s="67"/>
      <c r="W475" s="66"/>
      <c r="X475" s="66"/>
      <c r="Y475" s="67"/>
      <c r="Z475" s="66"/>
      <c r="AA475" s="66"/>
      <c r="AB475" s="67"/>
      <c r="AC475" s="66"/>
      <c r="AD475" s="66"/>
      <c r="AE475" s="67"/>
      <c r="AF475" s="66"/>
      <c r="AG475" s="66"/>
      <c r="AH475" s="67"/>
      <c r="AI475" s="66"/>
      <c r="AJ475" s="66"/>
      <c r="AK475" s="67"/>
      <c r="AL475" s="66"/>
      <c r="AM475" s="66"/>
      <c r="AN475" s="67"/>
      <c r="AO475" s="66">
        <f>AO476</f>
        <v>137000</v>
      </c>
      <c r="AP475" s="66">
        <f t="shared" ref="AP475:AQ475" si="1785">AP476</f>
        <v>0</v>
      </c>
      <c r="AQ475" s="66">
        <f t="shared" si="1785"/>
        <v>0</v>
      </c>
      <c r="AR475" s="66">
        <f t="shared" ref="AR475:AR476" si="1786">AL475+AO475</f>
        <v>137000</v>
      </c>
      <c r="AS475" s="66">
        <f t="shared" ref="AS475:AS476" si="1787">AM475+AP475</f>
        <v>0</v>
      </c>
      <c r="AT475" s="67">
        <f t="shared" ref="AT475:AT476" si="1788">AN475+AQ475</f>
        <v>0</v>
      </c>
      <c r="AU475" s="66">
        <f>AU476</f>
        <v>0</v>
      </c>
      <c r="AV475" s="66">
        <f t="shared" ref="AV475:AW475" si="1789">AV476</f>
        <v>0</v>
      </c>
      <c r="AW475" s="66">
        <f t="shared" si="1789"/>
        <v>0</v>
      </c>
      <c r="AX475" s="66">
        <f t="shared" si="1766"/>
        <v>137000</v>
      </c>
      <c r="AY475" s="66">
        <f t="shared" si="1767"/>
        <v>0</v>
      </c>
      <c r="AZ475" s="67">
        <f t="shared" si="1768"/>
        <v>0</v>
      </c>
      <c r="BA475" s="66">
        <f>BA476</f>
        <v>0</v>
      </c>
      <c r="BB475" s="66">
        <f t="shared" ref="BB475:BC475" si="1790">BB476</f>
        <v>0</v>
      </c>
      <c r="BC475" s="66">
        <f t="shared" si="1790"/>
        <v>0</v>
      </c>
      <c r="BD475" s="66">
        <f t="shared" si="1770"/>
        <v>137000</v>
      </c>
      <c r="BE475" s="66">
        <f t="shared" si="1771"/>
        <v>0</v>
      </c>
      <c r="BF475" s="67">
        <f t="shared" si="1772"/>
        <v>0</v>
      </c>
    </row>
    <row r="476" spans="1:58">
      <c r="A476" s="248"/>
      <c r="B476" s="108" t="s">
        <v>42</v>
      </c>
      <c r="C476" s="5" t="s">
        <v>8</v>
      </c>
      <c r="D476" s="5" t="s">
        <v>21</v>
      </c>
      <c r="E476" s="5" t="s">
        <v>99</v>
      </c>
      <c r="F476" s="60" t="s">
        <v>154</v>
      </c>
      <c r="G476" s="41" t="s">
        <v>40</v>
      </c>
      <c r="H476" s="66"/>
      <c r="I476" s="66"/>
      <c r="J476" s="67"/>
      <c r="K476" s="66"/>
      <c r="L476" s="66"/>
      <c r="M476" s="67"/>
      <c r="N476" s="66"/>
      <c r="O476" s="66"/>
      <c r="P476" s="67"/>
      <c r="Q476" s="66"/>
      <c r="R476" s="66"/>
      <c r="S476" s="67"/>
      <c r="T476" s="66"/>
      <c r="U476" s="66"/>
      <c r="V476" s="67"/>
      <c r="W476" s="66"/>
      <c r="X476" s="66"/>
      <c r="Y476" s="67"/>
      <c r="Z476" s="66"/>
      <c r="AA476" s="66"/>
      <c r="AB476" s="67"/>
      <c r="AC476" s="66"/>
      <c r="AD476" s="66"/>
      <c r="AE476" s="67"/>
      <c r="AF476" s="66"/>
      <c r="AG476" s="66"/>
      <c r="AH476" s="67"/>
      <c r="AI476" s="66"/>
      <c r="AJ476" s="66"/>
      <c r="AK476" s="67"/>
      <c r="AL476" s="66"/>
      <c r="AM476" s="66"/>
      <c r="AN476" s="67"/>
      <c r="AO476" s="66">
        <v>137000</v>
      </c>
      <c r="AP476" s="66"/>
      <c r="AQ476" s="67"/>
      <c r="AR476" s="66">
        <f t="shared" si="1786"/>
        <v>137000</v>
      </c>
      <c r="AS476" s="66">
        <f t="shared" si="1787"/>
        <v>0</v>
      </c>
      <c r="AT476" s="67">
        <f t="shared" si="1788"/>
        <v>0</v>
      </c>
      <c r="AU476" s="66"/>
      <c r="AV476" s="66"/>
      <c r="AW476" s="67"/>
      <c r="AX476" s="66">
        <f t="shared" si="1766"/>
        <v>137000</v>
      </c>
      <c r="AY476" s="66">
        <f t="shared" si="1767"/>
        <v>0</v>
      </c>
      <c r="AZ476" s="67">
        <f t="shared" si="1768"/>
        <v>0</v>
      </c>
      <c r="BA476" s="66"/>
      <c r="BB476" s="66"/>
      <c r="BC476" s="67"/>
      <c r="BD476" s="66">
        <f t="shared" si="1770"/>
        <v>137000</v>
      </c>
      <c r="BE476" s="66">
        <f t="shared" si="1771"/>
        <v>0</v>
      </c>
      <c r="BF476" s="67">
        <f t="shared" si="1772"/>
        <v>0</v>
      </c>
    </row>
    <row r="477" spans="1:58">
      <c r="A477" s="111"/>
      <c r="B477" s="91"/>
      <c r="C477" s="5"/>
      <c r="D477" s="5"/>
      <c r="E477" s="5"/>
      <c r="F477" s="5"/>
      <c r="G477" s="17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  <c r="Z477" s="63"/>
      <c r="AA477" s="63"/>
      <c r="AB477" s="63"/>
      <c r="AC477" s="63"/>
      <c r="AD477" s="63"/>
      <c r="AE477" s="63"/>
      <c r="AF477" s="63"/>
      <c r="AG477" s="63"/>
      <c r="AH477" s="63"/>
      <c r="AI477" s="63"/>
      <c r="AJ477" s="63"/>
      <c r="AK477" s="63"/>
      <c r="AL477" s="63"/>
      <c r="AM477" s="63"/>
      <c r="AN477" s="63"/>
      <c r="AO477" s="63"/>
      <c r="AP477" s="63"/>
      <c r="AQ477" s="63"/>
      <c r="AR477" s="63"/>
      <c r="AS477" s="63"/>
      <c r="AT477" s="63"/>
      <c r="AU477" s="63"/>
      <c r="AV477" s="63"/>
      <c r="AW477" s="63"/>
      <c r="AX477" s="63"/>
      <c r="AY477" s="63"/>
      <c r="AZ477" s="63"/>
      <c r="BA477" s="63"/>
      <c r="BB477" s="63"/>
      <c r="BC477" s="63"/>
      <c r="BD477" s="63"/>
      <c r="BE477" s="63"/>
      <c r="BF477" s="63"/>
    </row>
    <row r="478" spans="1:58" ht="45">
      <c r="A478" s="249" t="s">
        <v>17</v>
      </c>
      <c r="B478" s="176" t="s">
        <v>468</v>
      </c>
      <c r="C478" s="6" t="s">
        <v>17</v>
      </c>
      <c r="D478" s="6" t="s">
        <v>21</v>
      </c>
      <c r="E478" s="6" t="s">
        <v>99</v>
      </c>
      <c r="F478" s="6" t="s">
        <v>100</v>
      </c>
      <c r="G478" s="18"/>
      <c r="H478" s="64">
        <f>H479+H496</f>
        <v>26918846</v>
      </c>
      <c r="I478" s="64">
        <f>I479+I496</f>
        <v>21543880.620000001</v>
      </c>
      <c r="J478" s="64">
        <f>J479+J496</f>
        <v>21611505.420000002</v>
      </c>
      <c r="K478" s="64">
        <f t="shared" ref="K478:M478" si="1791">K479+K496</f>
        <v>0</v>
      </c>
      <c r="L478" s="64">
        <f t="shared" si="1791"/>
        <v>0</v>
      </c>
      <c r="M478" s="64">
        <f t="shared" si="1791"/>
        <v>0</v>
      </c>
      <c r="N478" s="64">
        <f t="shared" si="1488"/>
        <v>26918846</v>
      </c>
      <c r="O478" s="64">
        <f t="shared" si="1489"/>
        <v>21543880.620000001</v>
      </c>
      <c r="P478" s="64">
        <f t="shared" si="1490"/>
        <v>21611505.420000002</v>
      </c>
      <c r="Q478" s="64">
        <f t="shared" ref="Q478:S478" si="1792">Q479+Q496</f>
        <v>1226279.9999999998</v>
      </c>
      <c r="R478" s="64">
        <f t="shared" si="1792"/>
        <v>0</v>
      </c>
      <c r="S478" s="64">
        <f t="shared" si="1792"/>
        <v>0</v>
      </c>
      <c r="T478" s="64">
        <f t="shared" ref="T478:T499" si="1793">N478+Q478</f>
        <v>28145126</v>
      </c>
      <c r="U478" s="64">
        <f t="shared" ref="U478:U499" si="1794">O478+R478</f>
        <v>21543880.620000001</v>
      </c>
      <c r="V478" s="64">
        <f t="shared" ref="V478:V499" si="1795">P478+S478</f>
        <v>21611505.420000002</v>
      </c>
      <c r="W478" s="64">
        <f t="shared" ref="W478:Y478" si="1796">W479+W496</f>
        <v>387000</v>
      </c>
      <c r="X478" s="64">
        <f t="shared" si="1796"/>
        <v>0</v>
      </c>
      <c r="Y478" s="64">
        <f t="shared" si="1796"/>
        <v>0</v>
      </c>
      <c r="Z478" s="64">
        <f t="shared" ref="Z478:Z499" si="1797">T478+W478</f>
        <v>28532126</v>
      </c>
      <c r="AA478" s="64">
        <f t="shared" ref="AA478:AA499" si="1798">U478+X478</f>
        <v>21543880.620000001</v>
      </c>
      <c r="AB478" s="64">
        <f t="shared" ref="AB478:AB499" si="1799">V478+Y478</f>
        <v>21611505.420000002</v>
      </c>
      <c r="AC478" s="64">
        <f t="shared" ref="AC478:AE478" si="1800">AC479+AC496</f>
        <v>-6064382.54</v>
      </c>
      <c r="AD478" s="64">
        <f t="shared" si="1800"/>
        <v>0</v>
      </c>
      <c r="AE478" s="64">
        <f t="shared" si="1800"/>
        <v>0</v>
      </c>
      <c r="AF478" s="64">
        <f t="shared" ref="AF478:AF499" si="1801">Z478+AC478</f>
        <v>22467743.460000001</v>
      </c>
      <c r="AG478" s="64">
        <f t="shared" ref="AG478:AG499" si="1802">AA478+AD478</f>
        <v>21543880.620000001</v>
      </c>
      <c r="AH478" s="64">
        <f t="shared" ref="AH478:AH499" si="1803">AB478+AE478</f>
        <v>21611505.420000002</v>
      </c>
      <c r="AI478" s="64">
        <f t="shared" ref="AI478:AK478" si="1804">AI479+AI496</f>
        <v>176595</v>
      </c>
      <c r="AJ478" s="64">
        <f t="shared" si="1804"/>
        <v>0</v>
      </c>
      <c r="AK478" s="64">
        <f t="shared" si="1804"/>
        <v>0</v>
      </c>
      <c r="AL478" s="64">
        <f t="shared" ref="AL478:AL499" si="1805">AF478+AI478</f>
        <v>22644338.460000001</v>
      </c>
      <c r="AM478" s="64">
        <f t="shared" ref="AM478:AM499" si="1806">AG478+AJ478</f>
        <v>21543880.620000001</v>
      </c>
      <c r="AN478" s="64">
        <f t="shared" ref="AN478:AN499" si="1807">AH478+AK478</f>
        <v>21611505.420000002</v>
      </c>
      <c r="AO478" s="64">
        <f t="shared" ref="AO478:AQ478" si="1808">AO479+AO496</f>
        <v>362028.31</v>
      </c>
      <c r="AP478" s="64">
        <f t="shared" si="1808"/>
        <v>0</v>
      </c>
      <c r="AQ478" s="64">
        <f t="shared" si="1808"/>
        <v>0</v>
      </c>
      <c r="AR478" s="64">
        <f t="shared" ref="AR478:AR499" si="1809">AL478+AO478</f>
        <v>23006366.77</v>
      </c>
      <c r="AS478" s="64">
        <f t="shared" ref="AS478:AS499" si="1810">AM478+AP478</f>
        <v>21543880.620000001</v>
      </c>
      <c r="AT478" s="64">
        <f t="shared" ref="AT478:AT499" si="1811">AN478+AQ478</f>
        <v>21611505.420000002</v>
      </c>
      <c r="AU478" s="64">
        <f t="shared" ref="AU478:AW478" si="1812">AU479+AU496</f>
        <v>-242</v>
      </c>
      <c r="AV478" s="64">
        <f t="shared" si="1812"/>
        <v>0</v>
      </c>
      <c r="AW478" s="64">
        <f t="shared" si="1812"/>
        <v>0</v>
      </c>
      <c r="AX478" s="64">
        <f t="shared" ref="AX478:AX499" si="1813">AR478+AU478</f>
        <v>23006124.77</v>
      </c>
      <c r="AY478" s="64">
        <f t="shared" ref="AY478:AY499" si="1814">AS478+AV478</f>
        <v>21543880.620000001</v>
      </c>
      <c r="AZ478" s="64">
        <f t="shared" ref="AZ478:AZ499" si="1815">AT478+AW478</f>
        <v>21611505.420000002</v>
      </c>
      <c r="BA478" s="64">
        <f t="shared" ref="BA478:BC478" si="1816">BA479+BA496</f>
        <v>-471411.17000000004</v>
      </c>
      <c r="BB478" s="64">
        <f t="shared" si="1816"/>
        <v>0</v>
      </c>
      <c r="BC478" s="64">
        <f t="shared" si="1816"/>
        <v>0</v>
      </c>
      <c r="BD478" s="64">
        <f t="shared" ref="BD478:BD499" si="1817">AX478+BA478</f>
        <v>22534713.599999998</v>
      </c>
      <c r="BE478" s="64">
        <f t="shared" ref="BE478:BE499" si="1818">AY478+BB478</f>
        <v>21543880.620000001</v>
      </c>
      <c r="BF478" s="64">
        <f t="shared" ref="BF478:BF499" si="1819">AZ478+BC478</f>
        <v>21611505.420000002</v>
      </c>
    </row>
    <row r="479" spans="1:58" ht="25.5">
      <c r="A479" s="147" t="s">
        <v>237</v>
      </c>
      <c r="B479" s="177" t="s">
        <v>227</v>
      </c>
      <c r="C479" s="6" t="s">
        <v>17</v>
      </c>
      <c r="D479" s="6" t="s">
        <v>3</v>
      </c>
      <c r="E479" s="6" t="s">
        <v>99</v>
      </c>
      <c r="F479" s="6" t="s">
        <v>100</v>
      </c>
      <c r="G479" s="61"/>
      <c r="H479" s="64">
        <f>H480+H493</f>
        <v>26908846</v>
      </c>
      <c r="I479" s="64">
        <f t="shared" ref="I479:J479" si="1820">I480+I493</f>
        <v>21533880.620000001</v>
      </c>
      <c r="J479" s="64">
        <f t="shared" si="1820"/>
        <v>21601905.420000002</v>
      </c>
      <c r="K479" s="64">
        <f t="shared" ref="K479:M479" si="1821">K480+K493</f>
        <v>0</v>
      </c>
      <c r="L479" s="64">
        <f t="shared" si="1821"/>
        <v>0</v>
      </c>
      <c r="M479" s="64">
        <f t="shared" si="1821"/>
        <v>0</v>
      </c>
      <c r="N479" s="64">
        <f t="shared" si="1488"/>
        <v>26908846</v>
      </c>
      <c r="O479" s="64">
        <f t="shared" si="1489"/>
        <v>21533880.620000001</v>
      </c>
      <c r="P479" s="64">
        <f t="shared" si="1490"/>
        <v>21601905.420000002</v>
      </c>
      <c r="Q479" s="64">
        <f t="shared" ref="Q479:S479" si="1822">Q480+Q493</f>
        <v>1226279.9999999998</v>
      </c>
      <c r="R479" s="64">
        <f t="shared" si="1822"/>
        <v>0</v>
      </c>
      <c r="S479" s="64">
        <f t="shared" si="1822"/>
        <v>0</v>
      </c>
      <c r="T479" s="64">
        <f t="shared" si="1793"/>
        <v>28135126</v>
      </c>
      <c r="U479" s="64">
        <f t="shared" si="1794"/>
        <v>21533880.620000001</v>
      </c>
      <c r="V479" s="64">
        <f t="shared" si="1795"/>
        <v>21601905.420000002</v>
      </c>
      <c r="W479" s="64">
        <f>W480+W493+W490</f>
        <v>387000</v>
      </c>
      <c r="X479" s="64">
        <f t="shared" ref="X479:Y479" si="1823">X480+X493+X490</f>
        <v>0</v>
      </c>
      <c r="Y479" s="64">
        <f t="shared" si="1823"/>
        <v>0</v>
      </c>
      <c r="Z479" s="64">
        <f t="shared" si="1797"/>
        <v>28522126</v>
      </c>
      <c r="AA479" s="64">
        <f t="shared" si="1798"/>
        <v>21533880.620000001</v>
      </c>
      <c r="AB479" s="64">
        <f t="shared" si="1799"/>
        <v>21601905.420000002</v>
      </c>
      <c r="AC479" s="64">
        <f>AC480+AC493+AC490</f>
        <v>-6064382.54</v>
      </c>
      <c r="AD479" s="64">
        <f t="shared" ref="AD479:AE479" si="1824">AD480+AD493+AD490</f>
        <v>0</v>
      </c>
      <c r="AE479" s="64">
        <f t="shared" si="1824"/>
        <v>0</v>
      </c>
      <c r="AF479" s="64">
        <f t="shared" si="1801"/>
        <v>22457743.460000001</v>
      </c>
      <c r="AG479" s="64">
        <f t="shared" si="1802"/>
        <v>21533880.620000001</v>
      </c>
      <c r="AH479" s="64">
        <f t="shared" si="1803"/>
        <v>21601905.420000002</v>
      </c>
      <c r="AI479" s="64">
        <f>AI480+AI493+AI490+AI487</f>
        <v>176595</v>
      </c>
      <c r="AJ479" s="64">
        <f t="shared" ref="AJ479:AK479" si="1825">AJ480+AJ493+AJ490+AJ487</f>
        <v>0</v>
      </c>
      <c r="AK479" s="64">
        <f t="shared" si="1825"/>
        <v>0</v>
      </c>
      <c r="AL479" s="64">
        <f t="shared" si="1805"/>
        <v>22634338.460000001</v>
      </c>
      <c r="AM479" s="64">
        <f t="shared" si="1806"/>
        <v>21533880.620000001</v>
      </c>
      <c r="AN479" s="64">
        <f t="shared" si="1807"/>
        <v>21601905.420000002</v>
      </c>
      <c r="AO479" s="64">
        <f>AO480+AO493+AO490+AO487</f>
        <v>362028.31</v>
      </c>
      <c r="AP479" s="64">
        <f t="shared" ref="AP479:AQ479" si="1826">AP480+AP493+AP490+AP487</f>
        <v>0</v>
      </c>
      <c r="AQ479" s="64">
        <f t="shared" si="1826"/>
        <v>0</v>
      </c>
      <c r="AR479" s="64">
        <f t="shared" si="1809"/>
        <v>22996366.77</v>
      </c>
      <c r="AS479" s="64">
        <f t="shared" si="1810"/>
        <v>21533880.620000001</v>
      </c>
      <c r="AT479" s="64">
        <f t="shared" si="1811"/>
        <v>21601905.420000002</v>
      </c>
      <c r="AU479" s="64">
        <f>AU480+AU493+AU490+AU487</f>
        <v>-242</v>
      </c>
      <c r="AV479" s="64">
        <f t="shared" ref="AV479:AW479" si="1827">AV480+AV493+AV490+AV487</f>
        <v>0</v>
      </c>
      <c r="AW479" s="64">
        <f t="shared" si="1827"/>
        <v>0</v>
      </c>
      <c r="AX479" s="64">
        <f t="shared" si="1813"/>
        <v>22996124.77</v>
      </c>
      <c r="AY479" s="64">
        <f t="shared" si="1814"/>
        <v>21533880.620000001</v>
      </c>
      <c r="AZ479" s="64">
        <f t="shared" si="1815"/>
        <v>21601905.420000002</v>
      </c>
      <c r="BA479" s="64">
        <f>BA480+BA493+BA490+BA487</f>
        <v>-471411.17000000004</v>
      </c>
      <c r="BB479" s="64">
        <f t="shared" ref="BB479:BC479" si="1828">BB480+BB493+BB490+BB487</f>
        <v>0</v>
      </c>
      <c r="BC479" s="64">
        <f t="shared" si="1828"/>
        <v>0</v>
      </c>
      <c r="BD479" s="64">
        <f t="shared" si="1817"/>
        <v>22524713.599999998</v>
      </c>
      <c r="BE479" s="64">
        <f t="shared" si="1818"/>
        <v>21533880.620000001</v>
      </c>
      <c r="BF479" s="64">
        <f t="shared" si="1819"/>
        <v>21601905.420000002</v>
      </c>
    </row>
    <row r="480" spans="1:58" ht="17.25" customHeight="1">
      <c r="A480" s="271"/>
      <c r="B480" s="119" t="s">
        <v>54</v>
      </c>
      <c r="C480" s="60" t="s">
        <v>17</v>
      </c>
      <c r="D480" s="60" t="s">
        <v>3</v>
      </c>
      <c r="E480" s="60" t="s">
        <v>99</v>
      </c>
      <c r="F480" s="60" t="s">
        <v>124</v>
      </c>
      <c r="G480" s="61"/>
      <c r="H480" s="70">
        <f>H481+H483</f>
        <v>21334846</v>
      </c>
      <c r="I480" s="70">
        <f t="shared" ref="I480:J480" si="1829">I481+I483</f>
        <v>21533880.620000001</v>
      </c>
      <c r="J480" s="70">
        <f t="shared" si="1829"/>
        <v>21601905.420000002</v>
      </c>
      <c r="K480" s="70">
        <f t="shared" ref="K480:M480" si="1830">K481+K483</f>
        <v>0</v>
      </c>
      <c r="L480" s="70">
        <f t="shared" si="1830"/>
        <v>0</v>
      </c>
      <c r="M480" s="70">
        <f t="shared" si="1830"/>
        <v>0</v>
      </c>
      <c r="N480" s="70">
        <f t="shared" si="1488"/>
        <v>21334846</v>
      </c>
      <c r="O480" s="70">
        <f t="shared" si="1489"/>
        <v>21533880.620000001</v>
      </c>
      <c r="P480" s="70">
        <f t="shared" si="1490"/>
        <v>21601905.420000002</v>
      </c>
      <c r="Q480" s="70">
        <f t="shared" ref="Q480:S480" si="1831">Q481+Q483</f>
        <v>0</v>
      </c>
      <c r="R480" s="70">
        <f t="shared" si="1831"/>
        <v>0</v>
      </c>
      <c r="S480" s="70">
        <f t="shared" si="1831"/>
        <v>0</v>
      </c>
      <c r="T480" s="70">
        <f t="shared" si="1793"/>
        <v>21334846</v>
      </c>
      <c r="U480" s="70">
        <f t="shared" si="1794"/>
        <v>21533880.620000001</v>
      </c>
      <c r="V480" s="70">
        <f t="shared" si="1795"/>
        <v>21601905.420000002</v>
      </c>
      <c r="W480" s="70">
        <f t="shared" ref="W480:Y480" si="1832">W481+W483</f>
        <v>0</v>
      </c>
      <c r="X480" s="70">
        <f t="shared" si="1832"/>
        <v>0</v>
      </c>
      <c r="Y480" s="70">
        <f t="shared" si="1832"/>
        <v>0</v>
      </c>
      <c r="Z480" s="70">
        <f t="shared" si="1797"/>
        <v>21334846</v>
      </c>
      <c r="AA480" s="70">
        <f t="shared" si="1798"/>
        <v>21533880.620000001</v>
      </c>
      <c r="AB480" s="70">
        <f t="shared" si="1799"/>
        <v>21601905.420000002</v>
      </c>
      <c r="AC480" s="70">
        <f t="shared" ref="AC480:AE480" si="1833">AC481+AC483</f>
        <v>0</v>
      </c>
      <c r="AD480" s="70">
        <f t="shared" si="1833"/>
        <v>0</v>
      </c>
      <c r="AE480" s="70">
        <f t="shared" si="1833"/>
        <v>0</v>
      </c>
      <c r="AF480" s="70">
        <f t="shared" si="1801"/>
        <v>21334846</v>
      </c>
      <c r="AG480" s="70">
        <f t="shared" si="1802"/>
        <v>21533880.620000001</v>
      </c>
      <c r="AH480" s="70">
        <f t="shared" si="1803"/>
        <v>21601905.420000002</v>
      </c>
      <c r="AI480" s="70">
        <f t="shared" ref="AI480:AK480" si="1834">AI481+AI483</f>
        <v>0</v>
      </c>
      <c r="AJ480" s="70">
        <f t="shared" si="1834"/>
        <v>0</v>
      </c>
      <c r="AK480" s="70">
        <f t="shared" si="1834"/>
        <v>0</v>
      </c>
      <c r="AL480" s="70">
        <f t="shared" si="1805"/>
        <v>21334846</v>
      </c>
      <c r="AM480" s="70">
        <f t="shared" si="1806"/>
        <v>21533880.620000001</v>
      </c>
      <c r="AN480" s="70">
        <f t="shared" si="1807"/>
        <v>21601905.420000002</v>
      </c>
      <c r="AO480" s="70">
        <f t="shared" ref="AO480:AQ480" si="1835">AO481+AO483</f>
        <v>0</v>
      </c>
      <c r="AP480" s="70">
        <f t="shared" si="1835"/>
        <v>0</v>
      </c>
      <c r="AQ480" s="70">
        <f t="shared" si="1835"/>
        <v>0</v>
      </c>
      <c r="AR480" s="70">
        <f t="shared" si="1809"/>
        <v>21334846</v>
      </c>
      <c r="AS480" s="70">
        <f t="shared" si="1810"/>
        <v>21533880.620000001</v>
      </c>
      <c r="AT480" s="70">
        <f t="shared" si="1811"/>
        <v>21601905.420000002</v>
      </c>
      <c r="AU480" s="70">
        <f>AU481+AU483+AU485</f>
        <v>0</v>
      </c>
      <c r="AV480" s="70">
        <f t="shared" ref="AV480:AW480" si="1836">AV481+AV483+AV485</f>
        <v>0</v>
      </c>
      <c r="AW480" s="70">
        <f t="shared" si="1836"/>
        <v>0</v>
      </c>
      <c r="AX480" s="70">
        <f t="shared" si="1813"/>
        <v>21334846</v>
      </c>
      <c r="AY480" s="70">
        <f t="shared" si="1814"/>
        <v>21533880.620000001</v>
      </c>
      <c r="AZ480" s="70">
        <f t="shared" si="1815"/>
        <v>21601905.420000002</v>
      </c>
      <c r="BA480" s="70">
        <f>BA481+BA483+BA485</f>
        <v>-407489.7</v>
      </c>
      <c r="BB480" s="70">
        <f t="shared" ref="BB480:BC480" si="1837">BB481+BB483+BB485</f>
        <v>0</v>
      </c>
      <c r="BC480" s="70">
        <f t="shared" si="1837"/>
        <v>0</v>
      </c>
      <c r="BD480" s="70">
        <f t="shared" si="1817"/>
        <v>20927356.300000001</v>
      </c>
      <c r="BE480" s="70">
        <f t="shared" si="1818"/>
        <v>21533880.620000001</v>
      </c>
      <c r="BF480" s="70">
        <f t="shared" si="1819"/>
        <v>21601905.420000002</v>
      </c>
    </row>
    <row r="481" spans="1:58" ht="38.25">
      <c r="A481" s="266"/>
      <c r="B481" s="77" t="s">
        <v>50</v>
      </c>
      <c r="C481" s="60" t="s">
        <v>17</v>
      </c>
      <c r="D481" s="60" t="s">
        <v>3</v>
      </c>
      <c r="E481" s="60" t="s">
        <v>99</v>
      </c>
      <c r="F481" s="60" t="s">
        <v>124</v>
      </c>
      <c r="G481" s="61" t="s">
        <v>48</v>
      </c>
      <c r="H481" s="70">
        <f>H482</f>
        <v>20553046</v>
      </c>
      <c r="I481" s="70">
        <f t="shared" ref="I481:M481" si="1838">I482</f>
        <v>20752080.620000001</v>
      </c>
      <c r="J481" s="70">
        <f t="shared" si="1838"/>
        <v>20820105.420000002</v>
      </c>
      <c r="K481" s="70">
        <f t="shared" si="1838"/>
        <v>0</v>
      </c>
      <c r="L481" s="70">
        <f t="shared" si="1838"/>
        <v>0</v>
      </c>
      <c r="M481" s="70">
        <f t="shared" si="1838"/>
        <v>0</v>
      </c>
      <c r="N481" s="70">
        <f t="shared" si="1488"/>
        <v>20553046</v>
      </c>
      <c r="O481" s="70">
        <f t="shared" si="1489"/>
        <v>20752080.620000001</v>
      </c>
      <c r="P481" s="70">
        <f t="shared" si="1490"/>
        <v>20820105.420000002</v>
      </c>
      <c r="Q481" s="70">
        <f t="shared" ref="Q481:S481" si="1839">Q482</f>
        <v>0</v>
      </c>
      <c r="R481" s="70">
        <f t="shared" si="1839"/>
        <v>0</v>
      </c>
      <c r="S481" s="70">
        <f t="shared" si="1839"/>
        <v>0</v>
      </c>
      <c r="T481" s="70">
        <f t="shared" si="1793"/>
        <v>20553046</v>
      </c>
      <c r="U481" s="70">
        <f t="shared" si="1794"/>
        <v>20752080.620000001</v>
      </c>
      <c r="V481" s="70">
        <f t="shared" si="1795"/>
        <v>20820105.420000002</v>
      </c>
      <c r="W481" s="70">
        <f t="shared" ref="W481:Y481" si="1840">W482</f>
        <v>0</v>
      </c>
      <c r="X481" s="70">
        <f t="shared" si="1840"/>
        <v>0</v>
      </c>
      <c r="Y481" s="70">
        <f t="shared" si="1840"/>
        <v>0</v>
      </c>
      <c r="Z481" s="70">
        <f t="shared" si="1797"/>
        <v>20553046</v>
      </c>
      <c r="AA481" s="70">
        <f t="shared" si="1798"/>
        <v>20752080.620000001</v>
      </c>
      <c r="AB481" s="70">
        <f t="shared" si="1799"/>
        <v>20820105.420000002</v>
      </c>
      <c r="AC481" s="70">
        <f t="shared" ref="AC481:AE481" si="1841">AC482</f>
        <v>0</v>
      </c>
      <c r="AD481" s="70">
        <f t="shared" si="1841"/>
        <v>0</v>
      </c>
      <c r="AE481" s="70">
        <f t="shared" si="1841"/>
        <v>0</v>
      </c>
      <c r="AF481" s="70">
        <f t="shared" si="1801"/>
        <v>20553046</v>
      </c>
      <c r="AG481" s="70">
        <f t="shared" si="1802"/>
        <v>20752080.620000001</v>
      </c>
      <c r="AH481" s="70">
        <f t="shared" si="1803"/>
        <v>20820105.420000002</v>
      </c>
      <c r="AI481" s="70">
        <f t="shared" ref="AI481:AK481" si="1842">AI482</f>
        <v>0</v>
      </c>
      <c r="AJ481" s="70">
        <f t="shared" si="1842"/>
        <v>0</v>
      </c>
      <c r="AK481" s="70">
        <f t="shared" si="1842"/>
        <v>0</v>
      </c>
      <c r="AL481" s="70">
        <f t="shared" si="1805"/>
        <v>20553046</v>
      </c>
      <c r="AM481" s="70">
        <f t="shared" si="1806"/>
        <v>20752080.620000001</v>
      </c>
      <c r="AN481" s="70">
        <f t="shared" si="1807"/>
        <v>20820105.420000002</v>
      </c>
      <c r="AO481" s="70">
        <f t="shared" ref="AO481:AQ481" si="1843">AO482</f>
        <v>0</v>
      </c>
      <c r="AP481" s="70">
        <f t="shared" si="1843"/>
        <v>0</v>
      </c>
      <c r="AQ481" s="70">
        <f t="shared" si="1843"/>
        <v>0</v>
      </c>
      <c r="AR481" s="70">
        <f t="shared" si="1809"/>
        <v>20553046</v>
      </c>
      <c r="AS481" s="70">
        <f t="shared" si="1810"/>
        <v>20752080.620000001</v>
      </c>
      <c r="AT481" s="70">
        <f t="shared" si="1811"/>
        <v>20820105.420000002</v>
      </c>
      <c r="AU481" s="70">
        <f t="shared" ref="AU481:AW481" si="1844">AU482</f>
        <v>-200100</v>
      </c>
      <c r="AV481" s="70">
        <f t="shared" si="1844"/>
        <v>0</v>
      </c>
      <c r="AW481" s="70">
        <f t="shared" si="1844"/>
        <v>0</v>
      </c>
      <c r="AX481" s="70">
        <f t="shared" si="1813"/>
        <v>20352946</v>
      </c>
      <c r="AY481" s="70">
        <f t="shared" si="1814"/>
        <v>20752080.620000001</v>
      </c>
      <c r="AZ481" s="70">
        <f t="shared" si="1815"/>
        <v>20820105.420000002</v>
      </c>
      <c r="BA481" s="70">
        <f t="shared" ref="BA481:BC481" si="1845">BA482</f>
        <v>-457489.7</v>
      </c>
      <c r="BB481" s="70">
        <f t="shared" si="1845"/>
        <v>0</v>
      </c>
      <c r="BC481" s="70">
        <f t="shared" si="1845"/>
        <v>0</v>
      </c>
      <c r="BD481" s="70">
        <f t="shared" si="1817"/>
        <v>19895456.300000001</v>
      </c>
      <c r="BE481" s="70">
        <f t="shared" si="1818"/>
        <v>20752080.620000001</v>
      </c>
      <c r="BF481" s="70">
        <f t="shared" si="1819"/>
        <v>20820105.420000002</v>
      </c>
    </row>
    <row r="482" spans="1:58">
      <c r="A482" s="266"/>
      <c r="B482" s="77" t="s">
        <v>51</v>
      </c>
      <c r="C482" s="60" t="s">
        <v>17</v>
      </c>
      <c r="D482" s="60" t="s">
        <v>3</v>
      </c>
      <c r="E482" s="60" t="s">
        <v>99</v>
      </c>
      <c r="F482" s="60" t="s">
        <v>124</v>
      </c>
      <c r="G482" s="61" t="s">
        <v>49</v>
      </c>
      <c r="H482" s="66">
        <v>20553046</v>
      </c>
      <c r="I482" s="66">
        <v>20752080.620000001</v>
      </c>
      <c r="J482" s="66">
        <v>20820105.420000002</v>
      </c>
      <c r="K482" s="66"/>
      <c r="L482" s="66"/>
      <c r="M482" s="66"/>
      <c r="N482" s="66">
        <f t="shared" si="1488"/>
        <v>20553046</v>
      </c>
      <c r="O482" s="66">
        <f t="shared" si="1489"/>
        <v>20752080.620000001</v>
      </c>
      <c r="P482" s="66">
        <f t="shared" si="1490"/>
        <v>20820105.420000002</v>
      </c>
      <c r="Q482" s="66"/>
      <c r="R482" s="66"/>
      <c r="S482" s="66"/>
      <c r="T482" s="66">
        <f t="shared" si="1793"/>
        <v>20553046</v>
      </c>
      <c r="U482" s="66">
        <f t="shared" si="1794"/>
        <v>20752080.620000001</v>
      </c>
      <c r="V482" s="66">
        <f t="shared" si="1795"/>
        <v>20820105.420000002</v>
      </c>
      <c r="W482" s="66"/>
      <c r="X482" s="66"/>
      <c r="Y482" s="66"/>
      <c r="Z482" s="66">
        <f t="shared" si="1797"/>
        <v>20553046</v>
      </c>
      <c r="AA482" s="66">
        <f t="shared" si="1798"/>
        <v>20752080.620000001</v>
      </c>
      <c r="AB482" s="66">
        <f t="shared" si="1799"/>
        <v>20820105.420000002</v>
      </c>
      <c r="AC482" s="66"/>
      <c r="AD482" s="66"/>
      <c r="AE482" s="66"/>
      <c r="AF482" s="66">
        <f t="shared" si="1801"/>
        <v>20553046</v>
      </c>
      <c r="AG482" s="66">
        <f t="shared" si="1802"/>
        <v>20752080.620000001</v>
      </c>
      <c r="AH482" s="66">
        <f t="shared" si="1803"/>
        <v>20820105.420000002</v>
      </c>
      <c r="AI482" s="66"/>
      <c r="AJ482" s="66"/>
      <c r="AK482" s="66"/>
      <c r="AL482" s="66">
        <f t="shared" si="1805"/>
        <v>20553046</v>
      </c>
      <c r="AM482" s="66">
        <f t="shared" si="1806"/>
        <v>20752080.620000001</v>
      </c>
      <c r="AN482" s="66">
        <f t="shared" si="1807"/>
        <v>20820105.420000002</v>
      </c>
      <c r="AO482" s="66"/>
      <c r="AP482" s="66"/>
      <c r="AQ482" s="66"/>
      <c r="AR482" s="66">
        <f t="shared" si="1809"/>
        <v>20553046</v>
      </c>
      <c r="AS482" s="66">
        <f t="shared" si="1810"/>
        <v>20752080.620000001</v>
      </c>
      <c r="AT482" s="66">
        <f t="shared" si="1811"/>
        <v>20820105.420000002</v>
      </c>
      <c r="AU482" s="66">
        <v>-200100</v>
      </c>
      <c r="AV482" s="66"/>
      <c r="AW482" s="66"/>
      <c r="AX482" s="66">
        <f t="shared" si="1813"/>
        <v>20352946</v>
      </c>
      <c r="AY482" s="66">
        <f t="shared" si="1814"/>
        <v>20752080.620000001</v>
      </c>
      <c r="AZ482" s="66">
        <f t="shared" si="1815"/>
        <v>20820105.420000002</v>
      </c>
      <c r="BA482" s="66">
        <f>-50000-407489.7</f>
        <v>-457489.7</v>
      </c>
      <c r="BB482" s="66"/>
      <c r="BC482" s="66"/>
      <c r="BD482" s="66">
        <f t="shared" si="1817"/>
        <v>19895456.300000001</v>
      </c>
      <c r="BE482" s="66">
        <f t="shared" si="1818"/>
        <v>20752080.620000001</v>
      </c>
      <c r="BF482" s="66">
        <f t="shared" si="1819"/>
        <v>20820105.420000002</v>
      </c>
    </row>
    <row r="483" spans="1:58" ht="25.5">
      <c r="A483" s="266"/>
      <c r="B483" s="62" t="s">
        <v>207</v>
      </c>
      <c r="C483" s="60" t="s">
        <v>17</v>
      </c>
      <c r="D483" s="60" t="s">
        <v>3</v>
      </c>
      <c r="E483" s="60" t="s">
        <v>99</v>
      </c>
      <c r="F483" s="60" t="s">
        <v>124</v>
      </c>
      <c r="G483" s="61" t="s">
        <v>32</v>
      </c>
      <c r="H483" s="70">
        <f>H484</f>
        <v>781800</v>
      </c>
      <c r="I483" s="70">
        <f t="shared" ref="I483:M483" si="1846">I484</f>
        <v>781800</v>
      </c>
      <c r="J483" s="70">
        <f t="shared" si="1846"/>
        <v>781800</v>
      </c>
      <c r="K483" s="70">
        <f t="shared" si="1846"/>
        <v>0</v>
      </c>
      <c r="L483" s="70">
        <f t="shared" si="1846"/>
        <v>0</v>
      </c>
      <c r="M483" s="70">
        <f t="shared" si="1846"/>
        <v>0</v>
      </c>
      <c r="N483" s="70">
        <f t="shared" si="1488"/>
        <v>781800</v>
      </c>
      <c r="O483" s="70">
        <f t="shared" si="1489"/>
        <v>781800</v>
      </c>
      <c r="P483" s="70">
        <f t="shared" si="1490"/>
        <v>781800</v>
      </c>
      <c r="Q483" s="70">
        <f t="shared" ref="Q483:S483" si="1847">Q484</f>
        <v>0</v>
      </c>
      <c r="R483" s="70">
        <f t="shared" si="1847"/>
        <v>0</v>
      </c>
      <c r="S483" s="70">
        <f t="shared" si="1847"/>
        <v>0</v>
      </c>
      <c r="T483" s="70">
        <f t="shared" si="1793"/>
        <v>781800</v>
      </c>
      <c r="U483" s="70">
        <f t="shared" si="1794"/>
        <v>781800</v>
      </c>
      <c r="V483" s="70">
        <f t="shared" si="1795"/>
        <v>781800</v>
      </c>
      <c r="W483" s="70">
        <f t="shared" ref="W483:Y483" si="1848">W484</f>
        <v>0</v>
      </c>
      <c r="X483" s="70">
        <f t="shared" si="1848"/>
        <v>0</v>
      </c>
      <c r="Y483" s="70">
        <f t="shared" si="1848"/>
        <v>0</v>
      </c>
      <c r="Z483" s="70">
        <f t="shared" si="1797"/>
        <v>781800</v>
      </c>
      <c r="AA483" s="70">
        <f t="shared" si="1798"/>
        <v>781800</v>
      </c>
      <c r="AB483" s="70">
        <f t="shared" si="1799"/>
        <v>781800</v>
      </c>
      <c r="AC483" s="70">
        <f t="shared" ref="AC483:AE483" si="1849">AC484</f>
        <v>0</v>
      </c>
      <c r="AD483" s="70">
        <f t="shared" si="1849"/>
        <v>0</v>
      </c>
      <c r="AE483" s="70">
        <f t="shared" si="1849"/>
        <v>0</v>
      </c>
      <c r="AF483" s="70">
        <f t="shared" si="1801"/>
        <v>781800</v>
      </c>
      <c r="AG483" s="70">
        <f t="shared" si="1802"/>
        <v>781800</v>
      </c>
      <c r="AH483" s="70">
        <f t="shared" si="1803"/>
        <v>781800</v>
      </c>
      <c r="AI483" s="70">
        <f t="shared" ref="AI483:AK483" si="1850">AI484</f>
        <v>0</v>
      </c>
      <c r="AJ483" s="70">
        <f t="shared" si="1850"/>
        <v>0</v>
      </c>
      <c r="AK483" s="70">
        <f t="shared" si="1850"/>
        <v>0</v>
      </c>
      <c r="AL483" s="70">
        <f t="shared" si="1805"/>
        <v>781800</v>
      </c>
      <c r="AM483" s="70">
        <f t="shared" si="1806"/>
        <v>781800</v>
      </c>
      <c r="AN483" s="70">
        <f t="shared" si="1807"/>
        <v>781800</v>
      </c>
      <c r="AO483" s="70">
        <f t="shared" ref="AO483:AQ483" si="1851">AO484</f>
        <v>0</v>
      </c>
      <c r="AP483" s="70">
        <f t="shared" si="1851"/>
        <v>0</v>
      </c>
      <c r="AQ483" s="70">
        <f t="shared" si="1851"/>
        <v>0</v>
      </c>
      <c r="AR483" s="70">
        <f t="shared" si="1809"/>
        <v>781800</v>
      </c>
      <c r="AS483" s="70">
        <f t="shared" si="1810"/>
        <v>781800</v>
      </c>
      <c r="AT483" s="70">
        <f t="shared" si="1811"/>
        <v>781800</v>
      </c>
      <c r="AU483" s="70">
        <f t="shared" ref="AU483:AW483" si="1852">AU484</f>
        <v>200000</v>
      </c>
      <c r="AV483" s="70">
        <f t="shared" si="1852"/>
        <v>0</v>
      </c>
      <c r="AW483" s="70">
        <f t="shared" si="1852"/>
        <v>0</v>
      </c>
      <c r="AX483" s="70">
        <f t="shared" si="1813"/>
        <v>981800</v>
      </c>
      <c r="AY483" s="70">
        <f t="shared" si="1814"/>
        <v>781800</v>
      </c>
      <c r="AZ483" s="70">
        <f t="shared" si="1815"/>
        <v>781800</v>
      </c>
      <c r="BA483" s="70">
        <f t="shared" ref="BA483:BC483" si="1853">BA484</f>
        <v>50000</v>
      </c>
      <c r="BB483" s="70">
        <f t="shared" si="1853"/>
        <v>0</v>
      </c>
      <c r="BC483" s="70">
        <f t="shared" si="1853"/>
        <v>0</v>
      </c>
      <c r="BD483" s="70">
        <f t="shared" si="1817"/>
        <v>1031800</v>
      </c>
      <c r="BE483" s="70">
        <f t="shared" si="1818"/>
        <v>781800</v>
      </c>
      <c r="BF483" s="70">
        <f t="shared" si="1819"/>
        <v>781800</v>
      </c>
    </row>
    <row r="484" spans="1:58" ht="25.5">
      <c r="A484" s="266"/>
      <c r="B484" s="77" t="s">
        <v>34</v>
      </c>
      <c r="C484" s="60" t="s">
        <v>17</v>
      </c>
      <c r="D484" s="60" t="s">
        <v>3</v>
      </c>
      <c r="E484" s="60" t="s">
        <v>99</v>
      </c>
      <c r="F484" s="60" t="s">
        <v>124</v>
      </c>
      <c r="G484" s="61" t="s">
        <v>33</v>
      </c>
      <c r="H484" s="66">
        <v>781800</v>
      </c>
      <c r="I484" s="66">
        <v>781800</v>
      </c>
      <c r="J484" s="66">
        <v>781800</v>
      </c>
      <c r="K484" s="66"/>
      <c r="L484" s="66"/>
      <c r="M484" s="66"/>
      <c r="N484" s="66">
        <f t="shared" si="1488"/>
        <v>781800</v>
      </c>
      <c r="O484" s="66">
        <f t="shared" si="1489"/>
        <v>781800</v>
      </c>
      <c r="P484" s="66">
        <f t="shared" si="1490"/>
        <v>781800</v>
      </c>
      <c r="Q484" s="66"/>
      <c r="R484" s="66"/>
      <c r="S484" s="66"/>
      <c r="T484" s="66">
        <f t="shared" si="1793"/>
        <v>781800</v>
      </c>
      <c r="U484" s="66">
        <f t="shared" si="1794"/>
        <v>781800</v>
      </c>
      <c r="V484" s="66">
        <f t="shared" si="1795"/>
        <v>781800</v>
      </c>
      <c r="W484" s="66"/>
      <c r="X484" s="66"/>
      <c r="Y484" s="66"/>
      <c r="Z484" s="66">
        <f t="shared" si="1797"/>
        <v>781800</v>
      </c>
      <c r="AA484" s="66">
        <f t="shared" si="1798"/>
        <v>781800</v>
      </c>
      <c r="AB484" s="66">
        <f t="shared" si="1799"/>
        <v>781800</v>
      </c>
      <c r="AC484" s="66"/>
      <c r="AD484" s="66"/>
      <c r="AE484" s="66"/>
      <c r="AF484" s="66">
        <f t="shared" si="1801"/>
        <v>781800</v>
      </c>
      <c r="AG484" s="66">
        <f t="shared" si="1802"/>
        <v>781800</v>
      </c>
      <c r="AH484" s="66">
        <f t="shared" si="1803"/>
        <v>781800</v>
      </c>
      <c r="AI484" s="66"/>
      <c r="AJ484" s="66"/>
      <c r="AK484" s="66"/>
      <c r="AL484" s="66">
        <f t="shared" si="1805"/>
        <v>781800</v>
      </c>
      <c r="AM484" s="66">
        <f t="shared" si="1806"/>
        <v>781800</v>
      </c>
      <c r="AN484" s="66">
        <f t="shared" si="1807"/>
        <v>781800</v>
      </c>
      <c r="AO484" s="66"/>
      <c r="AP484" s="66"/>
      <c r="AQ484" s="66"/>
      <c r="AR484" s="66">
        <f t="shared" si="1809"/>
        <v>781800</v>
      </c>
      <c r="AS484" s="66">
        <f t="shared" si="1810"/>
        <v>781800</v>
      </c>
      <c r="AT484" s="66">
        <f t="shared" si="1811"/>
        <v>781800</v>
      </c>
      <c r="AU484" s="66">
        <v>200000</v>
      </c>
      <c r="AV484" s="66"/>
      <c r="AW484" s="66"/>
      <c r="AX484" s="66">
        <f t="shared" si="1813"/>
        <v>981800</v>
      </c>
      <c r="AY484" s="66">
        <f t="shared" si="1814"/>
        <v>781800</v>
      </c>
      <c r="AZ484" s="66">
        <f t="shared" si="1815"/>
        <v>781800</v>
      </c>
      <c r="BA484" s="66">
        <v>50000</v>
      </c>
      <c r="BB484" s="66"/>
      <c r="BC484" s="66"/>
      <c r="BD484" s="66">
        <f t="shared" si="1817"/>
        <v>1031800</v>
      </c>
      <c r="BE484" s="66">
        <f t="shared" si="1818"/>
        <v>781800</v>
      </c>
      <c r="BF484" s="66">
        <f t="shared" si="1819"/>
        <v>781800</v>
      </c>
    </row>
    <row r="485" spans="1:58">
      <c r="A485" s="253"/>
      <c r="B485" s="164" t="s">
        <v>47</v>
      </c>
      <c r="C485" s="60" t="s">
        <v>17</v>
      </c>
      <c r="D485" s="60" t="s">
        <v>3</v>
      </c>
      <c r="E485" s="60" t="s">
        <v>99</v>
      </c>
      <c r="F485" s="60" t="s">
        <v>124</v>
      </c>
      <c r="G485" s="205" t="s">
        <v>45</v>
      </c>
      <c r="H485" s="66"/>
      <c r="I485" s="66"/>
      <c r="J485" s="66"/>
      <c r="K485" s="66"/>
      <c r="L485" s="66"/>
      <c r="M485" s="66"/>
      <c r="N485" s="66"/>
      <c r="O485" s="66"/>
      <c r="P485" s="66"/>
      <c r="Q485" s="66"/>
      <c r="R485" s="66"/>
      <c r="S485" s="66"/>
      <c r="T485" s="66"/>
      <c r="U485" s="66"/>
      <c r="V485" s="66"/>
      <c r="W485" s="66"/>
      <c r="X485" s="66"/>
      <c r="Y485" s="66"/>
      <c r="Z485" s="66"/>
      <c r="AA485" s="66"/>
      <c r="AB485" s="66"/>
      <c r="AC485" s="66"/>
      <c r="AD485" s="66"/>
      <c r="AE485" s="66"/>
      <c r="AF485" s="66"/>
      <c r="AG485" s="66"/>
      <c r="AH485" s="66"/>
      <c r="AI485" s="66"/>
      <c r="AJ485" s="66"/>
      <c r="AK485" s="66"/>
      <c r="AL485" s="66"/>
      <c r="AM485" s="66"/>
      <c r="AN485" s="66"/>
      <c r="AO485" s="66"/>
      <c r="AP485" s="66"/>
      <c r="AQ485" s="66"/>
      <c r="AR485" s="66"/>
      <c r="AS485" s="66"/>
      <c r="AT485" s="66"/>
      <c r="AU485" s="66">
        <f>AU486</f>
        <v>100</v>
      </c>
      <c r="AV485" s="66">
        <f t="shared" ref="AV485:AW485" si="1854">AV486</f>
        <v>0</v>
      </c>
      <c r="AW485" s="66">
        <f t="shared" si="1854"/>
        <v>0</v>
      </c>
      <c r="AX485" s="66">
        <f t="shared" ref="AX485:AX486" si="1855">AR485+AU485</f>
        <v>100</v>
      </c>
      <c r="AY485" s="66">
        <f t="shared" ref="AY485:AY486" si="1856">AS485+AV485</f>
        <v>0</v>
      </c>
      <c r="AZ485" s="66">
        <f t="shared" ref="AZ485:AZ486" si="1857">AT485+AW485</f>
        <v>0</v>
      </c>
      <c r="BA485" s="66">
        <f>BA486</f>
        <v>0</v>
      </c>
      <c r="BB485" s="66">
        <f t="shared" ref="BB485:BC485" si="1858">BB486</f>
        <v>0</v>
      </c>
      <c r="BC485" s="66">
        <f t="shared" si="1858"/>
        <v>0</v>
      </c>
      <c r="BD485" s="66">
        <f t="shared" si="1817"/>
        <v>100</v>
      </c>
      <c r="BE485" s="66">
        <f t="shared" si="1818"/>
        <v>0</v>
      </c>
      <c r="BF485" s="66">
        <f t="shared" si="1819"/>
        <v>0</v>
      </c>
    </row>
    <row r="486" spans="1:58">
      <c r="A486" s="253"/>
      <c r="B486" s="164" t="s">
        <v>55</v>
      </c>
      <c r="C486" s="60" t="s">
        <v>17</v>
      </c>
      <c r="D486" s="60" t="s">
        <v>3</v>
      </c>
      <c r="E486" s="60" t="s">
        <v>99</v>
      </c>
      <c r="F486" s="60" t="s">
        <v>124</v>
      </c>
      <c r="G486" s="205" t="s">
        <v>56</v>
      </c>
      <c r="H486" s="66"/>
      <c r="I486" s="66"/>
      <c r="J486" s="66"/>
      <c r="K486" s="66"/>
      <c r="L486" s="66"/>
      <c r="M486" s="66"/>
      <c r="N486" s="66"/>
      <c r="O486" s="66"/>
      <c r="P486" s="66"/>
      <c r="Q486" s="66"/>
      <c r="R486" s="66"/>
      <c r="S486" s="66"/>
      <c r="T486" s="66"/>
      <c r="U486" s="66"/>
      <c r="V486" s="66"/>
      <c r="W486" s="66"/>
      <c r="X486" s="66"/>
      <c r="Y486" s="66"/>
      <c r="Z486" s="66"/>
      <c r="AA486" s="66"/>
      <c r="AB486" s="66"/>
      <c r="AC486" s="66"/>
      <c r="AD486" s="66"/>
      <c r="AE486" s="66"/>
      <c r="AF486" s="66"/>
      <c r="AG486" s="66"/>
      <c r="AH486" s="66"/>
      <c r="AI486" s="66"/>
      <c r="AJ486" s="66"/>
      <c r="AK486" s="66"/>
      <c r="AL486" s="66"/>
      <c r="AM486" s="66"/>
      <c r="AN486" s="66"/>
      <c r="AO486" s="66"/>
      <c r="AP486" s="66"/>
      <c r="AQ486" s="66"/>
      <c r="AR486" s="66"/>
      <c r="AS486" s="66"/>
      <c r="AT486" s="66"/>
      <c r="AU486" s="66">
        <v>100</v>
      </c>
      <c r="AV486" s="66"/>
      <c r="AW486" s="66"/>
      <c r="AX486" s="66">
        <f t="shared" si="1855"/>
        <v>100</v>
      </c>
      <c r="AY486" s="66">
        <f t="shared" si="1856"/>
        <v>0</v>
      </c>
      <c r="AZ486" s="66">
        <f t="shared" si="1857"/>
        <v>0</v>
      </c>
      <c r="BA486" s="66"/>
      <c r="BB486" s="66"/>
      <c r="BC486" s="66"/>
      <c r="BD486" s="66">
        <f t="shared" si="1817"/>
        <v>100</v>
      </c>
      <c r="BE486" s="66">
        <f t="shared" si="1818"/>
        <v>0</v>
      </c>
      <c r="BF486" s="66">
        <f t="shared" si="1819"/>
        <v>0</v>
      </c>
    </row>
    <row r="487" spans="1:58" ht="51">
      <c r="A487" s="231"/>
      <c r="B487" s="164" t="s">
        <v>443</v>
      </c>
      <c r="C487" s="60" t="s">
        <v>17</v>
      </c>
      <c r="D487" s="60" t="s">
        <v>3</v>
      </c>
      <c r="E487" s="60" t="s">
        <v>99</v>
      </c>
      <c r="F487" s="60" t="s">
        <v>442</v>
      </c>
      <c r="G487" s="205"/>
      <c r="H487" s="66"/>
      <c r="I487" s="66"/>
      <c r="J487" s="66"/>
      <c r="K487" s="66"/>
      <c r="L487" s="66"/>
      <c r="M487" s="66"/>
      <c r="N487" s="66"/>
      <c r="O487" s="66"/>
      <c r="P487" s="66"/>
      <c r="Q487" s="66"/>
      <c r="R487" s="66"/>
      <c r="S487" s="66"/>
      <c r="T487" s="66"/>
      <c r="U487" s="66"/>
      <c r="V487" s="66"/>
      <c r="W487" s="66"/>
      <c r="X487" s="66"/>
      <c r="Y487" s="66"/>
      <c r="Z487" s="66"/>
      <c r="AA487" s="66"/>
      <c r="AB487" s="66"/>
      <c r="AC487" s="66"/>
      <c r="AD487" s="66"/>
      <c r="AE487" s="66"/>
      <c r="AF487" s="66"/>
      <c r="AG487" s="66"/>
      <c r="AH487" s="66"/>
      <c r="AI487" s="66">
        <f>AI488</f>
        <v>176595</v>
      </c>
      <c r="AJ487" s="66">
        <f t="shared" ref="AJ487:AK488" si="1859">AJ488</f>
        <v>0</v>
      </c>
      <c r="AK487" s="66">
        <f t="shared" si="1859"/>
        <v>0</v>
      </c>
      <c r="AL487" s="66">
        <f t="shared" ref="AL487:AL489" si="1860">AF487+AI487</f>
        <v>176595</v>
      </c>
      <c r="AM487" s="66">
        <f t="shared" ref="AM487:AM489" si="1861">AG487+AJ487</f>
        <v>0</v>
      </c>
      <c r="AN487" s="66">
        <f t="shared" ref="AN487:AN489" si="1862">AH487+AK487</f>
        <v>0</v>
      </c>
      <c r="AO487" s="66">
        <f>AO488</f>
        <v>0</v>
      </c>
      <c r="AP487" s="66">
        <f t="shared" ref="AP487:AQ488" si="1863">AP488</f>
        <v>0</v>
      </c>
      <c r="AQ487" s="66">
        <f t="shared" si="1863"/>
        <v>0</v>
      </c>
      <c r="AR487" s="66">
        <f t="shared" si="1809"/>
        <v>176595</v>
      </c>
      <c r="AS487" s="66">
        <f t="shared" si="1810"/>
        <v>0</v>
      </c>
      <c r="AT487" s="66">
        <f t="shared" si="1811"/>
        <v>0</v>
      </c>
      <c r="AU487" s="66">
        <f>AU488</f>
        <v>0</v>
      </c>
      <c r="AV487" s="66">
        <f t="shared" ref="AV487:AW488" si="1864">AV488</f>
        <v>0</v>
      </c>
      <c r="AW487" s="66">
        <f t="shared" si="1864"/>
        <v>0</v>
      </c>
      <c r="AX487" s="66">
        <f t="shared" si="1813"/>
        <v>176595</v>
      </c>
      <c r="AY487" s="66">
        <f t="shared" si="1814"/>
        <v>0</v>
      </c>
      <c r="AZ487" s="66">
        <f t="shared" si="1815"/>
        <v>0</v>
      </c>
      <c r="BA487" s="66">
        <f>BA488</f>
        <v>0</v>
      </c>
      <c r="BB487" s="66">
        <f t="shared" ref="BB487:BC488" si="1865">BB488</f>
        <v>0</v>
      </c>
      <c r="BC487" s="66">
        <f t="shared" si="1865"/>
        <v>0</v>
      </c>
      <c r="BD487" s="66">
        <f t="shared" si="1817"/>
        <v>176595</v>
      </c>
      <c r="BE487" s="66">
        <f t="shared" si="1818"/>
        <v>0</v>
      </c>
      <c r="BF487" s="66">
        <f t="shared" si="1819"/>
        <v>0</v>
      </c>
    </row>
    <row r="488" spans="1:58" ht="38.25">
      <c r="A488" s="231"/>
      <c r="B488" s="77" t="s">
        <v>50</v>
      </c>
      <c r="C488" s="60" t="s">
        <v>17</v>
      </c>
      <c r="D488" s="60" t="s">
        <v>3</v>
      </c>
      <c r="E488" s="60" t="s">
        <v>99</v>
      </c>
      <c r="F488" s="60" t="s">
        <v>442</v>
      </c>
      <c r="G488" s="205" t="s">
        <v>48</v>
      </c>
      <c r="H488" s="66"/>
      <c r="I488" s="66"/>
      <c r="J488" s="66"/>
      <c r="K488" s="66"/>
      <c r="L488" s="66"/>
      <c r="M488" s="66"/>
      <c r="N488" s="66"/>
      <c r="O488" s="66"/>
      <c r="P488" s="66"/>
      <c r="Q488" s="66"/>
      <c r="R488" s="66"/>
      <c r="S488" s="66"/>
      <c r="T488" s="66"/>
      <c r="U488" s="66"/>
      <c r="V488" s="66"/>
      <c r="W488" s="66"/>
      <c r="X488" s="66"/>
      <c r="Y488" s="66"/>
      <c r="Z488" s="66"/>
      <c r="AA488" s="66"/>
      <c r="AB488" s="66"/>
      <c r="AC488" s="66"/>
      <c r="AD488" s="66"/>
      <c r="AE488" s="66"/>
      <c r="AF488" s="66"/>
      <c r="AG488" s="66"/>
      <c r="AH488" s="66"/>
      <c r="AI488" s="66">
        <f>AI489</f>
        <v>176595</v>
      </c>
      <c r="AJ488" s="66">
        <f t="shared" si="1859"/>
        <v>0</v>
      </c>
      <c r="AK488" s="66">
        <f t="shared" si="1859"/>
        <v>0</v>
      </c>
      <c r="AL488" s="66">
        <f t="shared" si="1860"/>
        <v>176595</v>
      </c>
      <c r="AM488" s="66">
        <f t="shared" si="1861"/>
        <v>0</v>
      </c>
      <c r="AN488" s="66">
        <f t="shared" si="1862"/>
        <v>0</v>
      </c>
      <c r="AO488" s="66">
        <f>AO489</f>
        <v>0</v>
      </c>
      <c r="AP488" s="66">
        <f t="shared" si="1863"/>
        <v>0</v>
      </c>
      <c r="AQ488" s="66">
        <f t="shared" si="1863"/>
        <v>0</v>
      </c>
      <c r="AR488" s="66">
        <f t="shared" si="1809"/>
        <v>176595</v>
      </c>
      <c r="AS488" s="66">
        <f t="shared" si="1810"/>
        <v>0</v>
      </c>
      <c r="AT488" s="66">
        <f t="shared" si="1811"/>
        <v>0</v>
      </c>
      <c r="AU488" s="66">
        <f>AU489</f>
        <v>0</v>
      </c>
      <c r="AV488" s="66">
        <f t="shared" si="1864"/>
        <v>0</v>
      </c>
      <c r="AW488" s="66">
        <f t="shared" si="1864"/>
        <v>0</v>
      </c>
      <c r="AX488" s="66">
        <f t="shared" si="1813"/>
        <v>176595</v>
      </c>
      <c r="AY488" s="66">
        <f t="shared" si="1814"/>
        <v>0</v>
      </c>
      <c r="AZ488" s="66">
        <f t="shared" si="1815"/>
        <v>0</v>
      </c>
      <c r="BA488" s="66">
        <f>BA489</f>
        <v>0</v>
      </c>
      <c r="BB488" s="66">
        <f t="shared" si="1865"/>
        <v>0</v>
      </c>
      <c r="BC488" s="66">
        <f t="shared" si="1865"/>
        <v>0</v>
      </c>
      <c r="BD488" s="66">
        <f t="shared" si="1817"/>
        <v>176595</v>
      </c>
      <c r="BE488" s="66">
        <f t="shared" si="1818"/>
        <v>0</v>
      </c>
      <c r="BF488" s="66">
        <f t="shared" si="1819"/>
        <v>0</v>
      </c>
    </row>
    <row r="489" spans="1:58">
      <c r="A489" s="231"/>
      <c r="B489" s="77" t="s">
        <v>51</v>
      </c>
      <c r="C489" s="60" t="s">
        <v>17</v>
      </c>
      <c r="D489" s="60" t="s">
        <v>3</v>
      </c>
      <c r="E489" s="60" t="s">
        <v>99</v>
      </c>
      <c r="F489" s="60" t="s">
        <v>442</v>
      </c>
      <c r="G489" s="205" t="s">
        <v>49</v>
      </c>
      <c r="H489" s="66"/>
      <c r="I489" s="66"/>
      <c r="J489" s="66"/>
      <c r="K489" s="66"/>
      <c r="L489" s="66"/>
      <c r="M489" s="66"/>
      <c r="N489" s="66"/>
      <c r="O489" s="66"/>
      <c r="P489" s="66"/>
      <c r="Q489" s="66"/>
      <c r="R489" s="66"/>
      <c r="S489" s="66"/>
      <c r="T489" s="66"/>
      <c r="U489" s="66"/>
      <c r="V489" s="66"/>
      <c r="W489" s="66"/>
      <c r="X489" s="66"/>
      <c r="Y489" s="66"/>
      <c r="Z489" s="66"/>
      <c r="AA489" s="66"/>
      <c r="AB489" s="66"/>
      <c r="AC489" s="66"/>
      <c r="AD489" s="66"/>
      <c r="AE489" s="66"/>
      <c r="AF489" s="66"/>
      <c r="AG489" s="66"/>
      <c r="AH489" s="66"/>
      <c r="AI489" s="66">
        <v>176595</v>
      </c>
      <c r="AJ489" s="66"/>
      <c r="AK489" s="66"/>
      <c r="AL489" s="66">
        <f t="shared" si="1860"/>
        <v>176595</v>
      </c>
      <c r="AM489" s="66">
        <f t="shared" si="1861"/>
        <v>0</v>
      </c>
      <c r="AN489" s="66">
        <f t="shared" si="1862"/>
        <v>0</v>
      </c>
      <c r="AO489" s="66"/>
      <c r="AP489" s="66"/>
      <c r="AQ489" s="66"/>
      <c r="AR489" s="66">
        <f t="shared" si="1809"/>
        <v>176595</v>
      </c>
      <c r="AS489" s="66">
        <f t="shared" si="1810"/>
        <v>0</v>
      </c>
      <c r="AT489" s="66">
        <f t="shared" si="1811"/>
        <v>0</v>
      </c>
      <c r="AU489" s="66"/>
      <c r="AV489" s="66"/>
      <c r="AW489" s="66"/>
      <c r="AX489" s="66">
        <f t="shared" si="1813"/>
        <v>176595</v>
      </c>
      <c r="AY489" s="66">
        <f t="shared" si="1814"/>
        <v>0</v>
      </c>
      <c r="AZ489" s="66">
        <f t="shared" si="1815"/>
        <v>0</v>
      </c>
      <c r="BA489" s="66"/>
      <c r="BB489" s="66"/>
      <c r="BC489" s="66"/>
      <c r="BD489" s="66">
        <f t="shared" si="1817"/>
        <v>176595</v>
      </c>
      <c r="BE489" s="66">
        <f t="shared" si="1818"/>
        <v>0</v>
      </c>
      <c r="BF489" s="66">
        <f t="shared" si="1819"/>
        <v>0</v>
      </c>
    </row>
    <row r="490" spans="1:58" ht="25.5">
      <c r="A490" s="146"/>
      <c r="B490" s="164" t="s">
        <v>248</v>
      </c>
      <c r="C490" s="40" t="s">
        <v>17</v>
      </c>
      <c r="D490" s="40" t="s">
        <v>3</v>
      </c>
      <c r="E490" s="40" t="s">
        <v>99</v>
      </c>
      <c r="F490" s="156" t="s">
        <v>249</v>
      </c>
      <c r="G490" s="76"/>
      <c r="H490" s="66"/>
      <c r="I490" s="66"/>
      <c r="J490" s="66"/>
      <c r="K490" s="66"/>
      <c r="L490" s="66"/>
      <c r="M490" s="66"/>
      <c r="N490" s="66"/>
      <c r="O490" s="66"/>
      <c r="P490" s="66"/>
      <c r="Q490" s="66"/>
      <c r="R490" s="66"/>
      <c r="S490" s="66"/>
      <c r="T490" s="66"/>
      <c r="U490" s="66"/>
      <c r="V490" s="66"/>
      <c r="W490" s="66">
        <f>W491</f>
        <v>387000</v>
      </c>
      <c r="X490" s="66">
        <f t="shared" ref="X490:Y491" si="1866">X491</f>
        <v>0</v>
      </c>
      <c r="Y490" s="66">
        <f t="shared" si="1866"/>
        <v>0</v>
      </c>
      <c r="Z490" s="66">
        <f t="shared" ref="Z490:Z492" si="1867">T490+W490</f>
        <v>387000</v>
      </c>
      <c r="AA490" s="66">
        <f t="shared" ref="AA490:AA492" si="1868">U490+X490</f>
        <v>0</v>
      </c>
      <c r="AB490" s="66">
        <f t="shared" ref="AB490:AB492" si="1869">V490+Y490</f>
        <v>0</v>
      </c>
      <c r="AC490" s="66">
        <f>AC491</f>
        <v>0</v>
      </c>
      <c r="AD490" s="66">
        <f t="shared" ref="AD490:AE491" si="1870">AD491</f>
        <v>0</v>
      </c>
      <c r="AE490" s="66">
        <f t="shared" si="1870"/>
        <v>0</v>
      </c>
      <c r="AF490" s="66">
        <f t="shared" si="1801"/>
        <v>387000</v>
      </c>
      <c r="AG490" s="66">
        <f t="shared" si="1802"/>
        <v>0</v>
      </c>
      <c r="AH490" s="66">
        <f t="shared" si="1803"/>
        <v>0</v>
      </c>
      <c r="AI490" s="66">
        <f>AI491</f>
        <v>0</v>
      </c>
      <c r="AJ490" s="66">
        <f t="shared" ref="AJ490:AK491" si="1871">AJ491</f>
        <v>0</v>
      </c>
      <c r="AK490" s="66">
        <f t="shared" si="1871"/>
        <v>0</v>
      </c>
      <c r="AL490" s="66">
        <f t="shared" si="1805"/>
        <v>387000</v>
      </c>
      <c r="AM490" s="66">
        <f t="shared" si="1806"/>
        <v>0</v>
      </c>
      <c r="AN490" s="66">
        <f t="shared" si="1807"/>
        <v>0</v>
      </c>
      <c r="AO490" s="66">
        <f>AO491</f>
        <v>362028.31</v>
      </c>
      <c r="AP490" s="66">
        <f t="shared" ref="AP490:AQ491" si="1872">AP491</f>
        <v>0</v>
      </c>
      <c r="AQ490" s="66">
        <f t="shared" si="1872"/>
        <v>0</v>
      </c>
      <c r="AR490" s="66">
        <f t="shared" si="1809"/>
        <v>749028.31</v>
      </c>
      <c r="AS490" s="66">
        <f t="shared" si="1810"/>
        <v>0</v>
      </c>
      <c r="AT490" s="66">
        <f t="shared" si="1811"/>
        <v>0</v>
      </c>
      <c r="AU490" s="66">
        <f>AU491</f>
        <v>-242</v>
      </c>
      <c r="AV490" s="66">
        <f t="shared" ref="AV490:AW491" si="1873">AV491</f>
        <v>0</v>
      </c>
      <c r="AW490" s="66">
        <f t="shared" si="1873"/>
        <v>0</v>
      </c>
      <c r="AX490" s="66">
        <f t="shared" si="1813"/>
        <v>748786.31</v>
      </c>
      <c r="AY490" s="66">
        <f t="shared" si="1814"/>
        <v>0</v>
      </c>
      <c r="AZ490" s="66">
        <f t="shared" si="1815"/>
        <v>0</v>
      </c>
      <c r="BA490" s="66">
        <f>BA491</f>
        <v>0</v>
      </c>
      <c r="BB490" s="66">
        <f t="shared" ref="BB490:BC491" si="1874">BB491</f>
        <v>0</v>
      </c>
      <c r="BC490" s="66">
        <f t="shared" si="1874"/>
        <v>0</v>
      </c>
      <c r="BD490" s="66">
        <f t="shared" si="1817"/>
        <v>748786.31</v>
      </c>
      <c r="BE490" s="66">
        <f t="shared" si="1818"/>
        <v>0</v>
      </c>
      <c r="BF490" s="66">
        <f t="shared" si="1819"/>
        <v>0</v>
      </c>
    </row>
    <row r="491" spans="1:58" ht="25.5">
      <c r="A491" s="146"/>
      <c r="B491" s="164" t="s">
        <v>207</v>
      </c>
      <c r="C491" s="40" t="s">
        <v>17</v>
      </c>
      <c r="D491" s="40" t="s">
        <v>3</v>
      </c>
      <c r="E491" s="40" t="s">
        <v>99</v>
      </c>
      <c r="F491" s="156" t="s">
        <v>249</v>
      </c>
      <c r="G491" s="76" t="s">
        <v>32</v>
      </c>
      <c r="H491" s="66"/>
      <c r="I491" s="66"/>
      <c r="J491" s="66"/>
      <c r="K491" s="66"/>
      <c r="L491" s="66"/>
      <c r="M491" s="66"/>
      <c r="N491" s="66"/>
      <c r="O491" s="66"/>
      <c r="P491" s="66"/>
      <c r="Q491" s="66"/>
      <c r="R491" s="66"/>
      <c r="S491" s="66"/>
      <c r="T491" s="66"/>
      <c r="U491" s="66"/>
      <c r="V491" s="66"/>
      <c r="W491" s="66">
        <f>W492</f>
        <v>387000</v>
      </c>
      <c r="X491" s="66">
        <f t="shared" si="1866"/>
        <v>0</v>
      </c>
      <c r="Y491" s="66">
        <f t="shared" si="1866"/>
        <v>0</v>
      </c>
      <c r="Z491" s="66">
        <f t="shared" si="1867"/>
        <v>387000</v>
      </c>
      <c r="AA491" s="66">
        <f t="shared" si="1868"/>
        <v>0</v>
      </c>
      <c r="AB491" s="66">
        <f t="shared" si="1869"/>
        <v>0</v>
      </c>
      <c r="AC491" s="66">
        <f>AC492</f>
        <v>0</v>
      </c>
      <c r="AD491" s="66">
        <f t="shared" si="1870"/>
        <v>0</v>
      </c>
      <c r="AE491" s="66">
        <f t="shared" si="1870"/>
        <v>0</v>
      </c>
      <c r="AF491" s="66">
        <f t="shared" si="1801"/>
        <v>387000</v>
      </c>
      <c r="AG491" s="66">
        <f t="shared" si="1802"/>
        <v>0</v>
      </c>
      <c r="AH491" s="66">
        <f t="shared" si="1803"/>
        <v>0</v>
      </c>
      <c r="AI491" s="66">
        <f>AI492</f>
        <v>0</v>
      </c>
      <c r="AJ491" s="66">
        <f t="shared" si="1871"/>
        <v>0</v>
      </c>
      <c r="AK491" s="66">
        <f t="shared" si="1871"/>
        <v>0</v>
      </c>
      <c r="AL491" s="66">
        <f t="shared" si="1805"/>
        <v>387000</v>
      </c>
      <c r="AM491" s="66">
        <f t="shared" si="1806"/>
        <v>0</v>
      </c>
      <c r="AN491" s="66">
        <f t="shared" si="1807"/>
        <v>0</v>
      </c>
      <c r="AO491" s="66">
        <f>AO492</f>
        <v>362028.31</v>
      </c>
      <c r="AP491" s="66">
        <f t="shared" si="1872"/>
        <v>0</v>
      </c>
      <c r="AQ491" s="66">
        <f t="shared" si="1872"/>
        <v>0</v>
      </c>
      <c r="AR491" s="66">
        <f t="shared" si="1809"/>
        <v>749028.31</v>
      </c>
      <c r="AS491" s="66">
        <f t="shared" si="1810"/>
        <v>0</v>
      </c>
      <c r="AT491" s="66">
        <f t="shared" si="1811"/>
        <v>0</v>
      </c>
      <c r="AU491" s="66">
        <f>AU492</f>
        <v>-242</v>
      </c>
      <c r="AV491" s="66">
        <f t="shared" si="1873"/>
        <v>0</v>
      </c>
      <c r="AW491" s="66">
        <f t="shared" si="1873"/>
        <v>0</v>
      </c>
      <c r="AX491" s="66">
        <f t="shared" si="1813"/>
        <v>748786.31</v>
      </c>
      <c r="AY491" s="66">
        <f t="shared" si="1814"/>
        <v>0</v>
      </c>
      <c r="AZ491" s="66">
        <f t="shared" si="1815"/>
        <v>0</v>
      </c>
      <c r="BA491" s="66">
        <f>BA492</f>
        <v>0</v>
      </c>
      <c r="BB491" s="66">
        <f t="shared" si="1874"/>
        <v>0</v>
      </c>
      <c r="BC491" s="66">
        <f t="shared" si="1874"/>
        <v>0</v>
      </c>
      <c r="BD491" s="66">
        <f t="shared" si="1817"/>
        <v>748786.31</v>
      </c>
      <c r="BE491" s="66">
        <f t="shared" si="1818"/>
        <v>0</v>
      </c>
      <c r="BF491" s="66">
        <f t="shared" si="1819"/>
        <v>0</v>
      </c>
    </row>
    <row r="492" spans="1:58" ht="25.5">
      <c r="A492" s="146"/>
      <c r="B492" s="164" t="s">
        <v>34</v>
      </c>
      <c r="C492" s="40" t="s">
        <v>17</v>
      </c>
      <c r="D492" s="40" t="s">
        <v>3</v>
      </c>
      <c r="E492" s="40" t="s">
        <v>99</v>
      </c>
      <c r="F492" s="156" t="s">
        <v>249</v>
      </c>
      <c r="G492" s="76" t="s">
        <v>33</v>
      </c>
      <c r="H492" s="66"/>
      <c r="I492" s="66"/>
      <c r="J492" s="66"/>
      <c r="K492" s="66"/>
      <c r="L492" s="66"/>
      <c r="M492" s="66"/>
      <c r="N492" s="66"/>
      <c r="O492" s="66"/>
      <c r="P492" s="66"/>
      <c r="Q492" s="66"/>
      <c r="R492" s="66"/>
      <c r="S492" s="66"/>
      <c r="T492" s="66"/>
      <c r="U492" s="66"/>
      <c r="V492" s="66"/>
      <c r="W492" s="66">
        <v>387000</v>
      </c>
      <c r="X492" s="66"/>
      <c r="Y492" s="66"/>
      <c r="Z492" s="66">
        <f t="shared" si="1867"/>
        <v>387000</v>
      </c>
      <c r="AA492" s="66">
        <f t="shared" si="1868"/>
        <v>0</v>
      </c>
      <c r="AB492" s="66">
        <f t="shared" si="1869"/>
        <v>0</v>
      </c>
      <c r="AC492" s="66"/>
      <c r="AD492" s="66"/>
      <c r="AE492" s="66"/>
      <c r="AF492" s="66">
        <f t="shared" si="1801"/>
        <v>387000</v>
      </c>
      <c r="AG492" s="66">
        <f t="shared" si="1802"/>
        <v>0</v>
      </c>
      <c r="AH492" s="66">
        <f t="shared" si="1803"/>
        <v>0</v>
      </c>
      <c r="AI492" s="66"/>
      <c r="AJ492" s="66"/>
      <c r="AK492" s="66"/>
      <c r="AL492" s="66">
        <f t="shared" si="1805"/>
        <v>387000</v>
      </c>
      <c r="AM492" s="66">
        <f t="shared" si="1806"/>
        <v>0</v>
      </c>
      <c r="AN492" s="66">
        <f t="shared" si="1807"/>
        <v>0</v>
      </c>
      <c r="AO492" s="66">
        <f>329028.31+33000</f>
        <v>362028.31</v>
      </c>
      <c r="AP492" s="66"/>
      <c r="AQ492" s="66"/>
      <c r="AR492" s="66">
        <f t="shared" si="1809"/>
        <v>749028.31</v>
      </c>
      <c r="AS492" s="66">
        <f t="shared" si="1810"/>
        <v>0</v>
      </c>
      <c r="AT492" s="66">
        <f t="shared" si="1811"/>
        <v>0</v>
      </c>
      <c r="AU492" s="66">
        <v>-242</v>
      </c>
      <c r="AV492" s="66"/>
      <c r="AW492" s="66"/>
      <c r="AX492" s="66">
        <f t="shared" si="1813"/>
        <v>748786.31</v>
      </c>
      <c r="AY492" s="66">
        <f t="shared" si="1814"/>
        <v>0</v>
      </c>
      <c r="AZ492" s="66">
        <f t="shared" si="1815"/>
        <v>0</v>
      </c>
      <c r="BA492" s="66"/>
      <c r="BB492" s="66"/>
      <c r="BC492" s="66"/>
      <c r="BD492" s="66">
        <f t="shared" si="1817"/>
        <v>748786.31</v>
      </c>
      <c r="BE492" s="66">
        <f t="shared" si="1818"/>
        <v>0</v>
      </c>
      <c r="BF492" s="66">
        <f t="shared" si="1819"/>
        <v>0</v>
      </c>
    </row>
    <row r="493" spans="1:58" ht="51">
      <c r="A493" s="146"/>
      <c r="B493" s="164" t="s">
        <v>276</v>
      </c>
      <c r="C493" s="60" t="s">
        <v>17</v>
      </c>
      <c r="D493" s="60" t="s">
        <v>3</v>
      </c>
      <c r="E493" s="60" t="s">
        <v>99</v>
      </c>
      <c r="F493" s="156" t="s">
        <v>277</v>
      </c>
      <c r="G493" s="76"/>
      <c r="H493" s="66">
        <f>H494</f>
        <v>5574000</v>
      </c>
      <c r="I493" s="66">
        <f t="shared" ref="I493:M494" si="1875">I494</f>
        <v>0</v>
      </c>
      <c r="J493" s="66">
        <f t="shared" si="1875"/>
        <v>0</v>
      </c>
      <c r="K493" s="66">
        <f t="shared" si="1875"/>
        <v>0</v>
      </c>
      <c r="L493" s="66">
        <f t="shared" si="1875"/>
        <v>0</v>
      </c>
      <c r="M493" s="66">
        <f t="shared" si="1875"/>
        <v>0</v>
      </c>
      <c r="N493" s="66">
        <f t="shared" si="1488"/>
        <v>5574000</v>
      </c>
      <c r="O493" s="66">
        <f t="shared" si="1489"/>
        <v>0</v>
      </c>
      <c r="P493" s="66">
        <f t="shared" si="1490"/>
        <v>0</v>
      </c>
      <c r="Q493" s="66">
        <f t="shared" ref="Q493:S494" si="1876">Q494</f>
        <v>1226279.9999999998</v>
      </c>
      <c r="R493" s="66">
        <f t="shared" si="1876"/>
        <v>0</v>
      </c>
      <c r="S493" s="66">
        <f t="shared" si="1876"/>
        <v>0</v>
      </c>
      <c r="T493" s="66">
        <f t="shared" si="1793"/>
        <v>6800280</v>
      </c>
      <c r="U493" s="66">
        <f t="shared" si="1794"/>
        <v>0</v>
      </c>
      <c r="V493" s="66">
        <f t="shared" si="1795"/>
        <v>0</v>
      </c>
      <c r="W493" s="66">
        <f t="shared" ref="W493:Y494" si="1877">W494</f>
        <v>0</v>
      </c>
      <c r="X493" s="66">
        <f t="shared" si="1877"/>
        <v>0</v>
      </c>
      <c r="Y493" s="66">
        <f t="shared" si="1877"/>
        <v>0</v>
      </c>
      <c r="Z493" s="66">
        <f t="shared" si="1797"/>
        <v>6800280</v>
      </c>
      <c r="AA493" s="66">
        <f t="shared" si="1798"/>
        <v>0</v>
      </c>
      <c r="AB493" s="66">
        <f t="shared" si="1799"/>
        <v>0</v>
      </c>
      <c r="AC493" s="66">
        <f t="shared" ref="AC493:AE494" si="1878">AC494</f>
        <v>-6064382.54</v>
      </c>
      <c r="AD493" s="66">
        <f t="shared" si="1878"/>
        <v>0</v>
      </c>
      <c r="AE493" s="66">
        <f t="shared" si="1878"/>
        <v>0</v>
      </c>
      <c r="AF493" s="66">
        <f t="shared" si="1801"/>
        <v>735897.46</v>
      </c>
      <c r="AG493" s="66">
        <f t="shared" si="1802"/>
        <v>0</v>
      </c>
      <c r="AH493" s="66">
        <f t="shared" si="1803"/>
        <v>0</v>
      </c>
      <c r="AI493" s="66">
        <f t="shared" ref="AI493:AK494" si="1879">AI494</f>
        <v>0</v>
      </c>
      <c r="AJ493" s="66">
        <f t="shared" si="1879"/>
        <v>0</v>
      </c>
      <c r="AK493" s="66">
        <f t="shared" si="1879"/>
        <v>0</v>
      </c>
      <c r="AL493" s="66">
        <f t="shared" si="1805"/>
        <v>735897.46</v>
      </c>
      <c r="AM493" s="66">
        <f t="shared" si="1806"/>
        <v>0</v>
      </c>
      <c r="AN493" s="66">
        <f t="shared" si="1807"/>
        <v>0</v>
      </c>
      <c r="AO493" s="66">
        <f t="shared" ref="AO493:AQ494" si="1880">AO494</f>
        <v>0</v>
      </c>
      <c r="AP493" s="66">
        <f t="shared" si="1880"/>
        <v>0</v>
      </c>
      <c r="AQ493" s="66">
        <f t="shared" si="1880"/>
        <v>0</v>
      </c>
      <c r="AR493" s="66">
        <f t="shared" si="1809"/>
        <v>735897.46</v>
      </c>
      <c r="AS493" s="66">
        <f t="shared" si="1810"/>
        <v>0</v>
      </c>
      <c r="AT493" s="66">
        <f t="shared" si="1811"/>
        <v>0</v>
      </c>
      <c r="AU493" s="66">
        <f t="shared" ref="AU493:AW494" si="1881">AU494</f>
        <v>0</v>
      </c>
      <c r="AV493" s="66">
        <f t="shared" si="1881"/>
        <v>0</v>
      </c>
      <c r="AW493" s="66">
        <f t="shared" si="1881"/>
        <v>0</v>
      </c>
      <c r="AX493" s="66">
        <f t="shared" si="1813"/>
        <v>735897.46</v>
      </c>
      <c r="AY493" s="66">
        <f t="shared" si="1814"/>
        <v>0</v>
      </c>
      <c r="AZ493" s="66">
        <f t="shared" si="1815"/>
        <v>0</v>
      </c>
      <c r="BA493" s="66">
        <f t="shared" ref="BA493:BC494" si="1882">BA494</f>
        <v>-63921.47</v>
      </c>
      <c r="BB493" s="66">
        <f t="shared" si="1882"/>
        <v>0</v>
      </c>
      <c r="BC493" s="66">
        <f t="shared" si="1882"/>
        <v>0</v>
      </c>
      <c r="BD493" s="66">
        <f t="shared" si="1817"/>
        <v>671975.99</v>
      </c>
      <c r="BE493" s="66">
        <f t="shared" si="1818"/>
        <v>0</v>
      </c>
      <c r="BF493" s="66">
        <f t="shared" si="1819"/>
        <v>0</v>
      </c>
    </row>
    <row r="494" spans="1:58">
      <c r="A494" s="146"/>
      <c r="B494" s="109" t="s">
        <v>35</v>
      </c>
      <c r="C494" s="60" t="s">
        <v>17</v>
      </c>
      <c r="D494" s="60" t="s">
        <v>3</v>
      </c>
      <c r="E494" s="60" t="s">
        <v>99</v>
      </c>
      <c r="F494" s="156" t="s">
        <v>277</v>
      </c>
      <c r="G494" s="76" t="s">
        <v>36</v>
      </c>
      <c r="H494" s="66">
        <f>H495</f>
        <v>5574000</v>
      </c>
      <c r="I494" s="66">
        <f>I495</f>
        <v>0</v>
      </c>
      <c r="J494" s="66">
        <f>J495</f>
        <v>0</v>
      </c>
      <c r="K494" s="66">
        <f t="shared" si="1875"/>
        <v>0</v>
      </c>
      <c r="L494" s="66">
        <f t="shared" si="1875"/>
        <v>0</v>
      </c>
      <c r="M494" s="66">
        <f t="shared" si="1875"/>
        <v>0</v>
      </c>
      <c r="N494" s="66">
        <f t="shared" si="1488"/>
        <v>5574000</v>
      </c>
      <c r="O494" s="66">
        <f t="shared" si="1489"/>
        <v>0</v>
      </c>
      <c r="P494" s="66">
        <f t="shared" si="1490"/>
        <v>0</v>
      </c>
      <c r="Q494" s="66">
        <f t="shared" si="1876"/>
        <v>1226279.9999999998</v>
      </c>
      <c r="R494" s="66">
        <f t="shared" si="1876"/>
        <v>0</v>
      </c>
      <c r="S494" s="66">
        <f t="shared" si="1876"/>
        <v>0</v>
      </c>
      <c r="T494" s="66">
        <f t="shared" si="1793"/>
        <v>6800280</v>
      </c>
      <c r="U494" s="66">
        <f t="shared" si="1794"/>
        <v>0</v>
      </c>
      <c r="V494" s="66">
        <f t="shared" si="1795"/>
        <v>0</v>
      </c>
      <c r="W494" s="66">
        <f t="shared" si="1877"/>
        <v>0</v>
      </c>
      <c r="X494" s="66">
        <f t="shared" si="1877"/>
        <v>0</v>
      </c>
      <c r="Y494" s="66">
        <f t="shared" si="1877"/>
        <v>0</v>
      </c>
      <c r="Z494" s="66">
        <f t="shared" si="1797"/>
        <v>6800280</v>
      </c>
      <c r="AA494" s="66">
        <f t="shared" si="1798"/>
        <v>0</v>
      </c>
      <c r="AB494" s="66">
        <f t="shared" si="1799"/>
        <v>0</v>
      </c>
      <c r="AC494" s="66">
        <f t="shared" si="1878"/>
        <v>-6064382.54</v>
      </c>
      <c r="AD494" s="66">
        <f t="shared" si="1878"/>
        <v>0</v>
      </c>
      <c r="AE494" s="66">
        <f t="shared" si="1878"/>
        <v>0</v>
      </c>
      <c r="AF494" s="66">
        <f t="shared" si="1801"/>
        <v>735897.46</v>
      </c>
      <c r="AG494" s="66">
        <f t="shared" si="1802"/>
        <v>0</v>
      </c>
      <c r="AH494" s="66">
        <f t="shared" si="1803"/>
        <v>0</v>
      </c>
      <c r="AI494" s="66">
        <f t="shared" si="1879"/>
        <v>0</v>
      </c>
      <c r="AJ494" s="66">
        <f t="shared" si="1879"/>
        <v>0</v>
      </c>
      <c r="AK494" s="66">
        <f t="shared" si="1879"/>
        <v>0</v>
      </c>
      <c r="AL494" s="66">
        <f t="shared" si="1805"/>
        <v>735897.46</v>
      </c>
      <c r="AM494" s="66">
        <f t="shared" si="1806"/>
        <v>0</v>
      </c>
      <c r="AN494" s="66">
        <f t="shared" si="1807"/>
        <v>0</v>
      </c>
      <c r="AO494" s="66">
        <f t="shared" si="1880"/>
        <v>0</v>
      </c>
      <c r="AP494" s="66">
        <f t="shared" si="1880"/>
        <v>0</v>
      </c>
      <c r="AQ494" s="66">
        <f t="shared" si="1880"/>
        <v>0</v>
      </c>
      <c r="AR494" s="66">
        <f t="shared" si="1809"/>
        <v>735897.46</v>
      </c>
      <c r="AS494" s="66">
        <f t="shared" si="1810"/>
        <v>0</v>
      </c>
      <c r="AT494" s="66">
        <f t="shared" si="1811"/>
        <v>0</v>
      </c>
      <c r="AU494" s="66">
        <f t="shared" si="1881"/>
        <v>0</v>
      </c>
      <c r="AV494" s="66">
        <f t="shared" si="1881"/>
        <v>0</v>
      </c>
      <c r="AW494" s="66">
        <f t="shared" si="1881"/>
        <v>0</v>
      </c>
      <c r="AX494" s="66">
        <f t="shared" si="1813"/>
        <v>735897.46</v>
      </c>
      <c r="AY494" s="66">
        <f t="shared" si="1814"/>
        <v>0</v>
      </c>
      <c r="AZ494" s="66">
        <f t="shared" si="1815"/>
        <v>0</v>
      </c>
      <c r="BA494" s="66">
        <f t="shared" si="1882"/>
        <v>-63921.47</v>
      </c>
      <c r="BB494" s="66">
        <f t="shared" si="1882"/>
        <v>0</v>
      </c>
      <c r="BC494" s="66">
        <f t="shared" si="1882"/>
        <v>0</v>
      </c>
      <c r="BD494" s="66">
        <f t="shared" si="1817"/>
        <v>671975.99</v>
      </c>
      <c r="BE494" s="66">
        <f t="shared" si="1818"/>
        <v>0</v>
      </c>
      <c r="BF494" s="66">
        <f t="shared" si="1819"/>
        <v>0</v>
      </c>
    </row>
    <row r="495" spans="1:58" ht="25.5">
      <c r="A495" s="146"/>
      <c r="B495" s="109" t="s">
        <v>38</v>
      </c>
      <c r="C495" s="60" t="s">
        <v>17</v>
      </c>
      <c r="D495" s="60" t="s">
        <v>3</v>
      </c>
      <c r="E495" s="60" t="s">
        <v>99</v>
      </c>
      <c r="F495" s="156" t="s">
        <v>277</v>
      </c>
      <c r="G495" s="76" t="s">
        <v>37</v>
      </c>
      <c r="H495" s="66">
        <v>5574000</v>
      </c>
      <c r="I495" s="66"/>
      <c r="J495" s="66"/>
      <c r="K495" s="66"/>
      <c r="L495" s="66"/>
      <c r="M495" s="66"/>
      <c r="N495" s="66">
        <f t="shared" si="1488"/>
        <v>5574000</v>
      </c>
      <c r="O495" s="66">
        <f t="shared" si="1489"/>
        <v>0</v>
      </c>
      <c r="P495" s="66">
        <f t="shared" si="1490"/>
        <v>0</v>
      </c>
      <c r="Q495" s="66">
        <v>1226279.9999999998</v>
      </c>
      <c r="R495" s="66"/>
      <c r="S495" s="66"/>
      <c r="T495" s="66">
        <f t="shared" si="1793"/>
        <v>6800280</v>
      </c>
      <c r="U495" s="66">
        <f t="shared" si="1794"/>
        <v>0</v>
      </c>
      <c r="V495" s="66">
        <f t="shared" si="1795"/>
        <v>0</v>
      </c>
      <c r="W495" s="66"/>
      <c r="X495" s="66"/>
      <c r="Y495" s="66"/>
      <c r="Z495" s="66">
        <f t="shared" si="1797"/>
        <v>6800280</v>
      </c>
      <c r="AA495" s="66">
        <f t="shared" si="1798"/>
        <v>0</v>
      </c>
      <c r="AB495" s="66">
        <f t="shared" si="1799"/>
        <v>0</v>
      </c>
      <c r="AC495" s="66">
        <v>-6064382.54</v>
      </c>
      <c r="AD495" s="66"/>
      <c r="AE495" s="66"/>
      <c r="AF495" s="66">
        <f t="shared" si="1801"/>
        <v>735897.46</v>
      </c>
      <c r="AG495" s="66">
        <f t="shared" si="1802"/>
        <v>0</v>
      </c>
      <c r="AH495" s="66">
        <f t="shared" si="1803"/>
        <v>0</v>
      </c>
      <c r="AI495" s="66"/>
      <c r="AJ495" s="66"/>
      <c r="AK495" s="66"/>
      <c r="AL495" s="66">
        <f t="shared" si="1805"/>
        <v>735897.46</v>
      </c>
      <c r="AM495" s="66">
        <f t="shared" si="1806"/>
        <v>0</v>
      </c>
      <c r="AN495" s="66">
        <f t="shared" si="1807"/>
        <v>0</v>
      </c>
      <c r="AO495" s="66"/>
      <c r="AP495" s="66"/>
      <c r="AQ495" s="66"/>
      <c r="AR495" s="66">
        <f t="shared" si="1809"/>
        <v>735897.46</v>
      </c>
      <c r="AS495" s="66">
        <f t="shared" si="1810"/>
        <v>0</v>
      </c>
      <c r="AT495" s="66">
        <f t="shared" si="1811"/>
        <v>0</v>
      </c>
      <c r="AU495" s="66"/>
      <c r="AV495" s="66"/>
      <c r="AW495" s="66"/>
      <c r="AX495" s="66">
        <f t="shared" si="1813"/>
        <v>735897.46</v>
      </c>
      <c r="AY495" s="66">
        <f t="shared" si="1814"/>
        <v>0</v>
      </c>
      <c r="AZ495" s="66">
        <f t="shared" si="1815"/>
        <v>0</v>
      </c>
      <c r="BA495" s="66">
        <v>-63921.47</v>
      </c>
      <c r="BB495" s="66"/>
      <c r="BC495" s="66"/>
      <c r="BD495" s="66">
        <f t="shared" si="1817"/>
        <v>671975.99</v>
      </c>
      <c r="BE495" s="66">
        <f t="shared" si="1818"/>
        <v>0</v>
      </c>
      <c r="BF495" s="66">
        <f t="shared" si="1819"/>
        <v>0</v>
      </c>
    </row>
    <row r="496" spans="1:58" ht="30">
      <c r="A496" s="26" t="s">
        <v>238</v>
      </c>
      <c r="B496" s="191" t="s">
        <v>228</v>
      </c>
      <c r="C496" s="114" t="s">
        <v>17</v>
      </c>
      <c r="D496" s="114" t="s">
        <v>10</v>
      </c>
      <c r="E496" s="114" t="s">
        <v>99</v>
      </c>
      <c r="F496" s="114" t="s">
        <v>100</v>
      </c>
      <c r="G496" s="83"/>
      <c r="H496" s="64">
        <f t="shared" ref="H496:M498" si="1883">H497</f>
        <v>10000</v>
      </c>
      <c r="I496" s="64">
        <f t="shared" si="1883"/>
        <v>10000</v>
      </c>
      <c r="J496" s="64">
        <f t="shared" si="1883"/>
        <v>9600</v>
      </c>
      <c r="K496" s="64">
        <f t="shared" si="1883"/>
        <v>0</v>
      </c>
      <c r="L496" s="64">
        <f t="shared" si="1883"/>
        <v>0</v>
      </c>
      <c r="M496" s="64">
        <f t="shared" si="1883"/>
        <v>0</v>
      </c>
      <c r="N496" s="64">
        <f t="shared" si="1488"/>
        <v>10000</v>
      </c>
      <c r="O496" s="64">
        <f t="shared" si="1489"/>
        <v>10000</v>
      </c>
      <c r="P496" s="64">
        <f t="shared" si="1490"/>
        <v>9600</v>
      </c>
      <c r="Q496" s="64">
        <f t="shared" ref="Q496:S498" si="1884">Q497</f>
        <v>0</v>
      </c>
      <c r="R496" s="64">
        <f t="shared" si="1884"/>
        <v>0</v>
      </c>
      <c r="S496" s="64">
        <f t="shared" si="1884"/>
        <v>0</v>
      </c>
      <c r="T496" s="64">
        <f t="shared" si="1793"/>
        <v>10000</v>
      </c>
      <c r="U496" s="64">
        <f t="shared" si="1794"/>
        <v>10000</v>
      </c>
      <c r="V496" s="64">
        <f t="shared" si="1795"/>
        <v>9600</v>
      </c>
      <c r="W496" s="64">
        <f t="shared" ref="W496:Y498" si="1885">W497</f>
        <v>0</v>
      </c>
      <c r="X496" s="64">
        <f t="shared" si="1885"/>
        <v>0</v>
      </c>
      <c r="Y496" s="64">
        <f t="shared" si="1885"/>
        <v>0</v>
      </c>
      <c r="Z496" s="64">
        <f t="shared" si="1797"/>
        <v>10000</v>
      </c>
      <c r="AA496" s="64">
        <f t="shared" si="1798"/>
        <v>10000</v>
      </c>
      <c r="AB496" s="64">
        <f t="shared" si="1799"/>
        <v>9600</v>
      </c>
      <c r="AC496" s="64">
        <f t="shared" ref="AC496:AE498" si="1886">AC497</f>
        <v>0</v>
      </c>
      <c r="AD496" s="64">
        <f t="shared" si="1886"/>
        <v>0</v>
      </c>
      <c r="AE496" s="64">
        <f t="shared" si="1886"/>
        <v>0</v>
      </c>
      <c r="AF496" s="64">
        <f t="shared" si="1801"/>
        <v>10000</v>
      </c>
      <c r="AG496" s="64">
        <f t="shared" si="1802"/>
        <v>10000</v>
      </c>
      <c r="AH496" s="64">
        <f t="shared" si="1803"/>
        <v>9600</v>
      </c>
      <c r="AI496" s="64">
        <f t="shared" ref="AI496:AK498" si="1887">AI497</f>
        <v>0</v>
      </c>
      <c r="AJ496" s="64">
        <f t="shared" si="1887"/>
        <v>0</v>
      </c>
      <c r="AK496" s="64">
        <f t="shared" si="1887"/>
        <v>0</v>
      </c>
      <c r="AL496" s="64">
        <f t="shared" si="1805"/>
        <v>10000</v>
      </c>
      <c r="AM496" s="64">
        <f t="shared" si="1806"/>
        <v>10000</v>
      </c>
      <c r="AN496" s="64">
        <f t="shared" si="1807"/>
        <v>9600</v>
      </c>
      <c r="AO496" s="64">
        <f t="shared" ref="AO496:AQ498" si="1888">AO497</f>
        <v>0</v>
      </c>
      <c r="AP496" s="64">
        <f t="shared" si="1888"/>
        <v>0</v>
      </c>
      <c r="AQ496" s="64">
        <f t="shared" si="1888"/>
        <v>0</v>
      </c>
      <c r="AR496" s="64">
        <f t="shared" si="1809"/>
        <v>10000</v>
      </c>
      <c r="AS496" s="64">
        <f t="shared" si="1810"/>
        <v>10000</v>
      </c>
      <c r="AT496" s="64">
        <f t="shared" si="1811"/>
        <v>9600</v>
      </c>
      <c r="AU496" s="64">
        <f t="shared" ref="AU496:AW498" si="1889">AU497</f>
        <v>0</v>
      </c>
      <c r="AV496" s="64">
        <f t="shared" si="1889"/>
        <v>0</v>
      </c>
      <c r="AW496" s="64">
        <f t="shared" si="1889"/>
        <v>0</v>
      </c>
      <c r="AX496" s="64">
        <f t="shared" si="1813"/>
        <v>10000</v>
      </c>
      <c r="AY496" s="64">
        <f t="shared" si="1814"/>
        <v>10000</v>
      </c>
      <c r="AZ496" s="64">
        <f t="shared" si="1815"/>
        <v>9600</v>
      </c>
      <c r="BA496" s="64">
        <f t="shared" ref="BA496:BC498" si="1890">BA497</f>
        <v>0</v>
      </c>
      <c r="BB496" s="64">
        <f t="shared" si="1890"/>
        <v>0</v>
      </c>
      <c r="BC496" s="64">
        <f t="shared" si="1890"/>
        <v>0</v>
      </c>
      <c r="BD496" s="64">
        <f t="shared" si="1817"/>
        <v>10000</v>
      </c>
      <c r="BE496" s="64">
        <f t="shared" si="1818"/>
        <v>10000</v>
      </c>
      <c r="BF496" s="64">
        <f t="shared" si="1819"/>
        <v>9600</v>
      </c>
    </row>
    <row r="497" spans="1:58">
      <c r="A497" s="267"/>
      <c r="B497" s="88" t="s">
        <v>68</v>
      </c>
      <c r="C497" s="39" t="s">
        <v>17</v>
      </c>
      <c r="D497" s="39" t="s">
        <v>10</v>
      </c>
      <c r="E497" s="39" t="s">
        <v>99</v>
      </c>
      <c r="F497" s="39" t="s">
        <v>129</v>
      </c>
      <c r="G497" s="42"/>
      <c r="H497" s="70">
        <f t="shared" si="1883"/>
        <v>10000</v>
      </c>
      <c r="I497" s="70">
        <f t="shared" si="1883"/>
        <v>10000</v>
      </c>
      <c r="J497" s="70">
        <f t="shared" si="1883"/>
        <v>9600</v>
      </c>
      <c r="K497" s="70">
        <f t="shared" si="1883"/>
        <v>0</v>
      </c>
      <c r="L497" s="70">
        <f t="shared" si="1883"/>
        <v>0</v>
      </c>
      <c r="M497" s="70">
        <f t="shared" si="1883"/>
        <v>0</v>
      </c>
      <c r="N497" s="70">
        <f t="shared" si="1488"/>
        <v>10000</v>
      </c>
      <c r="O497" s="70">
        <f t="shared" si="1489"/>
        <v>10000</v>
      </c>
      <c r="P497" s="70">
        <f t="shared" si="1490"/>
        <v>9600</v>
      </c>
      <c r="Q497" s="70">
        <f t="shared" si="1884"/>
        <v>0</v>
      </c>
      <c r="R497" s="70">
        <f t="shared" si="1884"/>
        <v>0</v>
      </c>
      <c r="S497" s="70">
        <f t="shared" si="1884"/>
        <v>0</v>
      </c>
      <c r="T497" s="70">
        <f t="shared" si="1793"/>
        <v>10000</v>
      </c>
      <c r="U497" s="70">
        <f t="shared" si="1794"/>
        <v>10000</v>
      </c>
      <c r="V497" s="70">
        <f t="shared" si="1795"/>
        <v>9600</v>
      </c>
      <c r="W497" s="70">
        <f t="shared" si="1885"/>
        <v>0</v>
      </c>
      <c r="X497" s="70">
        <f t="shared" si="1885"/>
        <v>0</v>
      </c>
      <c r="Y497" s="70">
        <f t="shared" si="1885"/>
        <v>0</v>
      </c>
      <c r="Z497" s="70">
        <f t="shared" si="1797"/>
        <v>10000</v>
      </c>
      <c r="AA497" s="70">
        <f t="shared" si="1798"/>
        <v>10000</v>
      </c>
      <c r="AB497" s="70">
        <f t="shared" si="1799"/>
        <v>9600</v>
      </c>
      <c r="AC497" s="70">
        <f t="shared" si="1886"/>
        <v>0</v>
      </c>
      <c r="AD497" s="70">
        <f t="shared" si="1886"/>
        <v>0</v>
      </c>
      <c r="AE497" s="70">
        <f t="shared" si="1886"/>
        <v>0</v>
      </c>
      <c r="AF497" s="70">
        <f t="shared" si="1801"/>
        <v>10000</v>
      </c>
      <c r="AG497" s="70">
        <f t="shared" si="1802"/>
        <v>10000</v>
      </c>
      <c r="AH497" s="70">
        <f t="shared" si="1803"/>
        <v>9600</v>
      </c>
      <c r="AI497" s="70">
        <f t="shared" si="1887"/>
        <v>0</v>
      </c>
      <c r="AJ497" s="70">
        <f t="shared" si="1887"/>
        <v>0</v>
      </c>
      <c r="AK497" s="70">
        <f t="shared" si="1887"/>
        <v>0</v>
      </c>
      <c r="AL497" s="70">
        <f t="shared" si="1805"/>
        <v>10000</v>
      </c>
      <c r="AM497" s="70">
        <f t="shared" si="1806"/>
        <v>10000</v>
      </c>
      <c r="AN497" s="70">
        <f t="shared" si="1807"/>
        <v>9600</v>
      </c>
      <c r="AO497" s="70">
        <f t="shared" si="1888"/>
        <v>0</v>
      </c>
      <c r="AP497" s="70">
        <f t="shared" si="1888"/>
        <v>0</v>
      </c>
      <c r="AQ497" s="70">
        <f t="shared" si="1888"/>
        <v>0</v>
      </c>
      <c r="AR497" s="70">
        <f t="shared" si="1809"/>
        <v>10000</v>
      </c>
      <c r="AS497" s="70">
        <f t="shared" si="1810"/>
        <v>10000</v>
      </c>
      <c r="AT497" s="70">
        <f t="shared" si="1811"/>
        <v>9600</v>
      </c>
      <c r="AU497" s="70">
        <f t="shared" si="1889"/>
        <v>0</v>
      </c>
      <c r="AV497" s="70">
        <f t="shared" si="1889"/>
        <v>0</v>
      </c>
      <c r="AW497" s="70">
        <f t="shared" si="1889"/>
        <v>0</v>
      </c>
      <c r="AX497" s="70">
        <f t="shared" si="1813"/>
        <v>10000</v>
      </c>
      <c r="AY497" s="70">
        <f t="shared" si="1814"/>
        <v>10000</v>
      </c>
      <c r="AZ497" s="70">
        <f t="shared" si="1815"/>
        <v>9600</v>
      </c>
      <c r="BA497" s="70">
        <f t="shared" si="1890"/>
        <v>0</v>
      </c>
      <c r="BB497" s="70">
        <f t="shared" si="1890"/>
        <v>0</v>
      </c>
      <c r="BC497" s="70">
        <f t="shared" si="1890"/>
        <v>0</v>
      </c>
      <c r="BD497" s="70">
        <f t="shared" si="1817"/>
        <v>10000</v>
      </c>
      <c r="BE497" s="70">
        <f t="shared" si="1818"/>
        <v>10000</v>
      </c>
      <c r="BF497" s="70">
        <f t="shared" si="1819"/>
        <v>9600</v>
      </c>
    </row>
    <row r="498" spans="1:58">
      <c r="A498" s="266"/>
      <c r="B498" s="88" t="s">
        <v>69</v>
      </c>
      <c r="C498" s="39" t="s">
        <v>17</v>
      </c>
      <c r="D498" s="39" t="s">
        <v>10</v>
      </c>
      <c r="E498" s="39" t="s">
        <v>99</v>
      </c>
      <c r="F498" s="39" t="s">
        <v>129</v>
      </c>
      <c r="G498" s="42" t="s">
        <v>70</v>
      </c>
      <c r="H498" s="70">
        <f t="shared" si="1883"/>
        <v>10000</v>
      </c>
      <c r="I498" s="70">
        <f t="shared" si="1883"/>
        <v>10000</v>
      </c>
      <c r="J498" s="70">
        <f t="shared" si="1883"/>
        <v>9600</v>
      </c>
      <c r="K498" s="70">
        <f t="shared" si="1883"/>
        <v>0</v>
      </c>
      <c r="L498" s="70">
        <f t="shared" si="1883"/>
        <v>0</v>
      </c>
      <c r="M498" s="70">
        <f t="shared" si="1883"/>
        <v>0</v>
      </c>
      <c r="N498" s="70">
        <f t="shared" si="1488"/>
        <v>10000</v>
      </c>
      <c r="O498" s="70">
        <f t="shared" si="1489"/>
        <v>10000</v>
      </c>
      <c r="P498" s="70">
        <f t="shared" si="1490"/>
        <v>9600</v>
      </c>
      <c r="Q498" s="70">
        <f t="shared" si="1884"/>
        <v>0</v>
      </c>
      <c r="R498" s="70">
        <f t="shared" si="1884"/>
        <v>0</v>
      </c>
      <c r="S498" s="70">
        <f t="shared" si="1884"/>
        <v>0</v>
      </c>
      <c r="T498" s="70">
        <f t="shared" si="1793"/>
        <v>10000</v>
      </c>
      <c r="U498" s="70">
        <f t="shared" si="1794"/>
        <v>10000</v>
      </c>
      <c r="V498" s="70">
        <f t="shared" si="1795"/>
        <v>9600</v>
      </c>
      <c r="W498" s="70">
        <f t="shared" si="1885"/>
        <v>0</v>
      </c>
      <c r="X498" s="70">
        <f t="shared" si="1885"/>
        <v>0</v>
      </c>
      <c r="Y498" s="70">
        <f t="shared" si="1885"/>
        <v>0</v>
      </c>
      <c r="Z498" s="70">
        <f t="shared" si="1797"/>
        <v>10000</v>
      </c>
      <c r="AA498" s="70">
        <f t="shared" si="1798"/>
        <v>10000</v>
      </c>
      <c r="AB498" s="70">
        <f t="shared" si="1799"/>
        <v>9600</v>
      </c>
      <c r="AC498" s="70">
        <f t="shared" si="1886"/>
        <v>0</v>
      </c>
      <c r="AD498" s="70">
        <f t="shared" si="1886"/>
        <v>0</v>
      </c>
      <c r="AE498" s="70">
        <f t="shared" si="1886"/>
        <v>0</v>
      </c>
      <c r="AF498" s="70">
        <f t="shared" si="1801"/>
        <v>10000</v>
      </c>
      <c r="AG498" s="70">
        <f t="shared" si="1802"/>
        <v>10000</v>
      </c>
      <c r="AH498" s="70">
        <f t="shared" si="1803"/>
        <v>9600</v>
      </c>
      <c r="AI498" s="70">
        <f t="shared" si="1887"/>
        <v>0</v>
      </c>
      <c r="AJ498" s="70">
        <f t="shared" si="1887"/>
        <v>0</v>
      </c>
      <c r="AK498" s="70">
        <f t="shared" si="1887"/>
        <v>0</v>
      </c>
      <c r="AL498" s="70">
        <f t="shared" si="1805"/>
        <v>10000</v>
      </c>
      <c r="AM498" s="70">
        <f t="shared" si="1806"/>
        <v>10000</v>
      </c>
      <c r="AN498" s="70">
        <f t="shared" si="1807"/>
        <v>9600</v>
      </c>
      <c r="AO498" s="70">
        <f t="shared" si="1888"/>
        <v>0</v>
      </c>
      <c r="AP498" s="70">
        <f t="shared" si="1888"/>
        <v>0</v>
      </c>
      <c r="AQ498" s="70">
        <f t="shared" si="1888"/>
        <v>0</v>
      </c>
      <c r="AR498" s="70">
        <f t="shared" si="1809"/>
        <v>10000</v>
      </c>
      <c r="AS498" s="70">
        <f t="shared" si="1810"/>
        <v>10000</v>
      </c>
      <c r="AT498" s="70">
        <f t="shared" si="1811"/>
        <v>9600</v>
      </c>
      <c r="AU498" s="70">
        <f t="shared" si="1889"/>
        <v>0</v>
      </c>
      <c r="AV498" s="70">
        <f t="shared" si="1889"/>
        <v>0</v>
      </c>
      <c r="AW498" s="70">
        <f t="shared" si="1889"/>
        <v>0</v>
      </c>
      <c r="AX498" s="70">
        <f t="shared" si="1813"/>
        <v>10000</v>
      </c>
      <c r="AY498" s="70">
        <f t="shared" si="1814"/>
        <v>10000</v>
      </c>
      <c r="AZ498" s="70">
        <f t="shared" si="1815"/>
        <v>9600</v>
      </c>
      <c r="BA498" s="70">
        <f t="shared" si="1890"/>
        <v>0</v>
      </c>
      <c r="BB498" s="70">
        <f t="shared" si="1890"/>
        <v>0</v>
      </c>
      <c r="BC498" s="70">
        <f t="shared" si="1890"/>
        <v>0</v>
      </c>
      <c r="BD498" s="70">
        <f t="shared" si="1817"/>
        <v>10000</v>
      </c>
      <c r="BE498" s="70">
        <f t="shared" si="1818"/>
        <v>10000</v>
      </c>
      <c r="BF498" s="70">
        <f t="shared" si="1819"/>
        <v>9600</v>
      </c>
    </row>
    <row r="499" spans="1:58">
      <c r="A499" s="269"/>
      <c r="B499" s="88" t="s">
        <v>68</v>
      </c>
      <c r="C499" s="39" t="s">
        <v>17</v>
      </c>
      <c r="D499" s="39" t="s">
        <v>10</v>
      </c>
      <c r="E499" s="39" t="s">
        <v>99</v>
      </c>
      <c r="F499" s="40" t="s">
        <v>129</v>
      </c>
      <c r="G499" s="42" t="s">
        <v>71</v>
      </c>
      <c r="H499" s="66">
        <v>10000</v>
      </c>
      <c r="I499" s="66">
        <v>10000</v>
      </c>
      <c r="J499" s="66">
        <v>9600</v>
      </c>
      <c r="K499" s="66"/>
      <c r="L499" s="66"/>
      <c r="M499" s="66"/>
      <c r="N499" s="66">
        <f t="shared" ref="N499:N592" si="1891">H499+K499</f>
        <v>10000</v>
      </c>
      <c r="O499" s="66">
        <f t="shared" ref="O499:O592" si="1892">I499+L499</f>
        <v>10000</v>
      </c>
      <c r="P499" s="66">
        <f t="shared" ref="P499:P592" si="1893">J499+M499</f>
        <v>9600</v>
      </c>
      <c r="Q499" s="66"/>
      <c r="R499" s="66"/>
      <c r="S499" s="66"/>
      <c r="T499" s="66">
        <f t="shared" si="1793"/>
        <v>10000</v>
      </c>
      <c r="U499" s="66">
        <f t="shared" si="1794"/>
        <v>10000</v>
      </c>
      <c r="V499" s="66">
        <f t="shared" si="1795"/>
        <v>9600</v>
      </c>
      <c r="W499" s="66"/>
      <c r="X499" s="66"/>
      <c r="Y499" s="66"/>
      <c r="Z499" s="66">
        <f t="shared" si="1797"/>
        <v>10000</v>
      </c>
      <c r="AA499" s="66">
        <f t="shared" si="1798"/>
        <v>10000</v>
      </c>
      <c r="AB499" s="66">
        <f t="shared" si="1799"/>
        <v>9600</v>
      </c>
      <c r="AC499" s="66"/>
      <c r="AD499" s="66"/>
      <c r="AE499" s="66"/>
      <c r="AF499" s="66">
        <f t="shared" si="1801"/>
        <v>10000</v>
      </c>
      <c r="AG499" s="66">
        <f t="shared" si="1802"/>
        <v>10000</v>
      </c>
      <c r="AH499" s="66">
        <f t="shared" si="1803"/>
        <v>9600</v>
      </c>
      <c r="AI499" s="66"/>
      <c r="AJ499" s="66"/>
      <c r="AK499" s="66"/>
      <c r="AL499" s="66">
        <f t="shared" si="1805"/>
        <v>10000</v>
      </c>
      <c r="AM499" s="66">
        <f t="shared" si="1806"/>
        <v>10000</v>
      </c>
      <c r="AN499" s="66">
        <f t="shared" si="1807"/>
        <v>9600</v>
      </c>
      <c r="AO499" s="66"/>
      <c r="AP499" s="66"/>
      <c r="AQ499" s="66"/>
      <c r="AR499" s="66">
        <f t="shared" si="1809"/>
        <v>10000</v>
      </c>
      <c r="AS499" s="66">
        <f t="shared" si="1810"/>
        <v>10000</v>
      </c>
      <c r="AT499" s="66">
        <f t="shared" si="1811"/>
        <v>9600</v>
      </c>
      <c r="AU499" s="66"/>
      <c r="AV499" s="66"/>
      <c r="AW499" s="66"/>
      <c r="AX499" s="66">
        <f t="shared" si="1813"/>
        <v>10000</v>
      </c>
      <c r="AY499" s="66">
        <f t="shared" si="1814"/>
        <v>10000</v>
      </c>
      <c r="AZ499" s="66">
        <f t="shared" si="1815"/>
        <v>9600</v>
      </c>
      <c r="BA499" s="66"/>
      <c r="BB499" s="66"/>
      <c r="BC499" s="66"/>
      <c r="BD499" s="66">
        <f t="shared" si="1817"/>
        <v>10000</v>
      </c>
      <c r="BE499" s="66">
        <f t="shared" si="1818"/>
        <v>10000</v>
      </c>
      <c r="BF499" s="66">
        <f t="shared" si="1819"/>
        <v>9600</v>
      </c>
    </row>
    <row r="500" spans="1:58">
      <c r="A500" s="111"/>
      <c r="B500" s="91"/>
      <c r="C500" s="39"/>
      <c r="D500" s="115"/>
      <c r="E500" s="115"/>
      <c r="F500" s="52"/>
      <c r="G500" s="42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  <c r="U500" s="63"/>
      <c r="V500" s="63"/>
      <c r="W500" s="63"/>
      <c r="X500" s="63"/>
      <c r="Y500" s="63"/>
      <c r="Z500" s="63"/>
      <c r="AA500" s="63"/>
      <c r="AB500" s="63"/>
      <c r="AC500" s="63"/>
      <c r="AD500" s="63"/>
      <c r="AE500" s="63"/>
      <c r="AF500" s="63"/>
      <c r="AG500" s="63"/>
      <c r="AH500" s="63"/>
      <c r="AI500" s="63"/>
      <c r="AJ500" s="63"/>
      <c r="AK500" s="63"/>
      <c r="AL500" s="63"/>
      <c r="AM500" s="63"/>
      <c r="AN500" s="63"/>
      <c r="AO500" s="63"/>
      <c r="AP500" s="63"/>
      <c r="AQ500" s="63"/>
      <c r="AR500" s="63"/>
      <c r="AS500" s="63"/>
      <c r="AT500" s="63"/>
      <c r="AU500" s="63"/>
      <c r="AV500" s="63"/>
      <c r="AW500" s="63"/>
      <c r="AX500" s="63"/>
      <c r="AY500" s="63"/>
      <c r="AZ500" s="63"/>
      <c r="BA500" s="63"/>
      <c r="BB500" s="63"/>
      <c r="BC500" s="63"/>
      <c r="BD500" s="63"/>
      <c r="BE500" s="63"/>
      <c r="BF500" s="63"/>
    </row>
    <row r="501" spans="1:58" ht="45">
      <c r="A501" s="26" t="s">
        <v>12</v>
      </c>
      <c r="B501" s="190" t="s">
        <v>469</v>
      </c>
      <c r="C501" s="20" t="s">
        <v>12</v>
      </c>
      <c r="D501" s="7" t="s">
        <v>21</v>
      </c>
      <c r="E501" s="7" t="s">
        <v>99</v>
      </c>
      <c r="F501" s="7" t="s">
        <v>100</v>
      </c>
      <c r="G501" s="18"/>
      <c r="H501" s="64">
        <f t="shared" ref="H501:M503" si="1894">H502</f>
        <v>50000</v>
      </c>
      <c r="I501" s="64">
        <f t="shared" si="1894"/>
        <v>50000</v>
      </c>
      <c r="J501" s="64">
        <f t="shared" si="1894"/>
        <v>50000</v>
      </c>
      <c r="K501" s="64">
        <f t="shared" si="1894"/>
        <v>0</v>
      </c>
      <c r="L501" s="64">
        <f t="shared" si="1894"/>
        <v>0</v>
      </c>
      <c r="M501" s="64">
        <f t="shared" si="1894"/>
        <v>0</v>
      </c>
      <c r="N501" s="64">
        <f t="shared" si="1891"/>
        <v>50000</v>
      </c>
      <c r="O501" s="64">
        <f t="shared" si="1892"/>
        <v>50000</v>
      </c>
      <c r="P501" s="64">
        <f t="shared" si="1893"/>
        <v>50000</v>
      </c>
      <c r="Q501" s="64">
        <f t="shared" ref="Q501:S503" si="1895">Q502</f>
        <v>0</v>
      </c>
      <c r="R501" s="64">
        <f t="shared" si="1895"/>
        <v>0</v>
      </c>
      <c r="S501" s="64">
        <f t="shared" si="1895"/>
        <v>0</v>
      </c>
      <c r="T501" s="64">
        <f t="shared" ref="T501:T504" si="1896">N501+Q501</f>
        <v>50000</v>
      </c>
      <c r="U501" s="64">
        <f t="shared" ref="U501:U504" si="1897">O501+R501</f>
        <v>50000</v>
      </c>
      <c r="V501" s="64">
        <f t="shared" ref="V501:V504" si="1898">P501+S501</f>
        <v>50000</v>
      </c>
      <c r="W501" s="64">
        <f t="shared" ref="W501:Y503" si="1899">W502</f>
        <v>0</v>
      </c>
      <c r="X501" s="64">
        <f t="shared" si="1899"/>
        <v>0</v>
      </c>
      <c r="Y501" s="64">
        <f t="shared" si="1899"/>
        <v>0</v>
      </c>
      <c r="Z501" s="64">
        <f t="shared" ref="Z501:Z504" si="1900">T501+W501</f>
        <v>50000</v>
      </c>
      <c r="AA501" s="64">
        <f t="shared" ref="AA501:AA504" si="1901">U501+X501</f>
        <v>50000</v>
      </c>
      <c r="AB501" s="64">
        <f t="shared" ref="AB501:AB504" si="1902">V501+Y501</f>
        <v>50000</v>
      </c>
      <c r="AC501" s="64">
        <f t="shared" ref="AC501:AE503" si="1903">AC502</f>
        <v>0</v>
      </c>
      <c r="AD501" s="64">
        <f t="shared" si="1903"/>
        <v>0</v>
      </c>
      <c r="AE501" s="64">
        <f t="shared" si="1903"/>
        <v>0</v>
      </c>
      <c r="AF501" s="64">
        <f t="shared" ref="AF501:AF504" si="1904">Z501+AC501</f>
        <v>50000</v>
      </c>
      <c r="AG501" s="64">
        <f t="shared" ref="AG501:AG504" si="1905">AA501+AD501</f>
        <v>50000</v>
      </c>
      <c r="AH501" s="64">
        <f t="shared" ref="AH501:AH504" si="1906">AB501+AE501</f>
        <v>50000</v>
      </c>
      <c r="AI501" s="64">
        <f t="shared" ref="AI501:AK503" si="1907">AI502</f>
        <v>0</v>
      </c>
      <c r="AJ501" s="64">
        <f t="shared" si="1907"/>
        <v>0</v>
      </c>
      <c r="AK501" s="64">
        <f t="shared" si="1907"/>
        <v>0</v>
      </c>
      <c r="AL501" s="64">
        <f t="shared" ref="AL501:AL504" si="1908">AF501+AI501</f>
        <v>50000</v>
      </c>
      <c r="AM501" s="64">
        <f t="shared" ref="AM501:AM504" si="1909">AG501+AJ501</f>
        <v>50000</v>
      </c>
      <c r="AN501" s="64">
        <f t="shared" ref="AN501:AN504" si="1910">AH501+AK501</f>
        <v>50000</v>
      </c>
      <c r="AO501" s="64">
        <f t="shared" ref="AO501:AQ503" si="1911">AO502</f>
        <v>0</v>
      </c>
      <c r="AP501" s="64">
        <f t="shared" si="1911"/>
        <v>0</v>
      </c>
      <c r="AQ501" s="64">
        <f t="shared" si="1911"/>
        <v>0</v>
      </c>
      <c r="AR501" s="64">
        <f t="shared" ref="AR501:AR504" si="1912">AL501+AO501</f>
        <v>50000</v>
      </c>
      <c r="AS501" s="64">
        <f t="shared" ref="AS501:AS504" si="1913">AM501+AP501</f>
        <v>50000</v>
      </c>
      <c r="AT501" s="64">
        <f t="shared" ref="AT501:AT504" si="1914">AN501+AQ501</f>
        <v>50000</v>
      </c>
      <c r="AU501" s="64">
        <f t="shared" ref="AU501:AW503" si="1915">AU502</f>
        <v>0</v>
      </c>
      <c r="AV501" s="64">
        <f t="shared" si="1915"/>
        <v>0</v>
      </c>
      <c r="AW501" s="64">
        <f t="shared" si="1915"/>
        <v>0</v>
      </c>
      <c r="AX501" s="64">
        <f t="shared" ref="AX501:AX504" si="1916">AR501+AU501</f>
        <v>50000</v>
      </c>
      <c r="AY501" s="64">
        <f t="shared" ref="AY501:AY504" si="1917">AS501+AV501</f>
        <v>50000</v>
      </c>
      <c r="AZ501" s="64">
        <f t="shared" ref="AZ501:AZ504" si="1918">AT501+AW501</f>
        <v>50000</v>
      </c>
      <c r="BA501" s="64">
        <f t="shared" ref="BA501:BC503" si="1919">BA502</f>
        <v>0</v>
      </c>
      <c r="BB501" s="64">
        <f t="shared" si="1919"/>
        <v>0</v>
      </c>
      <c r="BC501" s="64">
        <f t="shared" si="1919"/>
        <v>0</v>
      </c>
      <c r="BD501" s="64">
        <f t="shared" ref="BD501:BD504" si="1920">AX501+BA501</f>
        <v>50000</v>
      </c>
      <c r="BE501" s="64">
        <f t="shared" ref="BE501:BE504" si="1921">AY501+BB501</f>
        <v>50000</v>
      </c>
      <c r="BF501" s="64">
        <f t="shared" ref="BF501:BF504" si="1922">AZ501+BC501</f>
        <v>50000</v>
      </c>
    </row>
    <row r="502" spans="1:58" ht="18" customHeight="1">
      <c r="A502" s="276"/>
      <c r="B502" s="62" t="s">
        <v>29</v>
      </c>
      <c r="C502" s="5" t="s">
        <v>12</v>
      </c>
      <c r="D502" s="5" t="s">
        <v>21</v>
      </c>
      <c r="E502" s="5" t="s">
        <v>99</v>
      </c>
      <c r="F502" s="5" t="s">
        <v>118</v>
      </c>
      <c r="G502" s="17"/>
      <c r="H502" s="63">
        <f t="shared" si="1894"/>
        <v>50000</v>
      </c>
      <c r="I502" s="63">
        <f t="shared" si="1894"/>
        <v>50000</v>
      </c>
      <c r="J502" s="63">
        <f t="shared" si="1894"/>
        <v>50000</v>
      </c>
      <c r="K502" s="63">
        <f t="shared" si="1894"/>
        <v>0</v>
      </c>
      <c r="L502" s="63">
        <f t="shared" si="1894"/>
        <v>0</v>
      </c>
      <c r="M502" s="63">
        <f t="shared" si="1894"/>
        <v>0</v>
      </c>
      <c r="N502" s="63">
        <f t="shared" si="1891"/>
        <v>50000</v>
      </c>
      <c r="O502" s="63">
        <f t="shared" si="1892"/>
        <v>50000</v>
      </c>
      <c r="P502" s="63">
        <f t="shared" si="1893"/>
        <v>50000</v>
      </c>
      <c r="Q502" s="63">
        <f t="shared" si="1895"/>
        <v>0</v>
      </c>
      <c r="R502" s="63">
        <f t="shared" si="1895"/>
        <v>0</v>
      </c>
      <c r="S502" s="63">
        <f t="shared" si="1895"/>
        <v>0</v>
      </c>
      <c r="T502" s="63">
        <f t="shared" si="1896"/>
        <v>50000</v>
      </c>
      <c r="U502" s="63">
        <f t="shared" si="1897"/>
        <v>50000</v>
      </c>
      <c r="V502" s="63">
        <f t="shared" si="1898"/>
        <v>50000</v>
      </c>
      <c r="W502" s="63">
        <f t="shared" si="1899"/>
        <v>0</v>
      </c>
      <c r="X502" s="63">
        <f t="shared" si="1899"/>
        <v>0</v>
      </c>
      <c r="Y502" s="63">
        <f t="shared" si="1899"/>
        <v>0</v>
      </c>
      <c r="Z502" s="63">
        <f t="shared" si="1900"/>
        <v>50000</v>
      </c>
      <c r="AA502" s="63">
        <f t="shared" si="1901"/>
        <v>50000</v>
      </c>
      <c r="AB502" s="63">
        <f t="shared" si="1902"/>
        <v>50000</v>
      </c>
      <c r="AC502" s="63">
        <f t="shared" si="1903"/>
        <v>0</v>
      </c>
      <c r="AD502" s="63">
        <f t="shared" si="1903"/>
        <v>0</v>
      </c>
      <c r="AE502" s="63">
        <f t="shared" si="1903"/>
        <v>0</v>
      </c>
      <c r="AF502" s="63">
        <f t="shared" si="1904"/>
        <v>50000</v>
      </c>
      <c r="AG502" s="63">
        <f t="shared" si="1905"/>
        <v>50000</v>
      </c>
      <c r="AH502" s="63">
        <f t="shared" si="1906"/>
        <v>50000</v>
      </c>
      <c r="AI502" s="63">
        <f t="shared" si="1907"/>
        <v>0</v>
      </c>
      <c r="AJ502" s="63">
        <f t="shared" si="1907"/>
        <v>0</v>
      </c>
      <c r="AK502" s="63">
        <f t="shared" si="1907"/>
        <v>0</v>
      </c>
      <c r="AL502" s="63">
        <f t="shared" si="1908"/>
        <v>50000</v>
      </c>
      <c r="AM502" s="63">
        <f t="shared" si="1909"/>
        <v>50000</v>
      </c>
      <c r="AN502" s="63">
        <f t="shared" si="1910"/>
        <v>50000</v>
      </c>
      <c r="AO502" s="63">
        <f t="shared" si="1911"/>
        <v>0</v>
      </c>
      <c r="AP502" s="63">
        <f t="shared" si="1911"/>
        <v>0</v>
      </c>
      <c r="AQ502" s="63">
        <f t="shared" si="1911"/>
        <v>0</v>
      </c>
      <c r="AR502" s="63">
        <f t="shared" si="1912"/>
        <v>50000</v>
      </c>
      <c r="AS502" s="63">
        <f t="shared" si="1913"/>
        <v>50000</v>
      </c>
      <c r="AT502" s="63">
        <f t="shared" si="1914"/>
        <v>50000</v>
      </c>
      <c r="AU502" s="63">
        <f t="shared" si="1915"/>
        <v>0</v>
      </c>
      <c r="AV502" s="63">
        <f t="shared" si="1915"/>
        <v>0</v>
      </c>
      <c r="AW502" s="63">
        <f t="shared" si="1915"/>
        <v>0</v>
      </c>
      <c r="AX502" s="63">
        <f t="shared" si="1916"/>
        <v>50000</v>
      </c>
      <c r="AY502" s="63">
        <f t="shared" si="1917"/>
        <v>50000</v>
      </c>
      <c r="AZ502" s="63">
        <f t="shared" si="1918"/>
        <v>50000</v>
      </c>
      <c r="BA502" s="63">
        <f t="shared" si="1919"/>
        <v>0</v>
      </c>
      <c r="BB502" s="63">
        <f t="shared" si="1919"/>
        <v>0</v>
      </c>
      <c r="BC502" s="63">
        <f t="shared" si="1919"/>
        <v>0</v>
      </c>
      <c r="BD502" s="63">
        <f t="shared" si="1920"/>
        <v>50000</v>
      </c>
      <c r="BE502" s="63">
        <f t="shared" si="1921"/>
        <v>50000</v>
      </c>
      <c r="BF502" s="63">
        <f t="shared" si="1922"/>
        <v>50000</v>
      </c>
    </row>
    <row r="503" spans="1:58" ht="25.5">
      <c r="A503" s="266"/>
      <c r="B503" s="62" t="s">
        <v>207</v>
      </c>
      <c r="C503" s="5" t="s">
        <v>12</v>
      </c>
      <c r="D503" s="5" t="s">
        <v>21</v>
      </c>
      <c r="E503" s="5" t="s">
        <v>99</v>
      </c>
      <c r="F503" s="5" t="s">
        <v>118</v>
      </c>
      <c r="G503" s="17" t="s">
        <v>32</v>
      </c>
      <c r="H503" s="63">
        <f t="shared" si="1894"/>
        <v>50000</v>
      </c>
      <c r="I503" s="63">
        <f t="shared" si="1894"/>
        <v>50000</v>
      </c>
      <c r="J503" s="63">
        <f t="shared" si="1894"/>
        <v>50000</v>
      </c>
      <c r="K503" s="63">
        <f t="shared" si="1894"/>
        <v>0</v>
      </c>
      <c r="L503" s="63">
        <f t="shared" si="1894"/>
        <v>0</v>
      </c>
      <c r="M503" s="63">
        <f t="shared" si="1894"/>
        <v>0</v>
      </c>
      <c r="N503" s="63">
        <f t="shared" si="1891"/>
        <v>50000</v>
      </c>
      <c r="O503" s="63">
        <f t="shared" si="1892"/>
        <v>50000</v>
      </c>
      <c r="P503" s="63">
        <f t="shared" si="1893"/>
        <v>50000</v>
      </c>
      <c r="Q503" s="63">
        <f t="shared" si="1895"/>
        <v>0</v>
      </c>
      <c r="R503" s="63">
        <f t="shared" si="1895"/>
        <v>0</v>
      </c>
      <c r="S503" s="63">
        <f t="shared" si="1895"/>
        <v>0</v>
      </c>
      <c r="T503" s="63">
        <f t="shared" si="1896"/>
        <v>50000</v>
      </c>
      <c r="U503" s="63">
        <f t="shared" si="1897"/>
        <v>50000</v>
      </c>
      <c r="V503" s="63">
        <f t="shared" si="1898"/>
        <v>50000</v>
      </c>
      <c r="W503" s="63">
        <f t="shared" si="1899"/>
        <v>0</v>
      </c>
      <c r="X503" s="63">
        <f t="shared" si="1899"/>
        <v>0</v>
      </c>
      <c r="Y503" s="63">
        <f t="shared" si="1899"/>
        <v>0</v>
      </c>
      <c r="Z503" s="63">
        <f t="shared" si="1900"/>
        <v>50000</v>
      </c>
      <c r="AA503" s="63">
        <f t="shared" si="1901"/>
        <v>50000</v>
      </c>
      <c r="AB503" s="63">
        <f t="shared" si="1902"/>
        <v>50000</v>
      </c>
      <c r="AC503" s="63">
        <f t="shared" si="1903"/>
        <v>0</v>
      </c>
      <c r="AD503" s="63">
        <f t="shared" si="1903"/>
        <v>0</v>
      </c>
      <c r="AE503" s="63">
        <f t="shared" si="1903"/>
        <v>0</v>
      </c>
      <c r="AF503" s="63">
        <f t="shared" si="1904"/>
        <v>50000</v>
      </c>
      <c r="AG503" s="63">
        <f t="shared" si="1905"/>
        <v>50000</v>
      </c>
      <c r="AH503" s="63">
        <f t="shared" si="1906"/>
        <v>50000</v>
      </c>
      <c r="AI503" s="63">
        <f t="shared" si="1907"/>
        <v>0</v>
      </c>
      <c r="AJ503" s="63">
        <f t="shared" si="1907"/>
        <v>0</v>
      </c>
      <c r="AK503" s="63">
        <f t="shared" si="1907"/>
        <v>0</v>
      </c>
      <c r="AL503" s="63">
        <f t="shared" si="1908"/>
        <v>50000</v>
      </c>
      <c r="AM503" s="63">
        <f t="shared" si="1909"/>
        <v>50000</v>
      </c>
      <c r="AN503" s="63">
        <f t="shared" si="1910"/>
        <v>50000</v>
      </c>
      <c r="AO503" s="63">
        <f t="shared" si="1911"/>
        <v>0</v>
      </c>
      <c r="AP503" s="63">
        <f t="shared" si="1911"/>
        <v>0</v>
      </c>
      <c r="AQ503" s="63">
        <f t="shared" si="1911"/>
        <v>0</v>
      </c>
      <c r="AR503" s="63">
        <f t="shared" si="1912"/>
        <v>50000</v>
      </c>
      <c r="AS503" s="63">
        <f t="shared" si="1913"/>
        <v>50000</v>
      </c>
      <c r="AT503" s="63">
        <f t="shared" si="1914"/>
        <v>50000</v>
      </c>
      <c r="AU503" s="63">
        <f t="shared" si="1915"/>
        <v>0</v>
      </c>
      <c r="AV503" s="63">
        <f t="shared" si="1915"/>
        <v>0</v>
      </c>
      <c r="AW503" s="63">
        <f t="shared" si="1915"/>
        <v>0</v>
      </c>
      <c r="AX503" s="63">
        <f t="shared" si="1916"/>
        <v>50000</v>
      </c>
      <c r="AY503" s="63">
        <f t="shared" si="1917"/>
        <v>50000</v>
      </c>
      <c r="AZ503" s="63">
        <f t="shared" si="1918"/>
        <v>50000</v>
      </c>
      <c r="BA503" s="63">
        <f t="shared" si="1919"/>
        <v>0</v>
      </c>
      <c r="BB503" s="63">
        <f t="shared" si="1919"/>
        <v>0</v>
      </c>
      <c r="BC503" s="63">
        <f t="shared" si="1919"/>
        <v>0</v>
      </c>
      <c r="BD503" s="63">
        <f t="shared" si="1920"/>
        <v>50000</v>
      </c>
      <c r="BE503" s="63">
        <f t="shared" si="1921"/>
        <v>50000</v>
      </c>
      <c r="BF503" s="63">
        <f t="shared" si="1922"/>
        <v>50000</v>
      </c>
    </row>
    <row r="504" spans="1:58" ht="25.5">
      <c r="A504" s="266"/>
      <c r="B504" s="32" t="s">
        <v>34</v>
      </c>
      <c r="C504" s="5" t="s">
        <v>12</v>
      </c>
      <c r="D504" s="5" t="s">
        <v>21</v>
      </c>
      <c r="E504" s="5" t="s">
        <v>99</v>
      </c>
      <c r="F504" s="5" t="s">
        <v>118</v>
      </c>
      <c r="G504" s="17" t="s">
        <v>33</v>
      </c>
      <c r="H504" s="67">
        <v>50000</v>
      </c>
      <c r="I504" s="67">
        <v>50000</v>
      </c>
      <c r="J504" s="67">
        <v>50000</v>
      </c>
      <c r="K504" s="67"/>
      <c r="L504" s="67"/>
      <c r="M504" s="67"/>
      <c r="N504" s="67">
        <f t="shared" si="1891"/>
        <v>50000</v>
      </c>
      <c r="O504" s="67">
        <f t="shared" si="1892"/>
        <v>50000</v>
      </c>
      <c r="P504" s="67">
        <f t="shared" si="1893"/>
        <v>50000</v>
      </c>
      <c r="Q504" s="67"/>
      <c r="R504" s="67"/>
      <c r="S504" s="67"/>
      <c r="T504" s="67">
        <f t="shared" si="1896"/>
        <v>50000</v>
      </c>
      <c r="U504" s="67">
        <f t="shared" si="1897"/>
        <v>50000</v>
      </c>
      <c r="V504" s="67">
        <f t="shared" si="1898"/>
        <v>50000</v>
      </c>
      <c r="W504" s="67"/>
      <c r="X504" s="67"/>
      <c r="Y504" s="67"/>
      <c r="Z504" s="67">
        <f t="shared" si="1900"/>
        <v>50000</v>
      </c>
      <c r="AA504" s="67">
        <f t="shared" si="1901"/>
        <v>50000</v>
      </c>
      <c r="AB504" s="67">
        <f t="shared" si="1902"/>
        <v>50000</v>
      </c>
      <c r="AC504" s="67"/>
      <c r="AD504" s="67"/>
      <c r="AE504" s="67"/>
      <c r="AF504" s="67">
        <f t="shared" si="1904"/>
        <v>50000</v>
      </c>
      <c r="AG504" s="67">
        <f t="shared" si="1905"/>
        <v>50000</v>
      </c>
      <c r="AH504" s="67">
        <f t="shared" si="1906"/>
        <v>50000</v>
      </c>
      <c r="AI504" s="67"/>
      <c r="AJ504" s="67"/>
      <c r="AK504" s="67"/>
      <c r="AL504" s="67">
        <f t="shared" si="1908"/>
        <v>50000</v>
      </c>
      <c r="AM504" s="67">
        <f t="shared" si="1909"/>
        <v>50000</v>
      </c>
      <c r="AN504" s="67">
        <f t="shared" si="1910"/>
        <v>50000</v>
      </c>
      <c r="AO504" s="67"/>
      <c r="AP504" s="67"/>
      <c r="AQ504" s="67"/>
      <c r="AR504" s="67">
        <f t="shared" si="1912"/>
        <v>50000</v>
      </c>
      <c r="AS504" s="67">
        <f t="shared" si="1913"/>
        <v>50000</v>
      </c>
      <c r="AT504" s="67">
        <f t="shared" si="1914"/>
        <v>50000</v>
      </c>
      <c r="AU504" s="67"/>
      <c r="AV504" s="67"/>
      <c r="AW504" s="67"/>
      <c r="AX504" s="67">
        <f t="shared" si="1916"/>
        <v>50000</v>
      </c>
      <c r="AY504" s="67">
        <f t="shared" si="1917"/>
        <v>50000</v>
      </c>
      <c r="AZ504" s="67">
        <f t="shared" si="1918"/>
        <v>50000</v>
      </c>
      <c r="BA504" s="67"/>
      <c r="BB504" s="67"/>
      <c r="BC504" s="67"/>
      <c r="BD504" s="67">
        <f t="shared" si="1920"/>
        <v>50000</v>
      </c>
      <c r="BE504" s="67">
        <f t="shared" si="1921"/>
        <v>50000</v>
      </c>
      <c r="BF504" s="67">
        <f t="shared" si="1922"/>
        <v>50000</v>
      </c>
    </row>
    <row r="505" spans="1:58">
      <c r="A505" s="111"/>
      <c r="B505" s="91"/>
      <c r="C505" s="4"/>
      <c r="D505" s="4"/>
      <c r="E505" s="4"/>
      <c r="F505" s="5"/>
      <c r="G505" s="17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63"/>
      <c r="X505" s="63"/>
      <c r="Y505" s="63"/>
      <c r="Z505" s="63"/>
      <c r="AA505" s="63"/>
      <c r="AB505" s="63"/>
      <c r="AC505" s="63"/>
      <c r="AD505" s="63"/>
      <c r="AE505" s="63"/>
      <c r="AF505" s="63"/>
      <c r="AG505" s="63"/>
      <c r="AH505" s="63"/>
      <c r="AI505" s="63"/>
      <c r="AJ505" s="63"/>
      <c r="AK505" s="63"/>
      <c r="AL505" s="63"/>
      <c r="AM505" s="63"/>
      <c r="AN505" s="63"/>
      <c r="AO505" s="63"/>
      <c r="AP505" s="63"/>
      <c r="AQ505" s="63"/>
      <c r="AR505" s="63"/>
      <c r="AS505" s="63"/>
      <c r="AT505" s="63"/>
      <c r="AU505" s="63"/>
      <c r="AV505" s="63"/>
      <c r="AW505" s="63"/>
      <c r="AX505" s="63"/>
      <c r="AY505" s="63"/>
      <c r="AZ505" s="63"/>
      <c r="BA505" s="63"/>
      <c r="BB505" s="63"/>
      <c r="BC505" s="63"/>
      <c r="BD505" s="63"/>
      <c r="BE505" s="63"/>
      <c r="BF505" s="63"/>
    </row>
    <row r="506" spans="1:58" s="155" customFormat="1" ht="45">
      <c r="A506" s="103">
        <v>13</v>
      </c>
      <c r="B506" s="152" t="s">
        <v>470</v>
      </c>
      <c r="C506" s="153" t="s">
        <v>233</v>
      </c>
      <c r="D506" s="153" t="s">
        <v>21</v>
      </c>
      <c r="E506" s="153" t="s">
        <v>99</v>
      </c>
      <c r="F506" s="153" t="s">
        <v>100</v>
      </c>
      <c r="G506" s="154"/>
      <c r="H506" s="65">
        <f t="shared" ref="H506:M508" si="1923">H507</f>
        <v>20000</v>
      </c>
      <c r="I506" s="65">
        <f t="shared" si="1923"/>
        <v>20000</v>
      </c>
      <c r="J506" s="65">
        <f t="shared" si="1923"/>
        <v>20000</v>
      </c>
      <c r="K506" s="65">
        <f t="shared" si="1923"/>
        <v>0</v>
      </c>
      <c r="L506" s="65">
        <f t="shared" si="1923"/>
        <v>0</v>
      </c>
      <c r="M506" s="65">
        <f t="shared" si="1923"/>
        <v>0</v>
      </c>
      <c r="N506" s="65">
        <f t="shared" si="1891"/>
        <v>20000</v>
      </c>
      <c r="O506" s="65">
        <f t="shared" si="1892"/>
        <v>20000</v>
      </c>
      <c r="P506" s="65">
        <f t="shared" si="1893"/>
        <v>20000</v>
      </c>
      <c r="Q506" s="65">
        <f t="shared" ref="Q506:S508" si="1924">Q507</f>
        <v>0</v>
      </c>
      <c r="R506" s="65">
        <f t="shared" si="1924"/>
        <v>0</v>
      </c>
      <c r="S506" s="65">
        <f t="shared" si="1924"/>
        <v>0</v>
      </c>
      <c r="T506" s="65">
        <f t="shared" ref="T506:T509" si="1925">N506+Q506</f>
        <v>20000</v>
      </c>
      <c r="U506" s="65">
        <f t="shared" ref="U506:U509" si="1926">O506+R506</f>
        <v>20000</v>
      </c>
      <c r="V506" s="65">
        <f t="shared" ref="V506:V509" si="1927">P506+S506</f>
        <v>20000</v>
      </c>
      <c r="W506" s="65">
        <f t="shared" ref="W506:Y508" si="1928">W507</f>
        <v>0</v>
      </c>
      <c r="X506" s="65">
        <f t="shared" si="1928"/>
        <v>0</v>
      </c>
      <c r="Y506" s="65">
        <f t="shared" si="1928"/>
        <v>0</v>
      </c>
      <c r="Z506" s="65">
        <f t="shared" ref="Z506:Z509" si="1929">T506+W506</f>
        <v>20000</v>
      </c>
      <c r="AA506" s="65">
        <f t="shared" ref="AA506:AA509" si="1930">U506+X506</f>
        <v>20000</v>
      </c>
      <c r="AB506" s="65">
        <f t="shared" ref="AB506:AB509" si="1931">V506+Y506</f>
        <v>20000</v>
      </c>
      <c r="AC506" s="65">
        <f>AC507+AC510</f>
        <v>60000</v>
      </c>
      <c r="AD506" s="65">
        <f t="shared" ref="AD506:AE506" si="1932">AD507+AD510</f>
        <v>0</v>
      </c>
      <c r="AE506" s="65">
        <f t="shared" si="1932"/>
        <v>0</v>
      </c>
      <c r="AF506" s="65">
        <f t="shared" ref="AF506:AF509" si="1933">Z506+AC506</f>
        <v>80000</v>
      </c>
      <c r="AG506" s="65">
        <f t="shared" ref="AG506:AG509" si="1934">AA506+AD506</f>
        <v>20000</v>
      </c>
      <c r="AH506" s="65">
        <f t="shared" ref="AH506:AH509" si="1935">AB506+AE506</f>
        <v>20000</v>
      </c>
      <c r="AI506" s="65">
        <f>AI507+AI510</f>
        <v>0</v>
      </c>
      <c r="AJ506" s="65">
        <f t="shared" ref="AJ506:AK506" si="1936">AJ507+AJ510</f>
        <v>0</v>
      </c>
      <c r="AK506" s="65">
        <f t="shared" si="1936"/>
        <v>0</v>
      </c>
      <c r="AL506" s="65">
        <f t="shared" ref="AL506:AL512" si="1937">AF506+AI506</f>
        <v>80000</v>
      </c>
      <c r="AM506" s="65">
        <f t="shared" ref="AM506:AM512" si="1938">AG506+AJ506</f>
        <v>20000</v>
      </c>
      <c r="AN506" s="65">
        <f t="shared" ref="AN506:AN512" si="1939">AH506+AK506</f>
        <v>20000</v>
      </c>
      <c r="AO506" s="65">
        <f>AO507+AO510</f>
        <v>0</v>
      </c>
      <c r="AP506" s="65">
        <f t="shared" ref="AP506:AQ506" si="1940">AP507+AP510</f>
        <v>0</v>
      </c>
      <c r="AQ506" s="65">
        <f t="shared" si="1940"/>
        <v>0</v>
      </c>
      <c r="AR506" s="65">
        <f t="shared" ref="AR506:AR512" si="1941">AL506+AO506</f>
        <v>80000</v>
      </c>
      <c r="AS506" s="65">
        <f t="shared" ref="AS506:AS512" si="1942">AM506+AP506</f>
        <v>20000</v>
      </c>
      <c r="AT506" s="65">
        <f t="shared" ref="AT506:AT512" si="1943">AN506+AQ506</f>
        <v>20000</v>
      </c>
      <c r="AU506" s="65">
        <f>AU507+AU510</f>
        <v>0</v>
      </c>
      <c r="AV506" s="65">
        <f t="shared" ref="AV506:AW506" si="1944">AV507+AV510</f>
        <v>0</v>
      </c>
      <c r="AW506" s="65">
        <f t="shared" si="1944"/>
        <v>0</v>
      </c>
      <c r="AX506" s="65">
        <f t="shared" ref="AX506:AX512" si="1945">AR506+AU506</f>
        <v>80000</v>
      </c>
      <c r="AY506" s="65">
        <f t="shared" ref="AY506:AY512" si="1946">AS506+AV506</f>
        <v>20000</v>
      </c>
      <c r="AZ506" s="65">
        <f t="shared" ref="AZ506:AZ512" si="1947">AT506+AW506</f>
        <v>20000</v>
      </c>
      <c r="BA506" s="65">
        <f>BA507+BA510</f>
        <v>7200</v>
      </c>
      <c r="BB506" s="65">
        <f t="shared" ref="BB506:BC506" si="1948">BB507+BB510</f>
        <v>0</v>
      </c>
      <c r="BC506" s="65">
        <f t="shared" si="1948"/>
        <v>0</v>
      </c>
      <c r="BD506" s="65">
        <f t="shared" ref="BD506:BD512" si="1949">AX506+BA506</f>
        <v>87200</v>
      </c>
      <c r="BE506" s="65">
        <f t="shared" ref="BE506:BE512" si="1950">AY506+BB506</f>
        <v>20000</v>
      </c>
      <c r="BF506" s="65">
        <f t="shared" ref="BF506:BF512" si="1951">AZ506+BC506</f>
        <v>20000</v>
      </c>
    </row>
    <row r="507" spans="1:58" ht="25.5">
      <c r="A507" s="111"/>
      <c r="B507" s="77" t="s">
        <v>278</v>
      </c>
      <c r="C507" s="156" t="s">
        <v>233</v>
      </c>
      <c r="D507" s="156" t="s">
        <v>21</v>
      </c>
      <c r="E507" s="156" t="s">
        <v>99</v>
      </c>
      <c r="F507" s="156" t="s">
        <v>234</v>
      </c>
      <c r="G507" s="76"/>
      <c r="H507" s="70">
        <f t="shared" si="1923"/>
        <v>20000</v>
      </c>
      <c r="I507" s="70">
        <f t="shared" si="1923"/>
        <v>20000</v>
      </c>
      <c r="J507" s="70">
        <f t="shared" si="1923"/>
        <v>20000</v>
      </c>
      <c r="K507" s="70">
        <f t="shared" si="1923"/>
        <v>0</v>
      </c>
      <c r="L507" s="70">
        <f t="shared" si="1923"/>
        <v>0</v>
      </c>
      <c r="M507" s="70">
        <f t="shared" si="1923"/>
        <v>0</v>
      </c>
      <c r="N507" s="70">
        <f t="shared" si="1891"/>
        <v>20000</v>
      </c>
      <c r="O507" s="70">
        <f t="shared" si="1892"/>
        <v>20000</v>
      </c>
      <c r="P507" s="70">
        <f t="shared" si="1893"/>
        <v>20000</v>
      </c>
      <c r="Q507" s="70">
        <f t="shared" si="1924"/>
        <v>0</v>
      </c>
      <c r="R507" s="70">
        <f t="shared" si="1924"/>
        <v>0</v>
      </c>
      <c r="S507" s="70">
        <f t="shared" si="1924"/>
        <v>0</v>
      </c>
      <c r="T507" s="70">
        <f t="shared" si="1925"/>
        <v>20000</v>
      </c>
      <c r="U507" s="70">
        <f t="shared" si="1926"/>
        <v>20000</v>
      </c>
      <c r="V507" s="70">
        <f t="shared" si="1927"/>
        <v>20000</v>
      </c>
      <c r="W507" s="70">
        <f t="shared" si="1928"/>
        <v>0</v>
      </c>
      <c r="X507" s="70">
        <f t="shared" si="1928"/>
        <v>0</v>
      </c>
      <c r="Y507" s="70">
        <f t="shared" si="1928"/>
        <v>0</v>
      </c>
      <c r="Z507" s="70">
        <f t="shared" si="1929"/>
        <v>20000</v>
      </c>
      <c r="AA507" s="70">
        <f t="shared" si="1930"/>
        <v>20000</v>
      </c>
      <c r="AB507" s="70">
        <f t="shared" si="1931"/>
        <v>20000</v>
      </c>
      <c r="AC507" s="70">
        <f t="shared" ref="AC507:AE508" si="1952">AC508</f>
        <v>0</v>
      </c>
      <c r="AD507" s="70">
        <f t="shared" si="1952"/>
        <v>0</v>
      </c>
      <c r="AE507" s="70">
        <f t="shared" si="1952"/>
        <v>0</v>
      </c>
      <c r="AF507" s="70">
        <f t="shared" si="1933"/>
        <v>20000</v>
      </c>
      <c r="AG507" s="70">
        <f t="shared" si="1934"/>
        <v>20000</v>
      </c>
      <c r="AH507" s="70">
        <f t="shared" si="1935"/>
        <v>20000</v>
      </c>
      <c r="AI507" s="70">
        <f t="shared" ref="AI507:AK508" si="1953">AI508</f>
        <v>0</v>
      </c>
      <c r="AJ507" s="70">
        <f t="shared" si="1953"/>
        <v>0</v>
      </c>
      <c r="AK507" s="70">
        <f t="shared" si="1953"/>
        <v>0</v>
      </c>
      <c r="AL507" s="70">
        <f t="shared" si="1937"/>
        <v>20000</v>
      </c>
      <c r="AM507" s="70">
        <f t="shared" si="1938"/>
        <v>20000</v>
      </c>
      <c r="AN507" s="70">
        <f t="shared" si="1939"/>
        <v>20000</v>
      </c>
      <c r="AO507" s="70">
        <f t="shared" ref="AO507:AQ508" si="1954">AO508</f>
        <v>0</v>
      </c>
      <c r="AP507" s="70">
        <f t="shared" si="1954"/>
        <v>0</v>
      </c>
      <c r="AQ507" s="70">
        <f t="shared" si="1954"/>
        <v>0</v>
      </c>
      <c r="AR507" s="70">
        <f t="shared" si="1941"/>
        <v>20000</v>
      </c>
      <c r="AS507" s="70">
        <f t="shared" si="1942"/>
        <v>20000</v>
      </c>
      <c r="AT507" s="70">
        <f t="shared" si="1943"/>
        <v>20000</v>
      </c>
      <c r="AU507" s="70">
        <f t="shared" ref="AU507:AW508" si="1955">AU508</f>
        <v>0</v>
      </c>
      <c r="AV507" s="70">
        <f t="shared" si="1955"/>
        <v>0</v>
      </c>
      <c r="AW507" s="70">
        <f t="shared" si="1955"/>
        <v>0</v>
      </c>
      <c r="AX507" s="70">
        <f t="shared" si="1945"/>
        <v>20000</v>
      </c>
      <c r="AY507" s="70">
        <f t="shared" si="1946"/>
        <v>20000</v>
      </c>
      <c r="AZ507" s="70">
        <f t="shared" si="1947"/>
        <v>20000</v>
      </c>
      <c r="BA507" s="70">
        <f t="shared" ref="BA507:BC508" si="1956">BA508</f>
        <v>0</v>
      </c>
      <c r="BB507" s="70">
        <f t="shared" si="1956"/>
        <v>0</v>
      </c>
      <c r="BC507" s="70">
        <f t="shared" si="1956"/>
        <v>0</v>
      </c>
      <c r="BD507" s="70">
        <f t="shared" si="1949"/>
        <v>20000</v>
      </c>
      <c r="BE507" s="70">
        <f t="shared" si="1950"/>
        <v>20000</v>
      </c>
      <c r="BF507" s="70">
        <f t="shared" si="1951"/>
        <v>20000</v>
      </c>
    </row>
    <row r="508" spans="1:58" ht="25.5">
      <c r="A508" s="111"/>
      <c r="B508" s="136" t="s">
        <v>207</v>
      </c>
      <c r="C508" s="156" t="s">
        <v>233</v>
      </c>
      <c r="D508" s="156" t="s">
        <v>21</v>
      </c>
      <c r="E508" s="156" t="s">
        <v>99</v>
      </c>
      <c r="F508" s="156" t="s">
        <v>234</v>
      </c>
      <c r="G508" s="76" t="s">
        <v>32</v>
      </c>
      <c r="H508" s="70">
        <f t="shared" si="1923"/>
        <v>20000</v>
      </c>
      <c r="I508" s="70">
        <f t="shared" si="1923"/>
        <v>20000</v>
      </c>
      <c r="J508" s="70">
        <f t="shared" si="1923"/>
        <v>20000</v>
      </c>
      <c r="K508" s="70">
        <f t="shared" si="1923"/>
        <v>0</v>
      </c>
      <c r="L508" s="70">
        <f t="shared" si="1923"/>
        <v>0</v>
      </c>
      <c r="M508" s="70">
        <f t="shared" si="1923"/>
        <v>0</v>
      </c>
      <c r="N508" s="70">
        <f t="shared" si="1891"/>
        <v>20000</v>
      </c>
      <c r="O508" s="70">
        <f t="shared" si="1892"/>
        <v>20000</v>
      </c>
      <c r="P508" s="70">
        <f t="shared" si="1893"/>
        <v>20000</v>
      </c>
      <c r="Q508" s="70">
        <f t="shared" si="1924"/>
        <v>0</v>
      </c>
      <c r="R508" s="70">
        <f t="shared" si="1924"/>
        <v>0</v>
      </c>
      <c r="S508" s="70">
        <f t="shared" si="1924"/>
        <v>0</v>
      </c>
      <c r="T508" s="70">
        <f t="shared" si="1925"/>
        <v>20000</v>
      </c>
      <c r="U508" s="70">
        <f t="shared" si="1926"/>
        <v>20000</v>
      </c>
      <c r="V508" s="70">
        <f t="shared" si="1927"/>
        <v>20000</v>
      </c>
      <c r="W508" s="70">
        <f t="shared" si="1928"/>
        <v>0</v>
      </c>
      <c r="X508" s="70">
        <f t="shared" si="1928"/>
        <v>0</v>
      </c>
      <c r="Y508" s="70">
        <f t="shared" si="1928"/>
        <v>0</v>
      </c>
      <c r="Z508" s="70">
        <f t="shared" si="1929"/>
        <v>20000</v>
      </c>
      <c r="AA508" s="70">
        <f t="shared" si="1930"/>
        <v>20000</v>
      </c>
      <c r="AB508" s="70">
        <f t="shared" si="1931"/>
        <v>20000</v>
      </c>
      <c r="AC508" s="70">
        <f t="shared" si="1952"/>
        <v>0</v>
      </c>
      <c r="AD508" s="70">
        <f t="shared" si="1952"/>
        <v>0</v>
      </c>
      <c r="AE508" s="70">
        <f t="shared" si="1952"/>
        <v>0</v>
      </c>
      <c r="AF508" s="70">
        <f t="shared" si="1933"/>
        <v>20000</v>
      </c>
      <c r="AG508" s="70">
        <f t="shared" si="1934"/>
        <v>20000</v>
      </c>
      <c r="AH508" s="70">
        <f t="shared" si="1935"/>
        <v>20000</v>
      </c>
      <c r="AI508" s="70">
        <f t="shared" si="1953"/>
        <v>0</v>
      </c>
      <c r="AJ508" s="70">
        <f t="shared" si="1953"/>
        <v>0</v>
      </c>
      <c r="AK508" s="70">
        <f t="shared" si="1953"/>
        <v>0</v>
      </c>
      <c r="AL508" s="70">
        <f t="shared" si="1937"/>
        <v>20000</v>
      </c>
      <c r="AM508" s="70">
        <f t="shared" si="1938"/>
        <v>20000</v>
      </c>
      <c r="AN508" s="70">
        <f t="shared" si="1939"/>
        <v>20000</v>
      </c>
      <c r="AO508" s="70">
        <f t="shared" si="1954"/>
        <v>0</v>
      </c>
      <c r="AP508" s="70">
        <f t="shared" si="1954"/>
        <v>0</v>
      </c>
      <c r="AQ508" s="70">
        <f t="shared" si="1954"/>
        <v>0</v>
      </c>
      <c r="AR508" s="70">
        <f t="shared" si="1941"/>
        <v>20000</v>
      </c>
      <c r="AS508" s="70">
        <f t="shared" si="1942"/>
        <v>20000</v>
      </c>
      <c r="AT508" s="70">
        <f t="shared" si="1943"/>
        <v>20000</v>
      </c>
      <c r="AU508" s="70">
        <f t="shared" si="1955"/>
        <v>0</v>
      </c>
      <c r="AV508" s="70">
        <f t="shared" si="1955"/>
        <v>0</v>
      </c>
      <c r="AW508" s="70">
        <f t="shared" si="1955"/>
        <v>0</v>
      </c>
      <c r="AX508" s="70">
        <f t="shared" si="1945"/>
        <v>20000</v>
      </c>
      <c r="AY508" s="70">
        <f t="shared" si="1946"/>
        <v>20000</v>
      </c>
      <c r="AZ508" s="70">
        <f t="shared" si="1947"/>
        <v>20000</v>
      </c>
      <c r="BA508" s="70">
        <f t="shared" si="1956"/>
        <v>0</v>
      </c>
      <c r="BB508" s="70">
        <f t="shared" si="1956"/>
        <v>0</v>
      </c>
      <c r="BC508" s="70">
        <f t="shared" si="1956"/>
        <v>0</v>
      </c>
      <c r="BD508" s="70">
        <f t="shared" si="1949"/>
        <v>20000</v>
      </c>
      <c r="BE508" s="70">
        <f t="shared" si="1950"/>
        <v>20000</v>
      </c>
      <c r="BF508" s="70">
        <f t="shared" si="1951"/>
        <v>20000</v>
      </c>
    </row>
    <row r="509" spans="1:58" ht="25.5">
      <c r="A509" s="111"/>
      <c r="B509" s="77" t="s">
        <v>34</v>
      </c>
      <c r="C509" s="156" t="s">
        <v>233</v>
      </c>
      <c r="D509" s="156" t="s">
        <v>21</v>
      </c>
      <c r="E509" s="156" t="s">
        <v>99</v>
      </c>
      <c r="F509" s="156" t="s">
        <v>234</v>
      </c>
      <c r="G509" s="76" t="s">
        <v>33</v>
      </c>
      <c r="H509" s="70">
        <v>20000</v>
      </c>
      <c r="I509" s="70">
        <v>20000</v>
      </c>
      <c r="J509" s="66">
        <v>20000</v>
      </c>
      <c r="K509" s="70"/>
      <c r="L509" s="70"/>
      <c r="M509" s="66"/>
      <c r="N509" s="70">
        <f t="shared" si="1891"/>
        <v>20000</v>
      </c>
      <c r="O509" s="70">
        <f t="shared" si="1892"/>
        <v>20000</v>
      </c>
      <c r="P509" s="66">
        <f t="shared" si="1893"/>
        <v>20000</v>
      </c>
      <c r="Q509" s="70"/>
      <c r="R509" s="70"/>
      <c r="S509" s="66"/>
      <c r="T509" s="70">
        <f t="shared" si="1925"/>
        <v>20000</v>
      </c>
      <c r="U509" s="70">
        <f t="shared" si="1926"/>
        <v>20000</v>
      </c>
      <c r="V509" s="66">
        <f t="shared" si="1927"/>
        <v>20000</v>
      </c>
      <c r="W509" s="70"/>
      <c r="X509" s="70"/>
      <c r="Y509" s="66"/>
      <c r="Z509" s="70">
        <f t="shared" si="1929"/>
        <v>20000</v>
      </c>
      <c r="AA509" s="70">
        <f t="shared" si="1930"/>
        <v>20000</v>
      </c>
      <c r="AB509" s="66">
        <f t="shared" si="1931"/>
        <v>20000</v>
      </c>
      <c r="AC509" s="70"/>
      <c r="AD509" s="70"/>
      <c r="AE509" s="66"/>
      <c r="AF509" s="70">
        <f t="shared" si="1933"/>
        <v>20000</v>
      </c>
      <c r="AG509" s="70">
        <f t="shared" si="1934"/>
        <v>20000</v>
      </c>
      <c r="AH509" s="66">
        <f t="shared" si="1935"/>
        <v>20000</v>
      </c>
      <c r="AI509" s="70"/>
      <c r="AJ509" s="70"/>
      <c r="AK509" s="66"/>
      <c r="AL509" s="70">
        <f t="shared" si="1937"/>
        <v>20000</v>
      </c>
      <c r="AM509" s="70">
        <f t="shared" si="1938"/>
        <v>20000</v>
      </c>
      <c r="AN509" s="66">
        <f t="shared" si="1939"/>
        <v>20000</v>
      </c>
      <c r="AO509" s="70"/>
      <c r="AP509" s="70"/>
      <c r="AQ509" s="66"/>
      <c r="AR509" s="70">
        <f t="shared" si="1941"/>
        <v>20000</v>
      </c>
      <c r="AS509" s="70">
        <f t="shared" si="1942"/>
        <v>20000</v>
      </c>
      <c r="AT509" s="66">
        <f t="shared" si="1943"/>
        <v>20000</v>
      </c>
      <c r="AU509" s="70"/>
      <c r="AV509" s="70"/>
      <c r="AW509" s="66"/>
      <c r="AX509" s="70">
        <f t="shared" si="1945"/>
        <v>20000</v>
      </c>
      <c r="AY509" s="70">
        <f t="shared" si="1946"/>
        <v>20000</v>
      </c>
      <c r="AZ509" s="66">
        <f t="shared" si="1947"/>
        <v>20000</v>
      </c>
      <c r="BA509" s="70"/>
      <c r="BB509" s="70"/>
      <c r="BC509" s="66"/>
      <c r="BD509" s="70">
        <f t="shared" si="1949"/>
        <v>20000</v>
      </c>
      <c r="BE509" s="70">
        <f t="shared" si="1950"/>
        <v>20000</v>
      </c>
      <c r="BF509" s="66">
        <f t="shared" si="1951"/>
        <v>20000</v>
      </c>
    </row>
    <row r="510" spans="1:58" ht="25.5">
      <c r="A510" s="111"/>
      <c r="B510" s="77" t="s">
        <v>436</v>
      </c>
      <c r="C510" s="40" t="s">
        <v>233</v>
      </c>
      <c r="D510" s="40" t="s">
        <v>21</v>
      </c>
      <c r="E510" s="40" t="s">
        <v>99</v>
      </c>
      <c r="F510" s="40" t="s">
        <v>435</v>
      </c>
      <c r="G510" s="41"/>
      <c r="H510" s="70"/>
      <c r="I510" s="70"/>
      <c r="J510" s="66"/>
      <c r="K510" s="70"/>
      <c r="L510" s="70"/>
      <c r="M510" s="66"/>
      <c r="N510" s="70"/>
      <c r="O510" s="70"/>
      <c r="P510" s="66"/>
      <c r="Q510" s="70"/>
      <c r="R510" s="70"/>
      <c r="S510" s="66"/>
      <c r="T510" s="70"/>
      <c r="U510" s="70"/>
      <c r="V510" s="66"/>
      <c r="W510" s="70"/>
      <c r="X510" s="70"/>
      <c r="Y510" s="66"/>
      <c r="Z510" s="70"/>
      <c r="AA510" s="70"/>
      <c r="AB510" s="66"/>
      <c r="AC510" s="70">
        <f>AC511</f>
        <v>60000</v>
      </c>
      <c r="AD510" s="70">
        <f t="shared" ref="AD510:AE511" si="1957">AD511</f>
        <v>0</v>
      </c>
      <c r="AE510" s="70">
        <f t="shared" si="1957"/>
        <v>0</v>
      </c>
      <c r="AF510" s="70">
        <f t="shared" ref="AF510:AF512" si="1958">Z510+AC510</f>
        <v>60000</v>
      </c>
      <c r="AG510" s="70">
        <f t="shared" ref="AG510:AG512" si="1959">AA510+AD510</f>
        <v>0</v>
      </c>
      <c r="AH510" s="66">
        <f t="shared" ref="AH510:AH512" si="1960">AB510+AE510</f>
        <v>0</v>
      </c>
      <c r="AI510" s="70">
        <f>AI511</f>
        <v>0</v>
      </c>
      <c r="AJ510" s="70">
        <f t="shared" ref="AJ510:AK511" si="1961">AJ511</f>
        <v>0</v>
      </c>
      <c r="AK510" s="70">
        <f t="shared" si="1961"/>
        <v>0</v>
      </c>
      <c r="AL510" s="70">
        <f t="shared" si="1937"/>
        <v>60000</v>
      </c>
      <c r="AM510" s="70">
        <f t="shared" si="1938"/>
        <v>0</v>
      </c>
      <c r="AN510" s="66">
        <f t="shared" si="1939"/>
        <v>0</v>
      </c>
      <c r="AO510" s="70">
        <f>AO511</f>
        <v>0</v>
      </c>
      <c r="AP510" s="70">
        <f t="shared" ref="AP510:AQ511" si="1962">AP511</f>
        <v>0</v>
      </c>
      <c r="AQ510" s="70">
        <f t="shared" si="1962"/>
        <v>0</v>
      </c>
      <c r="AR510" s="70">
        <f t="shared" si="1941"/>
        <v>60000</v>
      </c>
      <c r="AS510" s="70">
        <f t="shared" si="1942"/>
        <v>0</v>
      </c>
      <c r="AT510" s="66">
        <f t="shared" si="1943"/>
        <v>0</v>
      </c>
      <c r="AU510" s="70">
        <f>AU511</f>
        <v>0</v>
      </c>
      <c r="AV510" s="70">
        <f t="shared" ref="AV510:AW511" si="1963">AV511</f>
        <v>0</v>
      </c>
      <c r="AW510" s="70">
        <f t="shared" si="1963"/>
        <v>0</v>
      </c>
      <c r="AX510" s="70">
        <f t="shared" si="1945"/>
        <v>60000</v>
      </c>
      <c r="AY510" s="70">
        <f t="shared" si="1946"/>
        <v>0</v>
      </c>
      <c r="AZ510" s="66">
        <f t="shared" si="1947"/>
        <v>0</v>
      </c>
      <c r="BA510" s="70">
        <f>BA511</f>
        <v>7200</v>
      </c>
      <c r="BB510" s="70">
        <f t="shared" ref="BB510:BC511" si="1964">BB511</f>
        <v>0</v>
      </c>
      <c r="BC510" s="70">
        <f t="shared" si="1964"/>
        <v>0</v>
      </c>
      <c r="BD510" s="70">
        <f t="shared" si="1949"/>
        <v>67200</v>
      </c>
      <c r="BE510" s="70">
        <f t="shared" si="1950"/>
        <v>0</v>
      </c>
      <c r="BF510" s="66">
        <f t="shared" si="1951"/>
        <v>0</v>
      </c>
    </row>
    <row r="511" spans="1:58" ht="25.5">
      <c r="A511" s="111"/>
      <c r="B511" s="80" t="s">
        <v>41</v>
      </c>
      <c r="C511" s="40" t="s">
        <v>233</v>
      </c>
      <c r="D511" s="40" t="s">
        <v>21</v>
      </c>
      <c r="E511" s="40" t="s">
        <v>99</v>
      </c>
      <c r="F511" s="40" t="s">
        <v>435</v>
      </c>
      <c r="G511" s="41" t="s">
        <v>39</v>
      </c>
      <c r="H511" s="70"/>
      <c r="I511" s="70"/>
      <c r="J511" s="66"/>
      <c r="K511" s="70"/>
      <c r="L511" s="70"/>
      <c r="M511" s="66"/>
      <c r="N511" s="70"/>
      <c r="O511" s="70"/>
      <c r="P511" s="66"/>
      <c r="Q511" s="70"/>
      <c r="R511" s="70"/>
      <c r="S511" s="66"/>
      <c r="T511" s="70"/>
      <c r="U511" s="70"/>
      <c r="V511" s="66"/>
      <c r="W511" s="70"/>
      <c r="X511" s="70"/>
      <c r="Y511" s="66"/>
      <c r="Z511" s="70"/>
      <c r="AA511" s="70"/>
      <c r="AB511" s="66"/>
      <c r="AC511" s="70">
        <f>AC512</f>
        <v>60000</v>
      </c>
      <c r="AD511" s="70">
        <f t="shared" si="1957"/>
        <v>0</v>
      </c>
      <c r="AE511" s="70">
        <f t="shared" si="1957"/>
        <v>0</v>
      </c>
      <c r="AF511" s="70">
        <f t="shared" si="1958"/>
        <v>60000</v>
      </c>
      <c r="AG511" s="70">
        <f t="shared" si="1959"/>
        <v>0</v>
      </c>
      <c r="AH511" s="66">
        <f t="shared" si="1960"/>
        <v>0</v>
      </c>
      <c r="AI511" s="70">
        <f>AI512</f>
        <v>0</v>
      </c>
      <c r="AJ511" s="70">
        <f t="shared" si="1961"/>
        <v>0</v>
      </c>
      <c r="AK511" s="70">
        <f t="shared" si="1961"/>
        <v>0</v>
      </c>
      <c r="AL511" s="70">
        <f t="shared" si="1937"/>
        <v>60000</v>
      </c>
      <c r="AM511" s="70">
        <f t="shared" si="1938"/>
        <v>0</v>
      </c>
      <c r="AN511" s="66">
        <f t="shared" si="1939"/>
        <v>0</v>
      </c>
      <c r="AO511" s="70">
        <f>AO512</f>
        <v>0</v>
      </c>
      <c r="AP511" s="70">
        <f t="shared" si="1962"/>
        <v>0</v>
      </c>
      <c r="AQ511" s="70">
        <f t="shared" si="1962"/>
        <v>0</v>
      </c>
      <c r="AR511" s="70">
        <f t="shared" si="1941"/>
        <v>60000</v>
      </c>
      <c r="AS511" s="70">
        <f t="shared" si="1942"/>
        <v>0</v>
      </c>
      <c r="AT511" s="66">
        <f t="shared" si="1943"/>
        <v>0</v>
      </c>
      <c r="AU511" s="70">
        <f>AU512</f>
        <v>0</v>
      </c>
      <c r="AV511" s="70">
        <f t="shared" si="1963"/>
        <v>0</v>
      </c>
      <c r="AW511" s="70">
        <f t="shared" si="1963"/>
        <v>0</v>
      </c>
      <c r="AX511" s="70">
        <f t="shared" si="1945"/>
        <v>60000</v>
      </c>
      <c r="AY511" s="70">
        <f t="shared" si="1946"/>
        <v>0</v>
      </c>
      <c r="AZ511" s="66">
        <f t="shared" si="1947"/>
        <v>0</v>
      </c>
      <c r="BA511" s="70">
        <f>BA512</f>
        <v>7200</v>
      </c>
      <c r="BB511" s="70">
        <f t="shared" si="1964"/>
        <v>0</v>
      </c>
      <c r="BC511" s="70">
        <f t="shared" si="1964"/>
        <v>0</v>
      </c>
      <c r="BD511" s="70">
        <f t="shared" si="1949"/>
        <v>67200</v>
      </c>
      <c r="BE511" s="70">
        <f t="shared" si="1950"/>
        <v>0</v>
      </c>
      <c r="BF511" s="66">
        <f t="shared" si="1951"/>
        <v>0</v>
      </c>
    </row>
    <row r="512" spans="1:58">
      <c r="A512" s="111"/>
      <c r="B512" s="91" t="s">
        <v>42</v>
      </c>
      <c r="C512" s="40" t="s">
        <v>233</v>
      </c>
      <c r="D512" s="40" t="s">
        <v>21</v>
      </c>
      <c r="E512" s="40" t="s">
        <v>99</v>
      </c>
      <c r="F512" s="40" t="s">
        <v>435</v>
      </c>
      <c r="G512" s="41" t="s">
        <v>40</v>
      </c>
      <c r="H512" s="70"/>
      <c r="I512" s="70"/>
      <c r="J512" s="66"/>
      <c r="K512" s="70"/>
      <c r="L512" s="70"/>
      <c r="M512" s="66"/>
      <c r="N512" s="70"/>
      <c r="O512" s="70"/>
      <c r="P512" s="66"/>
      <c r="Q512" s="70"/>
      <c r="R512" s="70"/>
      <c r="S512" s="66"/>
      <c r="T512" s="70"/>
      <c r="U512" s="70"/>
      <c r="V512" s="66"/>
      <c r="W512" s="70"/>
      <c r="X512" s="70"/>
      <c r="Y512" s="66"/>
      <c r="Z512" s="70"/>
      <c r="AA512" s="70"/>
      <c r="AB512" s="66"/>
      <c r="AC512" s="70">
        <v>60000</v>
      </c>
      <c r="AD512" s="70"/>
      <c r="AE512" s="66"/>
      <c r="AF512" s="70">
        <f t="shared" si="1958"/>
        <v>60000</v>
      </c>
      <c r="AG512" s="70">
        <f t="shared" si="1959"/>
        <v>0</v>
      </c>
      <c r="AH512" s="66">
        <f t="shared" si="1960"/>
        <v>0</v>
      </c>
      <c r="AI512" s="70"/>
      <c r="AJ512" s="70"/>
      <c r="AK512" s="66"/>
      <c r="AL512" s="70">
        <f t="shared" si="1937"/>
        <v>60000</v>
      </c>
      <c r="AM512" s="70">
        <f t="shared" si="1938"/>
        <v>0</v>
      </c>
      <c r="AN512" s="66">
        <f t="shared" si="1939"/>
        <v>0</v>
      </c>
      <c r="AO512" s="70"/>
      <c r="AP512" s="70"/>
      <c r="AQ512" s="66"/>
      <c r="AR512" s="70">
        <f t="shared" si="1941"/>
        <v>60000</v>
      </c>
      <c r="AS512" s="70">
        <f t="shared" si="1942"/>
        <v>0</v>
      </c>
      <c r="AT512" s="66">
        <f t="shared" si="1943"/>
        <v>0</v>
      </c>
      <c r="AU512" s="70"/>
      <c r="AV512" s="70"/>
      <c r="AW512" s="66"/>
      <c r="AX512" s="70">
        <f t="shared" si="1945"/>
        <v>60000</v>
      </c>
      <c r="AY512" s="70">
        <f t="shared" si="1946"/>
        <v>0</v>
      </c>
      <c r="AZ512" s="66">
        <f t="shared" si="1947"/>
        <v>0</v>
      </c>
      <c r="BA512" s="70">
        <v>7200</v>
      </c>
      <c r="BB512" s="70"/>
      <c r="BC512" s="66"/>
      <c r="BD512" s="70">
        <f t="shared" si="1949"/>
        <v>67200</v>
      </c>
      <c r="BE512" s="70">
        <f t="shared" si="1950"/>
        <v>0</v>
      </c>
      <c r="BF512" s="66">
        <f t="shared" si="1951"/>
        <v>0</v>
      </c>
    </row>
    <row r="513" spans="1:58">
      <c r="A513" s="111"/>
      <c r="B513" s="77"/>
      <c r="C513" s="156"/>
      <c r="D513" s="156"/>
      <c r="E513" s="157"/>
      <c r="F513" s="157"/>
      <c r="G513" s="76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  <c r="AI513" s="70"/>
      <c r="AJ513" s="70"/>
      <c r="AK513" s="70"/>
      <c r="AL513" s="70"/>
      <c r="AM513" s="70"/>
      <c r="AN513" s="70"/>
      <c r="AO513" s="70"/>
      <c r="AP513" s="70"/>
      <c r="AQ513" s="70"/>
      <c r="AR513" s="70"/>
      <c r="AS513" s="70"/>
      <c r="AT513" s="70"/>
      <c r="AU513" s="70"/>
      <c r="AV513" s="70"/>
      <c r="AW513" s="70"/>
      <c r="AX513" s="70"/>
      <c r="AY513" s="70"/>
      <c r="AZ513" s="70"/>
      <c r="BA513" s="70"/>
      <c r="BB513" s="70"/>
      <c r="BC513" s="70"/>
      <c r="BD513" s="70"/>
      <c r="BE513" s="70"/>
      <c r="BF513" s="70"/>
    </row>
    <row r="514" spans="1:58" ht="30">
      <c r="A514" s="26" t="s">
        <v>233</v>
      </c>
      <c r="B514" s="181" t="s">
        <v>471</v>
      </c>
      <c r="C514" s="20" t="s">
        <v>19</v>
      </c>
      <c r="D514" s="20" t="s">
        <v>21</v>
      </c>
      <c r="E514" s="7" t="s">
        <v>99</v>
      </c>
      <c r="F514" s="7" t="s">
        <v>100</v>
      </c>
      <c r="G514" s="11"/>
      <c r="H514" s="64">
        <f>H515</f>
        <v>182000</v>
      </c>
      <c r="I514" s="64">
        <f t="shared" ref="I514:M514" si="1965">I515</f>
        <v>182000</v>
      </c>
      <c r="J514" s="64">
        <f t="shared" si="1965"/>
        <v>182000</v>
      </c>
      <c r="K514" s="64">
        <f t="shared" si="1965"/>
        <v>0</v>
      </c>
      <c r="L514" s="64">
        <f t="shared" si="1965"/>
        <v>0</v>
      </c>
      <c r="M514" s="64">
        <f t="shared" si="1965"/>
        <v>0</v>
      </c>
      <c r="N514" s="64">
        <f t="shared" si="1891"/>
        <v>182000</v>
      </c>
      <c r="O514" s="64">
        <f t="shared" si="1892"/>
        <v>182000</v>
      </c>
      <c r="P514" s="64">
        <f t="shared" si="1893"/>
        <v>182000</v>
      </c>
      <c r="Q514" s="64">
        <f t="shared" ref="Q514:S516" si="1966">Q515</f>
        <v>0</v>
      </c>
      <c r="R514" s="64">
        <f t="shared" si="1966"/>
        <v>0</v>
      </c>
      <c r="S514" s="64">
        <f t="shared" si="1966"/>
        <v>0</v>
      </c>
      <c r="T514" s="64">
        <f t="shared" ref="T514:T517" si="1967">N514+Q514</f>
        <v>182000</v>
      </c>
      <c r="U514" s="64">
        <f t="shared" ref="U514:U517" si="1968">O514+R514</f>
        <v>182000</v>
      </c>
      <c r="V514" s="64">
        <f t="shared" ref="V514:V517" si="1969">P514+S514</f>
        <v>182000</v>
      </c>
      <c r="W514" s="64">
        <f>W515+W520</f>
        <v>207899</v>
      </c>
      <c r="X514" s="64">
        <f t="shared" ref="X514:Y514" si="1970">X515+X520</f>
        <v>0</v>
      </c>
      <c r="Y514" s="64">
        <f t="shared" si="1970"/>
        <v>0</v>
      </c>
      <c r="Z514" s="64">
        <f t="shared" ref="Z514:Z517" si="1971">T514+W514</f>
        <v>389899</v>
      </c>
      <c r="AA514" s="64">
        <f t="shared" ref="AA514:AA517" si="1972">U514+X514</f>
        <v>182000</v>
      </c>
      <c r="AB514" s="64">
        <f t="shared" ref="AB514:AB517" si="1973">V514+Y514</f>
        <v>182000</v>
      </c>
      <c r="AC514" s="64">
        <f>AC515+AC520</f>
        <v>30000</v>
      </c>
      <c r="AD514" s="64">
        <f t="shared" ref="AD514:AE514" si="1974">AD515+AD520</f>
        <v>0</v>
      </c>
      <c r="AE514" s="64">
        <f t="shared" si="1974"/>
        <v>0</v>
      </c>
      <c r="AF514" s="64">
        <f t="shared" ref="AF514:AF524" si="1975">Z514+AC514</f>
        <v>419899</v>
      </c>
      <c r="AG514" s="64">
        <f t="shared" ref="AG514:AG524" si="1976">AA514+AD514</f>
        <v>182000</v>
      </c>
      <c r="AH514" s="64">
        <f t="shared" ref="AH514:AH524" si="1977">AB514+AE514</f>
        <v>182000</v>
      </c>
      <c r="AI514" s="64">
        <f>AI515+AI520</f>
        <v>0</v>
      </c>
      <c r="AJ514" s="64">
        <f t="shared" ref="AJ514:AK514" si="1978">AJ515+AJ520</f>
        <v>0</v>
      </c>
      <c r="AK514" s="64">
        <f t="shared" si="1978"/>
        <v>0</v>
      </c>
      <c r="AL514" s="64">
        <f t="shared" ref="AL514:AL527" si="1979">AF514+AI514</f>
        <v>419899</v>
      </c>
      <c r="AM514" s="64">
        <f t="shared" ref="AM514:AM527" si="1980">AG514+AJ514</f>
        <v>182000</v>
      </c>
      <c r="AN514" s="64">
        <f t="shared" ref="AN514:AN527" si="1981">AH514+AK514</f>
        <v>182000</v>
      </c>
      <c r="AO514" s="64">
        <f>AO515+AO520</f>
        <v>10000</v>
      </c>
      <c r="AP514" s="64">
        <f t="shared" ref="AP514:AQ514" si="1982">AP515+AP520</f>
        <v>0</v>
      </c>
      <c r="AQ514" s="64">
        <f t="shared" si="1982"/>
        <v>0</v>
      </c>
      <c r="AR514" s="64">
        <f t="shared" ref="AR514:AR527" si="1983">AL514+AO514</f>
        <v>429899</v>
      </c>
      <c r="AS514" s="64">
        <f t="shared" ref="AS514:AS527" si="1984">AM514+AP514</f>
        <v>182000</v>
      </c>
      <c r="AT514" s="64">
        <f t="shared" ref="AT514:AT527" si="1985">AN514+AQ514</f>
        <v>182000</v>
      </c>
      <c r="AU514" s="64">
        <f>AU515+AU520</f>
        <v>11538.65</v>
      </c>
      <c r="AV514" s="64">
        <f t="shared" ref="AV514:AW514" si="1986">AV515+AV520</f>
        <v>0</v>
      </c>
      <c r="AW514" s="64">
        <f t="shared" si="1986"/>
        <v>0</v>
      </c>
      <c r="AX514" s="64">
        <f t="shared" ref="AX514:AX527" si="1987">AR514+AU514</f>
        <v>441437.65</v>
      </c>
      <c r="AY514" s="64">
        <f t="shared" ref="AY514:AY527" si="1988">AS514+AV514</f>
        <v>182000</v>
      </c>
      <c r="AZ514" s="64">
        <f t="shared" ref="AZ514:AZ527" si="1989">AT514+AW514</f>
        <v>182000</v>
      </c>
      <c r="BA514" s="64">
        <f>BA515+BA520</f>
        <v>0</v>
      </c>
      <c r="BB514" s="64">
        <f t="shared" ref="BB514:BC514" si="1990">BB515+BB520</f>
        <v>0</v>
      </c>
      <c r="BC514" s="64">
        <f t="shared" si="1990"/>
        <v>0</v>
      </c>
      <c r="BD514" s="64">
        <f t="shared" ref="BD514:BD527" si="1991">AX514+BA514</f>
        <v>441437.65</v>
      </c>
      <c r="BE514" s="64">
        <f t="shared" ref="BE514:BE527" si="1992">AY514+BB514</f>
        <v>182000</v>
      </c>
      <c r="BF514" s="64">
        <f t="shared" ref="BF514:BF527" si="1993">AZ514+BC514</f>
        <v>182000</v>
      </c>
    </row>
    <row r="515" spans="1:58">
      <c r="A515" s="267"/>
      <c r="B515" s="161" t="s">
        <v>279</v>
      </c>
      <c r="C515" s="10" t="s">
        <v>19</v>
      </c>
      <c r="D515" s="10" t="s">
        <v>21</v>
      </c>
      <c r="E515" s="5" t="s">
        <v>99</v>
      </c>
      <c r="F515" s="5" t="s">
        <v>122</v>
      </c>
      <c r="G515" s="11"/>
      <c r="H515" s="63">
        <f t="shared" ref="H515:M516" si="1994">H516</f>
        <v>182000</v>
      </c>
      <c r="I515" s="63">
        <f t="shared" si="1994"/>
        <v>182000</v>
      </c>
      <c r="J515" s="63">
        <f t="shared" si="1994"/>
        <v>182000</v>
      </c>
      <c r="K515" s="63">
        <f t="shared" si="1994"/>
        <v>0</v>
      </c>
      <c r="L515" s="63">
        <f t="shared" si="1994"/>
        <v>0</v>
      </c>
      <c r="M515" s="63">
        <f t="shared" si="1994"/>
        <v>0</v>
      </c>
      <c r="N515" s="63">
        <f t="shared" si="1891"/>
        <v>182000</v>
      </c>
      <c r="O515" s="63">
        <f t="shared" si="1892"/>
        <v>182000</v>
      </c>
      <c r="P515" s="63">
        <f t="shared" si="1893"/>
        <v>182000</v>
      </c>
      <c r="Q515" s="63">
        <f t="shared" si="1966"/>
        <v>0</v>
      </c>
      <c r="R515" s="63">
        <f t="shared" si="1966"/>
        <v>0</v>
      </c>
      <c r="S515" s="63">
        <f t="shared" si="1966"/>
        <v>0</v>
      </c>
      <c r="T515" s="63">
        <f t="shared" si="1967"/>
        <v>182000</v>
      </c>
      <c r="U515" s="63">
        <f t="shared" si="1968"/>
        <v>182000</v>
      </c>
      <c r="V515" s="63">
        <f t="shared" si="1969"/>
        <v>182000</v>
      </c>
      <c r="W515" s="63">
        <f t="shared" ref="W515:Y516" si="1995">W516</f>
        <v>-100000</v>
      </c>
      <c r="X515" s="63">
        <f t="shared" si="1995"/>
        <v>0</v>
      </c>
      <c r="Y515" s="63">
        <f t="shared" si="1995"/>
        <v>0</v>
      </c>
      <c r="Z515" s="63">
        <f t="shared" si="1971"/>
        <v>82000</v>
      </c>
      <c r="AA515" s="63">
        <f t="shared" si="1972"/>
        <v>182000</v>
      </c>
      <c r="AB515" s="63">
        <f t="shared" si="1973"/>
        <v>182000</v>
      </c>
      <c r="AC515" s="63">
        <f t="shared" ref="AC515:AE516" si="1996">AC516</f>
        <v>30000</v>
      </c>
      <c r="AD515" s="63">
        <f t="shared" si="1996"/>
        <v>0</v>
      </c>
      <c r="AE515" s="63">
        <f t="shared" si="1996"/>
        <v>0</v>
      </c>
      <c r="AF515" s="63">
        <f t="shared" si="1975"/>
        <v>112000</v>
      </c>
      <c r="AG515" s="63">
        <f t="shared" si="1976"/>
        <v>182000</v>
      </c>
      <c r="AH515" s="63">
        <f t="shared" si="1977"/>
        <v>182000</v>
      </c>
      <c r="AI515" s="63">
        <f t="shared" ref="AI515:AK516" si="1997">AI516</f>
        <v>0</v>
      </c>
      <c r="AJ515" s="63">
        <f t="shared" si="1997"/>
        <v>0</v>
      </c>
      <c r="AK515" s="63">
        <f t="shared" si="1997"/>
        <v>0</v>
      </c>
      <c r="AL515" s="63">
        <f t="shared" si="1979"/>
        <v>112000</v>
      </c>
      <c r="AM515" s="63">
        <f t="shared" si="1980"/>
        <v>182000</v>
      </c>
      <c r="AN515" s="63">
        <f t="shared" si="1981"/>
        <v>182000</v>
      </c>
      <c r="AO515" s="63">
        <f t="shared" ref="AO515:AQ516" si="1998">AO516</f>
        <v>10000</v>
      </c>
      <c r="AP515" s="63">
        <f t="shared" si="1998"/>
        <v>0</v>
      </c>
      <c r="AQ515" s="63">
        <f t="shared" si="1998"/>
        <v>0</v>
      </c>
      <c r="AR515" s="63">
        <f t="shared" si="1983"/>
        <v>122000</v>
      </c>
      <c r="AS515" s="63">
        <f t="shared" si="1984"/>
        <v>182000</v>
      </c>
      <c r="AT515" s="63">
        <f t="shared" si="1985"/>
        <v>182000</v>
      </c>
      <c r="AU515" s="63">
        <f>AU516+AU518</f>
        <v>11538.65</v>
      </c>
      <c r="AV515" s="63">
        <f t="shared" ref="AV515:AW515" si="1999">AV516+AV518</f>
        <v>0</v>
      </c>
      <c r="AW515" s="63">
        <f t="shared" si="1999"/>
        <v>0</v>
      </c>
      <c r="AX515" s="63">
        <f t="shared" si="1987"/>
        <v>133538.65</v>
      </c>
      <c r="AY515" s="63">
        <f t="shared" si="1988"/>
        <v>182000</v>
      </c>
      <c r="AZ515" s="63">
        <f t="shared" si="1989"/>
        <v>182000</v>
      </c>
      <c r="BA515" s="63">
        <f>BA516+BA518</f>
        <v>0</v>
      </c>
      <c r="BB515" s="63">
        <f t="shared" ref="BB515:BC515" si="2000">BB516+BB518</f>
        <v>0</v>
      </c>
      <c r="BC515" s="63">
        <f t="shared" si="2000"/>
        <v>0</v>
      </c>
      <c r="BD515" s="63">
        <f t="shared" si="1991"/>
        <v>133538.65</v>
      </c>
      <c r="BE515" s="63">
        <f t="shared" si="1992"/>
        <v>182000</v>
      </c>
      <c r="BF515" s="63">
        <f t="shared" si="1993"/>
        <v>182000</v>
      </c>
    </row>
    <row r="516" spans="1:58" ht="25.5">
      <c r="A516" s="266"/>
      <c r="B516" s="62" t="s">
        <v>207</v>
      </c>
      <c r="C516" s="10" t="s">
        <v>19</v>
      </c>
      <c r="D516" s="10" t="s">
        <v>21</v>
      </c>
      <c r="E516" s="5" t="s">
        <v>99</v>
      </c>
      <c r="F516" s="5" t="s">
        <v>122</v>
      </c>
      <c r="G516" s="11" t="s">
        <v>32</v>
      </c>
      <c r="H516" s="63">
        <f t="shared" si="1994"/>
        <v>182000</v>
      </c>
      <c r="I516" s="63">
        <f t="shared" si="1994"/>
        <v>182000</v>
      </c>
      <c r="J516" s="63">
        <f t="shared" si="1994"/>
        <v>182000</v>
      </c>
      <c r="K516" s="63">
        <f t="shared" si="1994"/>
        <v>0</v>
      </c>
      <c r="L516" s="63">
        <f t="shared" si="1994"/>
        <v>0</v>
      </c>
      <c r="M516" s="63">
        <f t="shared" si="1994"/>
        <v>0</v>
      </c>
      <c r="N516" s="63">
        <f t="shared" si="1891"/>
        <v>182000</v>
      </c>
      <c r="O516" s="63">
        <f t="shared" si="1892"/>
        <v>182000</v>
      </c>
      <c r="P516" s="63">
        <f t="shared" si="1893"/>
        <v>182000</v>
      </c>
      <c r="Q516" s="63">
        <f t="shared" si="1966"/>
        <v>0</v>
      </c>
      <c r="R516" s="63">
        <f t="shared" si="1966"/>
        <v>0</v>
      </c>
      <c r="S516" s="63">
        <f t="shared" si="1966"/>
        <v>0</v>
      </c>
      <c r="T516" s="63">
        <f t="shared" si="1967"/>
        <v>182000</v>
      </c>
      <c r="U516" s="63">
        <f t="shared" si="1968"/>
        <v>182000</v>
      </c>
      <c r="V516" s="63">
        <f t="shared" si="1969"/>
        <v>182000</v>
      </c>
      <c r="W516" s="63">
        <f t="shared" si="1995"/>
        <v>-100000</v>
      </c>
      <c r="X516" s="63">
        <f t="shared" si="1995"/>
        <v>0</v>
      </c>
      <c r="Y516" s="63">
        <f t="shared" si="1995"/>
        <v>0</v>
      </c>
      <c r="Z516" s="63">
        <f t="shared" si="1971"/>
        <v>82000</v>
      </c>
      <c r="AA516" s="63">
        <f t="shared" si="1972"/>
        <v>182000</v>
      </c>
      <c r="AB516" s="63">
        <f t="shared" si="1973"/>
        <v>182000</v>
      </c>
      <c r="AC516" s="63">
        <f t="shared" si="1996"/>
        <v>30000</v>
      </c>
      <c r="AD516" s="63">
        <f t="shared" si="1996"/>
        <v>0</v>
      </c>
      <c r="AE516" s="63">
        <f t="shared" si="1996"/>
        <v>0</v>
      </c>
      <c r="AF516" s="63">
        <f t="shared" si="1975"/>
        <v>112000</v>
      </c>
      <c r="AG516" s="63">
        <f t="shared" si="1976"/>
        <v>182000</v>
      </c>
      <c r="AH516" s="63">
        <f t="shared" si="1977"/>
        <v>182000</v>
      </c>
      <c r="AI516" s="63">
        <f t="shared" si="1997"/>
        <v>0</v>
      </c>
      <c r="AJ516" s="63">
        <f t="shared" si="1997"/>
        <v>0</v>
      </c>
      <c r="AK516" s="63">
        <f t="shared" si="1997"/>
        <v>0</v>
      </c>
      <c r="AL516" s="63">
        <f t="shared" si="1979"/>
        <v>112000</v>
      </c>
      <c r="AM516" s="63">
        <f t="shared" si="1980"/>
        <v>182000</v>
      </c>
      <c r="AN516" s="63">
        <f t="shared" si="1981"/>
        <v>182000</v>
      </c>
      <c r="AO516" s="63">
        <f t="shared" si="1998"/>
        <v>10000</v>
      </c>
      <c r="AP516" s="63">
        <f t="shared" si="1998"/>
        <v>0</v>
      </c>
      <c r="AQ516" s="63">
        <f t="shared" si="1998"/>
        <v>0</v>
      </c>
      <c r="AR516" s="63">
        <f t="shared" si="1983"/>
        <v>122000</v>
      </c>
      <c r="AS516" s="63">
        <f t="shared" si="1984"/>
        <v>182000</v>
      </c>
      <c r="AT516" s="63">
        <f t="shared" si="1985"/>
        <v>182000</v>
      </c>
      <c r="AU516" s="63">
        <f t="shared" ref="AU516:AW516" si="2001">AU517</f>
        <v>0</v>
      </c>
      <c r="AV516" s="63">
        <f t="shared" si="2001"/>
        <v>0</v>
      </c>
      <c r="AW516" s="63">
        <f t="shared" si="2001"/>
        <v>0</v>
      </c>
      <c r="AX516" s="63">
        <f t="shared" si="1987"/>
        <v>122000</v>
      </c>
      <c r="AY516" s="63">
        <f t="shared" si="1988"/>
        <v>182000</v>
      </c>
      <c r="AZ516" s="63">
        <f t="shared" si="1989"/>
        <v>182000</v>
      </c>
      <c r="BA516" s="63">
        <f t="shared" ref="BA516:BC516" si="2002">BA517</f>
        <v>0</v>
      </c>
      <c r="BB516" s="63">
        <f t="shared" si="2002"/>
        <v>0</v>
      </c>
      <c r="BC516" s="63">
        <f t="shared" si="2002"/>
        <v>0</v>
      </c>
      <c r="BD516" s="63">
        <f t="shared" si="1991"/>
        <v>122000</v>
      </c>
      <c r="BE516" s="63">
        <f t="shared" si="1992"/>
        <v>182000</v>
      </c>
      <c r="BF516" s="63">
        <f t="shared" si="1993"/>
        <v>182000</v>
      </c>
    </row>
    <row r="517" spans="1:58" ht="25.5">
      <c r="A517" s="266"/>
      <c r="B517" s="32" t="s">
        <v>34</v>
      </c>
      <c r="C517" s="10" t="s">
        <v>19</v>
      </c>
      <c r="D517" s="10" t="s">
        <v>21</v>
      </c>
      <c r="E517" s="5" t="s">
        <v>99</v>
      </c>
      <c r="F517" s="5" t="s">
        <v>122</v>
      </c>
      <c r="G517" s="11" t="s">
        <v>33</v>
      </c>
      <c r="H517" s="66">
        <v>182000</v>
      </c>
      <c r="I517" s="66">
        <v>182000</v>
      </c>
      <c r="J517" s="66">
        <v>182000</v>
      </c>
      <c r="K517" s="66"/>
      <c r="L517" s="66"/>
      <c r="M517" s="66"/>
      <c r="N517" s="66">
        <f t="shared" si="1891"/>
        <v>182000</v>
      </c>
      <c r="O517" s="66">
        <f t="shared" si="1892"/>
        <v>182000</v>
      </c>
      <c r="P517" s="66">
        <f t="shared" si="1893"/>
        <v>182000</v>
      </c>
      <c r="Q517" s="66"/>
      <c r="R517" s="66"/>
      <c r="S517" s="66"/>
      <c r="T517" s="66">
        <f t="shared" si="1967"/>
        <v>182000</v>
      </c>
      <c r="U517" s="66">
        <f t="shared" si="1968"/>
        <v>182000</v>
      </c>
      <c r="V517" s="66">
        <f t="shared" si="1969"/>
        <v>182000</v>
      </c>
      <c r="W517" s="66">
        <v>-100000</v>
      </c>
      <c r="X517" s="66"/>
      <c r="Y517" s="66"/>
      <c r="Z517" s="66">
        <f t="shared" si="1971"/>
        <v>82000</v>
      </c>
      <c r="AA517" s="66">
        <f t="shared" si="1972"/>
        <v>182000</v>
      </c>
      <c r="AB517" s="66">
        <f t="shared" si="1973"/>
        <v>182000</v>
      </c>
      <c r="AC517" s="66">
        <v>30000</v>
      </c>
      <c r="AD517" s="66"/>
      <c r="AE517" s="66"/>
      <c r="AF517" s="66">
        <f t="shared" si="1975"/>
        <v>112000</v>
      </c>
      <c r="AG517" s="66">
        <f t="shared" si="1976"/>
        <v>182000</v>
      </c>
      <c r="AH517" s="66">
        <f t="shared" si="1977"/>
        <v>182000</v>
      </c>
      <c r="AI517" s="66"/>
      <c r="AJ517" s="66"/>
      <c r="AK517" s="66"/>
      <c r="AL517" s="66">
        <f t="shared" si="1979"/>
        <v>112000</v>
      </c>
      <c r="AM517" s="66">
        <f t="shared" si="1980"/>
        <v>182000</v>
      </c>
      <c r="AN517" s="66">
        <f t="shared" si="1981"/>
        <v>182000</v>
      </c>
      <c r="AO517" s="66">
        <v>10000</v>
      </c>
      <c r="AP517" s="66"/>
      <c r="AQ517" s="66"/>
      <c r="AR517" s="66">
        <f t="shared" si="1983"/>
        <v>122000</v>
      </c>
      <c r="AS517" s="66">
        <f t="shared" si="1984"/>
        <v>182000</v>
      </c>
      <c r="AT517" s="66">
        <f t="shared" si="1985"/>
        <v>182000</v>
      </c>
      <c r="AU517" s="66"/>
      <c r="AV517" s="66"/>
      <c r="AW517" s="66"/>
      <c r="AX517" s="66">
        <f t="shared" si="1987"/>
        <v>122000</v>
      </c>
      <c r="AY517" s="66">
        <f t="shared" si="1988"/>
        <v>182000</v>
      </c>
      <c r="AZ517" s="66">
        <f t="shared" si="1989"/>
        <v>182000</v>
      </c>
      <c r="BA517" s="66"/>
      <c r="BB517" s="66"/>
      <c r="BC517" s="66"/>
      <c r="BD517" s="66">
        <f t="shared" si="1991"/>
        <v>122000</v>
      </c>
      <c r="BE517" s="66">
        <f t="shared" si="1992"/>
        <v>182000</v>
      </c>
      <c r="BF517" s="66">
        <f t="shared" si="1993"/>
        <v>182000</v>
      </c>
    </row>
    <row r="518" spans="1:58" ht="25.5">
      <c r="A518" s="253"/>
      <c r="B518" s="92" t="s">
        <v>41</v>
      </c>
      <c r="C518" s="10" t="s">
        <v>19</v>
      </c>
      <c r="D518" s="10" t="s">
        <v>21</v>
      </c>
      <c r="E518" s="5" t="s">
        <v>99</v>
      </c>
      <c r="F518" s="5" t="s">
        <v>122</v>
      </c>
      <c r="G518" s="76" t="s">
        <v>39</v>
      </c>
      <c r="H518" s="66"/>
      <c r="I518" s="66"/>
      <c r="J518" s="66"/>
      <c r="K518" s="66"/>
      <c r="L518" s="66"/>
      <c r="M518" s="66"/>
      <c r="N518" s="66"/>
      <c r="O518" s="66"/>
      <c r="P518" s="66"/>
      <c r="Q518" s="66"/>
      <c r="R518" s="66"/>
      <c r="S518" s="66"/>
      <c r="T518" s="66"/>
      <c r="U518" s="66"/>
      <c r="V518" s="66"/>
      <c r="W518" s="66"/>
      <c r="X518" s="66"/>
      <c r="Y518" s="66"/>
      <c r="Z518" s="66"/>
      <c r="AA518" s="66"/>
      <c r="AB518" s="66"/>
      <c r="AC518" s="66"/>
      <c r="AD518" s="66"/>
      <c r="AE518" s="66"/>
      <c r="AF518" s="66"/>
      <c r="AG518" s="66"/>
      <c r="AH518" s="66"/>
      <c r="AI518" s="66"/>
      <c r="AJ518" s="66"/>
      <c r="AK518" s="66"/>
      <c r="AL518" s="66"/>
      <c r="AM518" s="66"/>
      <c r="AN518" s="66"/>
      <c r="AO518" s="66"/>
      <c r="AP518" s="66"/>
      <c r="AQ518" s="66"/>
      <c r="AR518" s="66"/>
      <c r="AS518" s="66"/>
      <c r="AT518" s="66"/>
      <c r="AU518" s="66">
        <f>AU519</f>
        <v>11538.65</v>
      </c>
      <c r="AV518" s="66">
        <f t="shared" ref="AV518:AW518" si="2003">AV519</f>
        <v>0</v>
      </c>
      <c r="AW518" s="66">
        <f t="shared" si="2003"/>
        <v>0</v>
      </c>
      <c r="AX518" s="66">
        <f t="shared" ref="AX518:AX519" si="2004">AR518+AU518</f>
        <v>11538.65</v>
      </c>
      <c r="AY518" s="66">
        <f t="shared" ref="AY518:AY519" si="2005">AS518+AV518</f>
        <v>0</v>
      </c>
      <c r="AZ518" s="66">
        <f t="shared" ref="AZ518:AZ519" si="2006">AT518+AW518</f>
        <v>0</v>
      </c>
      <c r="BA518" s="66">
        <f>BA519</f>
        <v>0</v>
      </c>
      <c r="BB518" s="66">
        <f t="shared" ref="BB518:BC518" si="2007">BB519</f>
        <v>0</v>
      </c>
      <c r="BC518" s="66">
        <f t="shared" si="2007"/>
        <v>0</v>
      </c>
      <c r="BD518" s="66">
        <f t="shared" si="1991"/>
        <v>11538.65</v>
      </c>
      <c r="BE518" s="66">
        <f t="shared" si="1992"/>
        <v>0</v>
      </c>
      <c r="BF518" s="66">
        <f t="shared" si="1993"/>
        <v>0</v>
      </c>
    </row>
    <row r="519" spans="1:58">
      <c r="A519" s="253"/>
      <c r="B519" s="92" t="s">
        <v>42</v>
      </c>
      <c r="C519" s="10" t="s">
        <v>19</v>
      </c>
      <c r="D519" s="10" t="s">
        <v>21</v>
      </c>
      <c r="E519" s="5" t="s">
        <v>99</v>
      </c>
      <c r="F519" s="5" t="s">
        <v>122</v>
      </c>
      <c r="G519" s="76" t="s">
        <v>40</v>
      </c>
      <c r="H519" s="66"/>
      <c r="I519" s="66"/>
      <c r="J519" s="66"/>
      <c r="K519" s="66"/>
      <c r="L519" s="66"/>
      <c r="M519" s="66"/>
      <c r="N519" s="66"/>
      <c r="O519" s="66"/>
      <c r="P519" s="66"/>
      <c r="Q519" s="66"/>
      <c r="R519" s="66"/>
      <c r="S519" s="66"/>
      <c r="T519" s="66"/>
      <c r="U519" s="66"/>
      <c r="V519" s="66"/>
      <c r="W519" s="66"/>
      <c r="X519" s="66"/>
      <c r="Y519" s="66"/>
      <c r="Z519" s="66"/>
      <c r="AA519" s="66"/>
      <c r="AB519" s="66"/>
      <c r="AC519" s="66"/>
      <c r="AD519" s="66"/>
      <c r="AE519" s="66"/>
      <c r="AF519" s="66"/>
      <c r="AG519" s="66"/>
      <c r="AH519" s="66"/>
      <c r="AI519" s="66"/>
      <c r="AJ519" s="66"/>
      <c r="AK519" s="66"/>
      <c r="AL519" s="66"/>
      <c r="AM519" s="66"/>
      <c r="AN519" s="66"/>
      <c r="AO519" s="66"/>
      <c r="AP519" s="66"/>
      <c r="AQ519" s="66"/>
      <c r="AR519" s="66"/>
      <c r="AS519" s="66"/>
      <c r="AT519" s="66"/>
      <c r="AU519" s="66">
        <v>11538.65</v>
      </c>
      <c r="AV519" s="66"/>
      <c r="AW519" s="66"/>
      <c r="AX519" s="66">
        <f t="shared" si="2004"/>
        <v>11538.65</v>
      </c>
      <c r="AY519" s="66">
        <f t="shared" si="2005"/>
        <v>0</v>
      </c>
      <c r="AZ519" s="66">
        <f t="shared" si="2006"/>
        <v>0</v>
      </c>
      <c r="BA519" s="66"/>
      <c r="BB519" s="66"/>
      <c r="BC519" s="66"/>
      <c r="BD519" s="66">
        <f t="shared" si="1991"/>
        <v>11538.65</v>
      </c>
      <c r="BE519" s="66">
        <f t="shared" si="1992"/>
        <v>0</v>
      </c>
      <c r="BF519" s="66">
        <f t="shared" si="1993"/>
        <v>0</v>
      </c>
    </row>
    <row r="520" spans="1:58">
      <c r="A520" s="146"/>
      <c r="B520" s="92" t="s">
        <v>391</v>
      </c>
      <c r="C520" s="40" t="s">
        <v>19</v>
      </c>
      <c r="D520" s="40" t="s">
        <v>21</v>
      </c>
      <c r="E520" s="40" t="s">
        <v>99</v>
      </c>
      <c r="F520" s="40" t="s">
        <v>390</v>
      </c>
      <c r="G520" s="41"/>
      <c r="H520" s="66"/>
      <c r="I520" s="66"/>
      <c r="J520" s="66"/>
      <c r="K520" s="66"/>
      <c r="L520" s="66"/>
      <c r="M520" s="66"/>
      <c r="N520" s="66"/>
      <c r="O520" s="66"/>
      <c r="P520" s="66"/>
      <c r="Q520" s="66"/>
      <c r="R520" s="66"/>
      <c r="S520" s="66"/>
      <c r="T520" s="66"/>
      <c r="U520" s="66"/>
      <c r="V520" s="66"/>
      <c r="W520" s="66">
        <f>W521+W523+W526</f>
        <v>307899</v>
      </c>
      <c r="X520" s="66">
        <f t="shared" ref="X520:Y520" si="2008">X521+X523+X526</f>
        <v>0</v>
      </c>
      <c r="Y520" s="66">
        <f t="shared" si="2008"/>
        <v>0</v>
      </c>
      <c r="Z520" s="66">
        <f t="shared" ref="Z520:Z527" si="2009">T520+W520</f>
        <v>307899</v>
      </c>
      <c r="AA520" s="66">
        <f t="shared" ref="AA520:AA527" si="2010">U520+X520</f>
        <v>0</v>
      </c>
      <c r="AB520" s="66">
        <f t="shared" ref="AB520:AB527" si="2011">V520+Y520</f>
        <v>0</v>
      </c>
      <c r="AC520" s="66">
        <f>AC521+AC523+AC526</f>
        <v>0</v>
      </c>
      <c r="AD520" s="66">
        <f t="shared" ref="AD520:AE520" si="2012">AD521+AD523+AD526</f>
        <v>0</v>
      </c>
      <c r="AE520" s="66">
        <f t="shared" si="2012"/>
        <v>0</v>
      </c>
      <c r="AF520" s="66">
        <f t="shared" si="1975"/>
        <v>307899</v>
      </c>
      <c r="AG520" s="66">
        <f t="shared" si="1976"/>
        <v>0</v>
      </c>
      <c r="AH520" s="66">
        <f t="shared" si="1977"/>
        <v>0</v>
      </c>
      <c r="AI520" s="66">
        <f>AI521+AI523+AI526</f>
        <v>0</v>
      </c>
      <c r="AJ520" s="66">
        <f t="shared" ref="AJ520:AK520" si="2013">AJ521+AJ523+AJ526</f>
        <v>0</v>
      </c>
      <c r="AK520" s="66">
        <f t="shared" si="2013"/>
        <v>0</v>
      </c>
      <c r="AL520" s="66">
        <f t="shared" si="1979"/>
        <v>307899</v>
      </c>
      <c r="AM520" s="66">
        <f t="shared" si="1980"/>
        <v>0</v>
      </c>
      <c r="AN520" s="66">
        <f t="shared" si="1981"/>
        <v>0</v>
      </c>
      <c r="AO520" s="66">
        <f>AO521+AO523+AO526</f>
        <v>0</v>
      </c>
      <c r="AP520" s="66">
        <f t="shared" ref="AP520:AQ520" si="2014">AP521+AP523+AP526</f>
        <v>0</v>
      </c>
      <c r="AQ520" s="66">
        <f t="shared" si="2014"/>
        <v>0</v>
      </c>
      <c r="AR520" s="66">
        <f t="shared" si="1983"/>
        <v>307899</v>
      </c>
      <c r="AS520" s="66">
        <f t="shared" si="1984"/>
        <v>0</v>
      </c>
      <c r="AT520" s="66">
        <f t="shared" si="1985"/>
        <v>0</v>
      </c>
      <c r="AU520" s="66">
        <f>AU521+AU523+AU526</f>
        <v>0</v>
      </c>
      <c r="AV520" s="66">
        <f t="shared" ref="AV520:AW520" si="2015">AV521+AV523+AV526</f>
        <v>0</v>
      </c>
      <c r="AW520" s="66">
        <f t="shared" si="2015"/>
        <v>0</v>
      </c>
      <c r="AX520" s="66">
        <f t="shared" si="1987"/>
        <v>307899</v>
      </c>
      <c r="AY520" s="66">
        <f t="shared" si="1988"/>
        <v>0</v>
      </c>
      <c r="AZ520" s="66">
        <f t="shared" si="1989"/>
        <v>0</v>
      </c>
      <c r="BA520" s="66">
        <f>BA521+BA523+BA526</f>
        <v>0</v>
      </c>
      <c r="BB520" s="66">
        <f t="shared" ref="BB520:BC520" si="2016">BB521+BB523+BB526</f>
        <v>0</v>
      </c>
      <c r="BC520" s="66">
        <f t="shared" si="2016"/>
        <v>0</v>
      </c>
      <c r="BD520" s="66">
        <f t="shared" si="1991"/>
        <v>307899</v>
      </c>
      <c r="BE520" s="66">
        <f t="shared" si="1992"/>
        <v>0</v>
      </c>
      <c r="BF520" s="66">
        <f t="shared" si="1993"/>
        <v>0</v>
      </c>
    </row>
    <row r="521" spans="1:58" ht="25.5">
      <c r="A521" s="146"/>
      <c r="B521" s="92" t="s">
        <v>207</v>
      </c>
      <c r="C521" s="40" t="s">
        <v>19</v>
      </c>
      <c r="D521" s="40" t="s">
        <v>21</v>
      </c>
      <c r="E521" s="40" t="s">
        <v>99</v>
      </c>
      <c r="F521" s="40" t="s">
        <v>390</v>
      </c>
      <c r="G521" s="41" t="s">
        <v>32</v>
      </c>
      <c r="H521" s="66"/>
      <c r="I521" s="66"/>
      <c r="J521" s="66"/>
      <c r="K521" s="66"/>
      <c r="L521" s="66"/>
      <c r="M521" s="66"/>
      <c r="N521" s="66"/>
      <c r="O521" s="66"/>
      <c r="P521" s="66"/>
      <c r="Q521" s="66"/>
      <c r="R521" s="66"/>
      <c r="S521" s="66"/>
      <c r="T521" s="66"/>
      <c r="U521" s="66"/>
      <c r="V521" s="66"/>
      <c r="W521" s="66">
        <f>W522</f>
        <v>20000</v>
      </c>
      <c r="X521" s="66">
        <f t="shared" ref="X521:Y521" si="2017">X522</f>
        <v>0</v>
      </c>
      <c r="Y521" s="66">
        <f t="shared" si="2017"/>
        <v>0</v>
      </c>
      <c r="Z521" s="66">
        <f t="shared" si="2009"/>
        <v>20000</v>
      </c>
      <c r="AA521" s="66">
        <f t="shared" si="2010"/>
        <v>0</v>
      </c>
      <c r="AB521" s="66">
        <f t="shared" si="2011"/>
        <v>0</v>
      </c>
      <c r="AC521" s="66">
        <f>AC522</f>
        <v>0</v>
      </c>
      <c r="AD521" s="66">
        <f t="shared" ref="AD521:AE521" si="2018">AD522</f>
        <v>0</v>
      </c>
      <c r="AE521" s="66">
        <f t="shared" si="2018"/>
        <v>0</v>
      </c>
      <c r="AF521" s="66">
        <f t="shared" si="1975"/>
        <v>20000</v>
      </c>
      <c r="AG521" s="66">
        <f t="shared" si="1976"/>
        <v>0</v>
      </c>
      <c r="AH521" s="66">
        <f t="shared" si="1977"/>
        <v>0</v>
      </c>
      <c r="AI521" s="66">
        <f>AI522</f>
        <v>0</v>
      </c>
      <c r="AJ521" s="66">
        <f t="shared" ref="AJ521:AK521" si="2019">AJ522</f>
        <v>0</v>
      </c>
      <c r="AK521" s="66">
        <f t="shared" si="2019"/>
        <v>0</v>
      </c>
      <c r="AL521" s="66">
        <f t="shared" si="1979"/>
        <v>20000</v>
      </c>
      <c r="AM521" s="66">
        <f t="shared" si="1980"/>
        <v>0</v>
      </c>
      <c r="AN521" s="66">
        <f t="shared" si="1981"/>
        <v>0</v>
      </c>
      <c r="AO521" s="66">
        <f>AO522</f>
        <v>0</v>
      </c>
      <c r="AP521" s="66">
        <f t="shared" ref="AP521:AQ521" si="2020">AP522</f>
        <v>0</v>
      </c>
      <c r="AQ521" s="66">
        <f t="shared" si="2020"/>
        <v>0</v>
      </c>
      <c r="AR521" s="66">
        <f t="shared" si="1983"/>
        <v>20000</v>
      </c>
      <c r="AS521" s="66">
        <f t="shared" si="1984"/>
        <v>0</v>
      </c>
      <c r="AT521" s="66">
        <f t="shared" si="1985"/>
        <v>0</v>
      </c>
      <c r="AU521" s="66">
        <f>AU522</f>
        <v>0</v>
      </c>
      <c r="AV521" s="66">
        <f t="shared" ref="AV521:AW521" si="2021">AV522</f>
        <v>0</v>
      </c>
      <c r="AW521" s="66">
        <f t="shared" si="2021"/>
        <v>0</v>
      </c>
      <c r="AX521" s="66">
        <f t="shared" si="1987"/>
        <v>20000</v>
      </c>
      <c r="AY521" s="66">
        <f t="shared" si="1988"/>
        <v>0</v>
      </c>
      <c r="AZ521" s="66">
        <f t="shared" si="1989"/>
        <v>0</v>
      </c>
      <c r="BA521" s="66">
        <f>BA522</f>
        <v>0</v>
      </c>
      <c r="BB521" s="66">
        <f t="shared" ref="BB521:BC521" si="2022">BB522</f>
        <v>0</v>
      </c>
      <c r="BC521" s="66">
        <f t="shared" si="2022"/>
        <v>0</v>
      </c>
      <c r="BD521" s="66">
        <f t="shared" si="1991"/>
        <v>20000</v>
      </c>
      <c r="BE521" s="66">
        <f t="shared" si="1992"/>
        <v>0</v>
      </c>
      <c r="BF521" s="66">
        <f t="shared" si="1993"/>
        <v>0</v>
      </c>
    </row>
    <row r="522" spans="1:58" ht="25.5">
      <c r="A522" s="146"/>
      <c r="B522" s="92" t="s">
        <v>34</v>
      </c>
      <c r="C522" s="40" t="s">
        <v>19</v>
      </c>
      <c r="D522" s="40" t="s">
        <v>21</v>
      </c>
      <c r="E522" s="40" t="s">
        <v>99</v>
      </c>
      <c r="F522" s="40" t="s">
        <v>390</v>
      </c>
      <c r="G522" s="41" t="s">
        <v>33</v>
      </c>
      <c r="H522" s="66"/>
      <c r="I522" s="66"/>
      <c r="J522" s="66"/>
      <c r="K522" s="66"/>
      <c r="L522" s="66"/>
      <c r="M522" s="66"/>
      <c r="N522" s="66"/>
      <c r="O522" s="66"/>
      <c r="P522" s="66"/>
      <c r="Q522" s="66"/>
      <c r="R522" s="66"/>
      <c r="S522" s="66"/>
      <c r="T522" s="66"/>
      <c r="U522" s="66"/>
      <c r="V522" s="66"/>
      <c r="W522" s="66">
        <f>13504.36+6495.64</f>
        <v>20000</v>
      </c>
      <c r="X522" s="66"/>
      <c r="Y522" s="66"/>
      <c r="Z522" s="66">
        <f t="shared" si="2009"/>
        <v>20000</v>
      </c>
      <c r="AA522" s="66">
        <f t="shared" si="2010"/>
        <v>0</v>
      </c>
      <c r="AB522" s="66">
        <f t="shared" si="2011"/>
        <v>0</v>
      </c>
      <c r="AC522" s="66"/>
      <c r="AD522" s="66"/>
      <c r="AE522" s="66"/>
      <c r="AF522" s="66">
        <f t="shared" si="1975"/>
        <v>20000</v>
      </c>
      <c r="AG522" s="66">
        <f t="shared" si="1976"/>
        <v>0</v>
      </c>
      <c r="AH522" s="66">
        <f t="shared" si="1977"/>
        <v>0</v>
      </c>
      <c r="AI522" s="66"/>
      <c r="AJ522" s="66"/>
      <c r="AK522" s="66"/>
      <c r="AL522" s="66">
        <f t="shared" si="1979"/>
        <v>20000</v>
      </c>
      <c r="AM522" s="66">
        <f t="shared" si="1980"/>
        <v>0</v>
      </c>
      <c r="AN522" s="66">
        <f t="shared" si="1981"/>
        <v>0</v>
      </c>
      <c r="AO522" s="66"/>
      <c r="AP522" s="66"/>
      <c r="AQ522" s="66"/>
      <c r="AR522" s="66">
        <f t="shared" si="1983"/>
        <v>20000</v>
      </c>
      <c r="AS522" s="66">
        <f t="shared" si="1984"/>
        <v>0</v>
      </c>
      <c r="AT522" s="66">
        <f t="shared" si="1985"/>
        <v>0</v>
      </c>
      <c r="AU522" s="66"/>
      <c r="AV522" s="66"/>
      <c r="AW522" s="66"/>
      <c r="AX522" s="66">
        <f t="shared" si="1987"/>
        <v>20000</v>
      </c>
      <c r="AY522" s="66">
        <f t="shared" si="1988"/>
        <v>0</v>
      </c>
      <c r="AZ522" s="66">
        <f t="shared" si="1989"/>
        <v>0</v>
      </c>
      <c r="BA522" s="66"/>
      <c r="BB522" s="66"/>
      <c r="BC522" s="66"/>
      <c r="BD522" s="66">
        <f t="shared" si="1991"/>
        <v>20000</v>
      </c>
      <c r="BE522" s="66">
        <f t="shared" si="1992"/>
        <v>0</v>
      </c>
      <c r="BF522" s="66">
        <f t="shared" si="1993"/>
        <v>0</v>
      </c>
    </row>
    <row r="523" spans="1:58" ht="25.5">
      <c r="A523" s="146"/>
      <c r="B523" s="92" t="s">
        <v>41</v>
      </c>
      <c r="C523" s="40" t="s">
        <v>19</v>
      </c>
      <c r="D523" s="40" t="s">
        <v>21</v>
      </c>
      <c r="E523" s="40" t="s">
        <v>99</v>
      </c>
      <c r="F523" s="40" t="s">
        <v>390</v>
      </c>
      <c r="G523" s="41" t="s">
        <v>39</v>
      </c>
      <c r="H523" s="66"/>
      <c r="I523" s="66"/>
      <c r="J523" s="66"/>
      <c r="K523" s="66"/>
      <c r="L523" s="66"/>
      <c r="M523" s="66"/>
      <c r="N523" s="66"/>
      <c r="O523" s="66"/>
      <c r="P523" s="66"/>
      <c r="Q523" s="66"/>
      <c r="R523" s="66"/>
      <c r="S523" s="66"/>
      <c r="T523" s="66"/>
      <c r="U523" s="66"/>
      <c r="V523" s="66"/>
      <c r="W523" s="66">
        <f>W524+W525</f>
        <v>249899</v>
      </c>
      <c r="X523" s="66">
        <f t="shared" ref="X523:Y523" si="2023">X524+X525</f>
        <v>0</v>
      </c>
      <c r="Y523" s="66">
        <f t="shared" si="2023"/>
        <v>0</v>
      </c>
      <c r="Z523" s="66">
        <f t="shared" si="2009"/>
        <v>249899</v>
      </c>
      <c r="AA523" s="66">
        <f t="shared" si="2010"/>
        <v>0</v>
      </c>
      <c r="AB523" s="66">
        <f t="shared" si="2011"/>
        <v>0</v>
      </c>
      <c r="AC523" s="66">
        <f>AC524+AC525</f>
        <v>0</v>
      </c>
      <c r="AD523" s="66">
        <f t="shared" ref="AD523:AE523" si="2024">AD524+AD525</f>
        <v>0</v>
      </c>
      <c r="AE523" s="66">
        <f t="shared" si="2024"/>
        <v>0</v>
      </c>
      <c r="AF523" s="66">
        <f t="shared" si="1975"/>
        <v>249899</v>
      </c>
      <c r="AG523" s="66">
        <f t="shared" si="1976"/>
        <v>0</v>
      </c>
      <c r="AH523" s="66">
        <f t="shared" si="1977"/>
        <v>0</v>
      </c>
      <c r="AI523" s="66">
        <f>AI524+AI525</f>
        <v>0</v>
      </c>
      <c r="AJ523" s="66">
        <f t="shared" ref="AJ523:AK523" si="2025">AJ524+AJ525</f>
        <v>0</v>
      </c>
      <c r="AK523" s="66">
        <f t="shared" si="2025"/>
        <v>0</v>
      </c>
      <c r="AL523" s="66">
        <f t="shared" si="1979"/>
        <v>249899</v>
      </c>
      <c r="AM523" s="66">
        <f t="shared" si="1980"/>
        <v>0</v>
      </c>
      <c r="AN523" s="66">
        <f t="shared" si="1981"/>
        <v>0</v>
      </c>
      <c r="AO523" s="66">
        <f>AO524+AO525</f>
        <v>0</v>
      </c>
      <c r="AP523" s="66">
        <f t="shared" ref="AP523:AQ523" si="2026">AP524+AP525</f>
        <v>0</v>
      </c>
      <c r="AQ523" s="66">
        <f t="shared" si="2026"/>
        <v>0</v>
      </c>
      <c r="AR523" s="66">
        <f t="shared" si="1983"/>
        <v>249899</v>
      </c>
      <c r="AS523" s="66">
        <f t="shared" si="1984"/>
        <v>0</v>
      </c>
      <c r="AT523" s="66">
        <f t="shared" si="1985"/>
        <v>0</v>
      </c>
      <c r="AU523" s="66">
        <f>AU524+AU525</f>
        <v>0</v>
      </c>
      <c r="AV523" s="66">
        <f t="shared" ref="AV523:AW523" si="2027">AV524+AV525</f>
        <v>0</v>
      </c>
      <c r="AW523" s="66">
        <f t="shared" si="2027"/>
        <v>0</v>
      </c>
      <c r="AX523" s="66">
        <f t="shared" si="1987"/>
        <v>249899</v>
      </c>
      <c r="AY523" s="66">
        <f t="shared" si="1988"/>
        <v>0</v>
      </c>
      <c r="AZ523" s="66">
        <f t="shared" si="1989"/>
        <v>0</v>
      </c>
      <c r="BA523" s="66">
        <f>BA524+BA525</f>
        <v>0</v>
      </c>
      <c r="BB523" s="66">
        <f t="shared" ref="BB523:BC523" si="2028">BB524+BB525</f>
        <v>0</v>
      </c>
      <c r="BC523" s="66">
        <f t="shared" si="2028"/>
        <v>0</v>
      </c>
      <c r="BD523" s="66">
        <f t="shared" si="1991"/>
        <v>249899</v>
      </c>
      <c r="BE523" s="66">
        <f t="shared" si="1992"/>
        <v>0</v>
      </c>
      <c r="BF523" s="66">
        <f t="shared" si="1993"/>
        <v>0</v>
      </c>
    </row>
    <row r="524" spans="1:58">
      <c r="A524" s="146"/>
      <c r="B524" s="92" t="s">
        <v>42</v>
      </c>
      <c r="C524" s="40" t="s">
        <v>19</v>
      </c>
      <c r="D524" s="40" t="s">
        <v>21</v>
      </c>
      <c r="E524" s="40" t="s">
        <v>99</v>
      </c>
      <c r="F524" s="40" t="s">
        <v>390</v>
      </c>
      <c r="G524" s="41" t="s">
        <v>40</v>
      </c>
      <c r="H524" s="66"/>
      <c r="I524" s="66"/>
      <c r="J524" s="66"/>
      <c r="K524" s="66"/>
      <c r="L524" s="66"/>
      <c r="M524" s="66"/>
      <c r="N524" s="66"/>
      <c r="O524" s="66"/>
      <c r="P524" s="66"/>
      <c r="Q524" s="66"/>
      <c r="R524" s="66"/>
      <c r="S524" s="66"/>
      <c r="T524" s="66"/>
      <c r="U524" s="66"/>
      <c r="V524" s="66"/>
      <c r="W524" s="66">
        <v>180899</v>
      </c>
      <c r="X524" s="66"/>
      <c r="Y524" s="66"/>
      <c r="Z524" s="66">
        <f t="shared" si="2009"/>
        <v>180899</v>
      </c>
      <c r="AA524" s="66">
        <f t="shared" si="2010"/>
        <v>0</v>
      </c>
      <c r="AB524" s="66">
        <f t="shared" si="2011"/>
        <v>0</v>
      </c>
      <c r="AC524" s="66"/>
      <c r="AD524" s="66"/>
      <c r="AE524" s="66"/>
      <c r="AF524" s="66">
        <f t="shared" si="1975"/>
        <v>180899</v>
      </c>
      <c r="AG524" s="66">
        <f t="shared" si="1976"/>
        <v>0</v>
      </c>
      <c r="AH524" s="66">
        <f t="shared" si="1977"/>
        <v>0</v>
      </c>
      <c r="AI524" s="66"/>
      <c r="AJ524" s="66"/>
      <c r="AK524" s="66"/>
      <c r="AL524" s="66">
        <f t="shared" si="1979"/>
        <v>180899</v>
      </c>
      <c r="AM524" s="66">
        <f t="shared" si="1980"/>
        <v>0</v>
      </c>
      <c r="AN524" s="66">
        <f t="shared" si="1981"/>
        <v>0</v>
      </c>
      <c r="AO524" s="66"/>
      <c r="AP524" s="66"/>
      <c r="AQ524" s="66"/>
      <c r="AR524" s="66">
        <f t="shared" si="1983"/>
        <v>180899</v>
      </c>
      <c r="AS524" s="66">
        <f t="shared" si="1984"/>
        <v>0</v>
      </c>
      <c r="AT524" s="66">
        <f t="shared" si="1985"/>
        <v>0</v>
      </c>
      <c r="AU524" s="66"/>
      <c r="AV524" s="66"/>
      <c r="AW524" s="66"/>
      <c r="AX524" s="66">
        <f t="shared" si="1987"/>
        <v>180899</v>
      </c>
      <c r="AY524" s="66">
        <f t="shared" si="1988"/>
        <v>0</v>
      </c>
      <c r="AZ524" s="66">
        <f t="shared" si="1989"/>
        <v>0</v>
      </c>
      <c r="BA524" s="66"/>
      <c r="BB524" s="66"/>
      <c r="BC524" s="66"/>
      <c r="BD524" s="66">
        <f t="shared" si="1991"/>
        <v>180899</v>
      </c>
      <c r="BE524" s="66">
        <f t="shared" si="1992"/>
        <v>0</v>
      </c>
      <c r="BF524" s="66">
        <f t="shared" si="1993"/>
        <v>0</v>
      </c>
    </row>
    <row r="525" spans="1:58">
      <c r="A525" s="146"/>
      <c r="B525" s="92" t="s">
        <v>193</v>
      </c>
      <c r="C525" s="40" t="s">
        <v>19</v>
      </c>
      <c r="D525" s="40" t="s">
        <v>21</v>
      </c>
      <c r="E525" s="40" t="s">
        <v>99</v>
      </c>
      <c r="F525" s="40" t="s">
        <v>392</v>
      </c>
      <c r="G525" s="41" t="s">
        <v>190</v>
      </c>
      <c r="H525" s="66"/>
      <c r="I525" s="66"/>
      <c r="J525" s="66"/>
      <c r="K525" s="66"/>
      <c r="L525" s="66"/>
      <c r="M525" s="66"/>
      <c r="N525" s="66"/>
      <c r="O525" s="66"/>
      <c r="P525" s="66"/>
      <c r="Q525" s="66"/>
      <c r="R525" s="66"/>
      <c r="S525" s="66"/>
      <c r="T525" s="66"/>
      <c r="U525" s="66"/>
      <c r="V525" s="66"/>
      <c r="W525" s="66">
        <v>69000</v>
      </c>
      <c r="X525" s="66"/>
      <c r="Y525" s="66"/>
      <c r="Z525" s="66">
        <f t="shared" ref="Z525" si="2029">T525+W525</f>
        <v>69000</v>
      </c>
      <c r="AA525" s="66">
        <f t="shared" ref="AA525" si="2030">U525+X525</f>
        <v>0</v>
      </c>
      <c r="AB525" s="66">
        <f t="shared" ref="AB525" si="2031">V525+Y525</f>
        <v>0</v>
      </c>
      <c r="AC525" s="66"/>
      <c r="AD525" s="66"/>
      <c r="AE525" s="66"/>
      <c r="AF525" s="66">
        <f t="shared" ref="AF525" si="2032">Z525+AC525</f>
        <v>69000</v>
      </c>
      <c r="AG525" s="66">
        <f t="shared" ref="AG525" si="2033">AA525+AD525</f>
        <v>0</v>
      </c>
      <c r="AH525" s="66">
        <f t="shared" ref="AH525" si="2034">AB525+AE525</f>
        <v>0</v>
      </c>
      <c r="AI525" s="66"/>
      <c r="AJ525" s="66"/>
      <c r="AK525" s="66"/>
      <c r="AL525" s="66">
        <f t="shared" si="1979"/>
        <v>69000</v>
      </c>
      <c r="AM525" s="66">
        <f t="shared" si="1980"/>
        <v>0</v>
      </c>
      <c r="AN525" s="66">
        <f t="shared" si="1981"/>
        <v>0</v>
      </c>
      <c r="AO525" s="66"/>
      <c r="AP525" s="66"/>
      <c r="AQ525" s="66"/>
      <c r="AR525" s="66">
        <f t="shared" si="1983"/>
        <v>69000</v>
      </c>
      <c r="AS525" s="66">
        <f t="shared" si="1984"/>
        <v>0</v>
      </c>
      <c r="AT525" s="66">
        <f t="shared" si="1985"/>
        <v>0</v>
      </c>
      <c r="AU525" s="66"/>
      <c r="AV525" s="66"/>
      <c r="AW525" s="66"/>
      <c r="AX525" s="66">
        <f t="shared" si="1987"/>
        <v>69000</v>
      </c>
      <c r="AY525" s="66">
        <f t="shared" si="1988"/>
        <v>0</v>
      </c>
      <c r="AZ525" s="66">
        <f t="shared" si="1989"/>
        <v>0</v>
      </c>
      <c r="BA525" s="66"/>
      <c r="BB525" s="66"/>
      <c r="BC525" s="66"/>
      <c r="BD525" s="66">
        <f t="shared" si="1991"/>
        <v>69000</v>
      </c>
      <c r="BE525" s="66">
        <f t="shared" si="1992"/>
        <v>0</v>
      </c>
      <c r="BF525" s="66">
        <f t="shared" si="1993"/>
        <v>0</v>
      </c>
    </row>
    <row r="526" spans="1:58">
      <c r="A526" s="146"/>
      <c r="B526" s="92" t="s">
        <v>47</v>
      </c>
      <c r="C526" s="40" t="s">
        <v>19</v>
      </c>
      <c r="D526" s="40" t="s">
        <v>21</v>
      </c>
      <c r="E526" s="40" t="s">
        <v>99</v>
      </c>
      <c r="F526" s="40" t="s">
        <v>390</v>
      </c>
      <c r="G526" s="41" t="s">
        <v>45</v>
      </c>
      <c r="H526" s="66"/>
      <c r="I526" s="66"/>
      <c r="J526" s="66"/>
      <c r="K526" s="66"/>
      <c r="L526" s="66"/>
      <c r="M526" s="66"/>
      <c r="N526" s="66"/>
      <c r="O526" s="66"/>
      <c r="P526" s="66"/>
      <c r="Q526" s="66"/>
      <c r="R526" s="66"/>
      <c r="S526" s="66"/>
      <c r="T526" s="66"/>
      <c r="U526" s="66"/>
      <c r="V526" s="66"/>
      <c r="W526" s="66">
        <f>W527</f>
        <v>38000</v>
      </c>
      <c r="X526" s="66">
        <f t="shared" ref="X526:Y526" si="2035">X527</f>
        <v>0</v>
      </c>
      <c r="Y526" s="66">
        <f t="shared" si="2035"/>
        <v>0</v>
      </c>
      <c r="Z526" s="66">
        <f t="shared" si="2009"/>
        <v>38000</v>
      </c>
      <c r="AA526" s="66">
        <f t="shared" si="2010"/>
        <v>0</v>
      </c>
      <c r="AB526" s="66">
        <f t="shared" si="2011"/>
        <v>0</v>
      </c>
      <c r="AC526" s="66">
        <f>AC527</f>
        <v>0</v>
      </c>
      <c r="AD526" s="66">
        <f t="shared" ref="AD526:AE526" si="2036">AD527</f>
        <v>0</v>
      </c>
      <c r="AE526" s="66">
        <f t="shared" si="2036"/>
        <v>0</v>
      </c>
      <c r="AF526" s="66">
        <f t="shared" ref="AF526:AF527" si="2037">Z526+AC526</f>
        <v>38000</v>
      </c>
      <c r="AG526" s="66">
        <f t="shared" ref="AG526:AG527" si="2038">AA526+AD526</f>
        <v>0</v>
      </c>
      <c r="AH526" s="66">
        <f t="shared" ref="AH526:AH527" si="2039">AB526+AE526</f>
        <v>0</v>
      </c>
      <c r="AI526" s="66">
        <f>AI527</f>
        <v>0</v>
      </c>
      <c r="AJ526" s="66">
        <f t="shared" ref="AJ526:AK526" si="2040">AJ527</f>
        <v>0</v>
      </c>
      <c r="AK526" s="66">
        <f t="shared" si="2040"/>
        <v>0</v>
      </c>
      <c r="AL526" s="66">
        <f t="shared" si="1979"/>
        <v>38000</v>
      </c>
      <c r="AM526" s="66">
        <f t="shared" si="1980"/>
        <v>0</v>
      </c>
      <c r="AN526" s="66">
        <f t="shared" si="1981"/>
        <v>0</v>
      </c>
      <c r="AO526" s="66">
        <f>AO527</f>
        <v>0</v>
      </c>
      <c r="AP526" s="66">
        <f t="shared" ref="AP526:AQ526" si="2041">AP527</f>
        <v>0</v>
      </c>
      <c r="AQ526" s="66">
        <f t="shared" si="2041"/>
        <v>0</v>
      </c>
      <c r="AR526" s="66">
        <f t="shared" si="1983"/>
        <v>38000</v>
      </c>
      <c r="AS526" s="66">
        <f t="shared" si="1984"/>
        <v>0</v>
      </c>
      <c r="AT526" s="66">
        <f t="shared" si="1985"/>
        <v>0</v>
      </c>
      <c r="AU526" s="66">
        <f>AU527</f>
        <v>0</v>
      </c>
      <c r="AV526" s="66">
        <f t="shared" ref="AV526:AW526" si="2042">AV527</f>
        <v>0</v>
      </c>
      <c r="AW526" s="66">
        <f t="shared" si="2042"/>
        <v>0</v>
      </c>
      <c r="AX526" s="66">
        <f t="shared" si="1987"/>
        <v>38000</v>
      </c>
      <c r="AY526" s="66">
        <f t="shared" si="1988"/>
        <v>0</v>
      </c>
      <c r="AZ526" s="66">
        <f t="shared" si="1989"/>
        <v>0</v>
      </c>
      <c r="BA526" s="66">
        <f>BA527</f>
        <v>0</v>
      </c>
      <c r="BB526" s="66">
        <f t="shared" ref="BB526:BC526" si="2043">BB527</f>
        <v>0</v>
      </c>
      <c r="BC526" s="66">
        <f t="shared" si="2043"/>
        <v>0</v>
      </c>
      <c r="BD526" s="66">
        <f t="shared" si="1991"/>
        <v>38000</v>
      </c>
      <c r="BE526" s="66">
        <f t="shared" si="1992"/>
        <v>0</v>
      </c>
      <c r="BF526" s="66">
        <f t="shared" si="1993"/>
        <v>0</v>
      </c>
    </row>
    <row r="527" spans="1:58" ht="38.25">
      <c r="A527" s="146"/>
      <c r="B527" s="92" t="s">
        <v>195</v>
      </c>
      <c r="C527" s="40" t="s">
        <v>19</v>
      </c>
      <c r="D527" s="40" t="s">
        <v>21</v>
      </c>
      <c r="E527" s="40" t="s">
        <v>99</v>
      </c>
      <c r="F527" s="40" t="s">
        <v>390</v>
      </c>
      <c r="G527" s="41" t="s">
        <v>46</v>
      </c>
      <c r="H527" s="66"/>
      <c r="I527" s="66"/>
      <c r="J527" s="66"/>
      <c r="K527" s="66"/>
      <c r="L527" s="66"/>
      <c r="M527" s="66"/>
      <c r="N527" s="66"/>
      <c r="O527" s="66"/>
      <c r="P527" s="66"/>
      <c r="Q527" s="66"/>
      <c r="R527" s="66"/>
      <c r="S527" s="66"/>
      <c r="T527" s="66"/>
      <c r="U527" s="66"/>
      <c r="V527" s="66"/>
      <c r="W527" s="66">
        <f>25658.29+12341.71</f>
        <v>38000</v>
      </c>
      <c r="X527" s="66"/>
      <c r="Y527" s="66"/>
      <c r="Z527" s="66">
        <f t="shared" si="2009"/>
        <v>38000</v>
      </c>
      <c r="AA527" s="66">
        <f t="shared" si="2010"/>
        <v>0</v>
      </c>
      <c r="AB527" s="66">
        <f t="shared" si="2011"/>
        <v>0</v>
      </c>
      <c r="AC527" s="66"/>
      <c r="AD527" s="66"/>
      <c r="AE527" s="66"/>
      <c r="AF527" s="66">
        <f t="shared" si="2037"/>
        <v>38000</v>
      </c>
      <c r="AG527" s="66">
        <f t="shared" si="2038"/>
        <v>0</v>
      </c>
      <c r="AH527" s="66">
        <f t="shared" si="2039"/>
        <v>0</v>
      </c>
      <c r="AI527" s="66"/>
      <c r="AJ527" s="66"/>
      <c r="AK527" s="66"/>
      <c r="AL527" s="66">
        <f t="shared" si="1979"/>
        <v>38000</v>
      </c>
      <c r="AM527" s="66">
        <f t="shared" si="1980"/>
        <v>0</v>
      </c>
      <c r="AN527" s="66">
        <f t="shared" si="1981"/>
        <v>0</v>
      </c>
      <c r="AO527" s="66"/>
      <c r="AP527" s="66"/>
      <c r="AQ527" s="66"/>
      <c r="AR527" s="66">
        <f t="shared" si="1983"/>
        <v>38000</v>
      </c>
      <c r="AS527" s="66">
        <f t="shared" si="1984"/>
        <v>0</v>
      </c>
      <c r="AT527" s="66">
        <f t="shared" si="1985"/>
        <v>0</v>
      </c>
      <c r="AU527" s="66"/>
      <c r="AV527" s="66"/>
      <c r="AW527" s="66"/>
      <c r="AX527" s="66">
        <f t="shared" si="1987"/>
        <v>38000</v>
      </c>
      <c r="AY527" s="66">
        <f t="shared" si="1988"/>
        <v>0</v>
      </c>
      <c r="AZ527" s="66">
        <f t="shared" si="1989"/>
        <v>0</v>
      </c>
      <c r="BA527" s="66"/>
      <c r="BB527" s="66"/>
      <c r="BC527" s="66"/>
      <c r="BD527" s="66">
        <f t="shared" si="1991"/>
        <v>38000</v>
      </c>
      <c r="BE527" s="66">
        <f t="shared" si="1992"/>
        <v>0</v>
      </c>
      <c r="BF527" s="66">
        <f t="shared" si="1993"/>
        <v>0</v>
      </c>
    </row>
    <row r="528" spans="1:58">
      <c r="A528" s="111"/>
      <c r="B528" s="91"/>
      <c r="C528" s="34"/>
      <c r="D528" s="34"/>
      <c r="E528" s="4"/>
      <c r="F528" s="5"/>
      <c r="G528" s="11"/>
      <c r="H528" s="63"/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  <c r="U528" s="63"/>
      <c r="V528" s="63"/>
      <c r="W528" s="63"/>
      <c r="X528" s="63"/>
      <c r="Y528" s="63"/>
      <c r="Z528" s="63"/>
      <c r="AA528" s="63"/>
      <c r="AB528" s="63"/>
      <c r="AC528" s="63"/>
      <c r="AD528" s="63"/>
      <c r="AE528" s="63"/>
      <c r="AF528" s="63"/>
      <c r="AG528" s="63"/>
      <c r="AH528" s="63"/>
      <c r="AI528" s="63"/>
      <c r="AJ528" s="63"/>
      <c r="AK528" s="63"/>
      <c r="AL528" s="63"/>
      <c r="AM528" s="63"/>
      <c r="AN528" s="63"/>
      <c r="AO528" s="63"/>
      <c r="AP528" s="63"/>
      <c r="AQ528" s="63"/>
      <c r="AR528" s="63"/>
      <c r="AS528" s="63"/>
      <c r="AT528" s="63"/>
      <c r="AU528" s="63"/>
      <c r="AV528" s="63"/>
      <c r="AW528" s="63"/>
      <c r="AX528" s="63"/>
      <c r="AY528" s="63"/>
      <c r="AZ528" s="63"/>
      <c r="BA528" s="63"/>
      <c r="BB528" s="63"/>
      <c r="BC528" s="63"/>
      <c r="BD528" s="63"/>
      <c r="BE528" s="63"/>
      <c r="BF528" s="63"/>
    </row>
    <row r="529" spans="1:58" ht="30">
      <c r="A529" s="72">
        <v>15</v>
      </c>
      <c r="B529" s="102" t="s">
        <v>472</v>
      </c>
      <c r="C529" s="7" t="s">
        <v>20</v>
      </c>
      <c r="D529" s="7" t="s">
        <v>21</v>
      </c>
      <c r="E529" s="7" t="s">
        <v>99</v>
      </c>
      <c r="F529" s="7" t="s">
        <v>100</v>
      </c>
      <c r="G529" s="118"/>
      <c r="H529" s="65">
        <f t="shared" ref="H529:M529" si="2044">H530</f>
        <v>50000</v>
      </c>
      <c r="I529" s="65">
        <f t="shared" si="2044"/>
        <v>50000</v>
      </c>
      <c r="J529" s="65">
        <f t="shared" si="2044"/>
        <v>50000</v>
      </c>
      <c r="K529" s="65">
        <f t="shared" si="2044"/>
        <v>0</v>
      </c>
      <c r="L529" s="65">
        <f t="shared" si="2044"/>
        <v>0</v>
      </c>
      <c r="M529" s="65">
        <f t="shared" si="2044"/>
        <v>0</v>
      </c>
      <c r="N529" s="65">
        <f t="shared" si="1891"/>
        <v>50000</v>
      </c>
      <c r="O529" s="65">
        <f t="shared" si="1892"/>
        <v>50000</v>
      </c>
      <c r="P529" s="65">
        <f t="shared" si="1893"/>
        <v>50000</v>
      </c>
      <c r="Q529" s="65">
        <f t="shared" ref="Q529:S529" si="2045">Q530</f>
        <v>0</v>
      </c>
      <c r="R529" s="65">
        <f t="shared" si="2045"/>
        <v>0</v>
      </c>
      <c r="S529" s="65">
        <f t="shared" si="2045"/>
        <v>0</v>
      </c>
      <c r="T529" s="65">
        <f t="shared" ref="T529:T536" si="2046">N529+Q529</f>
        <v>50000</v>
      </c>
      <c r="U529" s="65">
        <f t="shared" ref="U529:U536" si="2047">O529+R529</f>
        <v>50000</v>
      </c>
      <c r="V529" s="65">
        <f t="shared" ref="V529:V536" si="2048">P529+S529</f>
        <v>50000</v>
      </c>
      <c r="W529" s="65">
        <f t="shared" ref="W529:Y529" si="2049">W530</f>
        <v>0</v>
      </c>
      <c r="X529" s="65">
        <f t="shared" si="2049"/>
        <v>0</v>
      </c>
      <c r="Y529" s="65">
        <f t="shared" si="2049"/>
        <v>0</v>
      </c>
      <c r="Z529" s="65">
        <f t="shared" ref="Z529:Z536" si="2050">T529+W529</f>
        <v>50000</v>
      </c>
      <c r="AA529" s="65">
        <f t="shared" ref="AA529:AA536" si="2051">U529+X529</f>
        <v>50000</v>
      </c>
      <c r="AB529" s="65">
        <f t="shared" ref="AB529:AB536" si="2052">V529+Y529</f>
        <v>50000</v>
      </c>
      <c r="AC529" s="65">
        <f t="shared" ref="AC529:AE529" si="2053">AC530</f>
        <v>0</v>
      </c>
      <c r="AD529" s="65">
        <f t="shared" si="2053"/>
        <v>0</v>
      </c>
      <c r="AE529" s="65">
        <f t="shared" si="2053"/>
        <v>0</v>
      </c>
      <c r="AF529" s="65">
        <f t="shared" ref="AF529:AF536" si="2054">Z529+AC529</f>
        <v>50000</v>
      </c>
      <c r="AG529" s="65">
        <f t="shared" ref="AG529:AG536" si="2055">AA529+AD529</f>
        <v>50000</v>
      </c>
      <c r="AH529" s="65">
        <f t="shared" ref="AH529:AH536" si="2056">AB529+AE529</f>
        <v>50000</v>
      </c>
      <c r="AI529" s="65">
        <f>AI530+AI537+AI540</f>
        <v>387018.26</v>
      </c>
      <c r="AJ529" s="65">
        <f t="shared" ref="AJ529:AK529" si="2057">AJ530</f>
        <v>0</v>
      </c>
      <c r="AK529" s="65">
        <f t="shared" si="2057"/>
        <v>0</v>
      </c>
      <c r="AL529" s="65">
        <f t="shared" ref="AL529:AL536" si="2058">AF529+AI529</f>
        <v>437018.26</v>
      </c>
      <c r="AM529" s="65">
        <f t="shared" ref="AM529:AM536" si="2059">AG529+AJ529</f>
        <v>50000</v>
      </c>
      <c r="AN529" s="65">
        <f t="shared" ref="AN529:AN536" si="2060">AH529+AK529</f>
        <v>50000</v>
      </c>
      <c r="AO529" s="65">
        <f>AO530+AO537+AO540</f>
        <v>0</v>
      </c>
      <c r="AP529" s="65">
        <f t="shared" ref="AP529:AQ529" si="2061">AP530</f>
        <v>0</v>
      </c>
      <c r="AQ529" s="65">
        <f t="shared" si="2061"/>
        <v>0</v>
      </c>
      <c r="AR529" s="65">
        <f t="shared" ref="AR529:AR547" si="2062">AL529+AO529</f>
        <v>437018.26</v>
      </c>
      <c r="AS529" s="65">
        <f t="shared" ref="AS529:AS547" si="2063">AM529+AP529</f>
        <v>50000</v>
      </c>
      <c r="AT529" s="65">
        <f t="shared" ref="AT529:AT547" si="2064">AN529+AQ529</f>
        <v>50000</v>
      </c>
      <c r="AU529" s="65">
        <f>AU530+AU537+AU540</f>
        <v>0</v>
      </c>
      <c r="AV529" s="65">
        <f t="shared" ref="AV529:AW529" si="2065">AV530</f>
        <v>0</v>
      </c>
      <c r="AW529" s="65">
        <f t="shared" si="2065"/>
        <v>0</v>
      </c>
      <c r="AX529" s="65">
        <f t="shared" ref="AX529:AX547" si="2066">AR529+AU529</f>
        <v>437018.26</v>
      </c>
      <c r="AY529" s="65">
        <f t="shared" ref="AY529:AY547" si="2067">AS529+AV529</f>
        <v>50000</v>
      </c>
      <c r="AZ529" s="65">
        <f t="shared" ref="AZ529:AZ547" si="2068">AT529+AW529</f>
        <v>50000</v>
      </c>
      <c r="BA529" s="65">
        <f>BA530+BA537+BA540</f>
        <v>0</v>
      </c>
      <c r="BB529" s="65">
        <f t="shared" ref="BB529:BC529" si="2069">BB530</f>
        <v>0</v>
      </c>
      <c r="BC529" s="65">
        <f t="shared" si="2069"/>
        <v>0</v>
      </c>
      <c r="BD529" s="65">
        <f t="shared" ref="BD529:BD547" si="2070">AX529+BA529</f>
        <v>437018.26</v>
      </c>
      <c r="BE529" s="65">
        <f t="shared" ref="BE529:BE547" si="2071">AY529+BB529</f>
        <v>50000</v>
      </c>
      <c r="BF529" s="65">
        <f t="shared" ref="BF529:BF547" si="2072">AZ529+BC529</f>
        <v>50000</v>
      </c>
    </row>
    <row r="530" spans="1:58">
      <c r="A530" s="265"/>
      <c r="B530" s="163" t="s">
        <v>280</v>
      </c>
      <c r="C530" s="5" t="s">
        <v>20</v>
      </c>
      <c r="D530" s="5" t="s">
        <v>21</v>
      </c>
      <c r="E530" s="5" t="s">
        <v>99</v>
      </c>
      <c r="F530" s="5" t="s">
        <v>146</v>
      </c>
      <c r="G530" s="11"/>
      <c r="H530" s="63">
        <f>H535+H533</f>
        <v>50000</v>
      </c>
      <c r="I530" s="63">
        <f t="shared" ref="I530:J530" si="2073">I535+I533</f>
        <v>50000</v>
      </c>
      <c r="J530" s="63">
        <f t="shared" si="2073"/>
        <v>50000</v>
      </c>
      <c r="K530" s="63">
        <f t="shared" ref="K530:M530" si="2074">K535+K533</f>
        <v>0</v>
      </c>
      <c r="L530" s="63">
        <f t="shared" si="2074"/>
        <v>0</v>
      </c>
      <c r="M530" s="63">
        <f t="shared" si="2074"/>
        <v>0</v>
      </c>
      <c r="N530" s="63">
        <f t="shared" si="1891"/>
        <v>50000</v>
      </c>
      <c r="O530" s="63">
        <f t="shared" si="1892"/>
        <v>50000</v>
      </c>
      <c r="P530" s="63">
        <f t="shared" si="1893"/>
        <v>50000</v>
      </c>
      <c r="Q530" s="63">
        <f>Q535+Q533+Q531</f>
        <v>0</v>
      </c>
      <c r="R530" s="63">
        <f t="shared" ref="R530:S530" si="2075">R535+R533+R531</f>
        <v>0</v>
      </c>
      <c r="S530" s="63">
        <f t="shared" si="2075"/>
        <v>0</v>
      </c>
      <c r="T530" s="63">
        <f t="shared" si="2046"/>
        <v>50000</v>
      </c>
      <c r="U530" s="63">
        <f t="shared" si="2047"/>
        <v>50000</v>
      </c>
      <c r="V530" s="63">
        <f t="shared" si="2048"/>
        <v>50000</v>
      </c>
      <c r="W530" s="63">
        <f>W535+W533+W531</f>
        <v>0</v>
      </c>
      <c r="X530" s="63">
        <f t="shared" ref="X530:Y530" si="2076">X535+X533+X531</f>
        <v>0</v>
      </c>
      <c r="Y530" s="63">
        <f t="shared" si="2076"/>
        <v>0</v>
      </c>
      <c r="Z530" s="63">
        <f t="shared" si="2050"/>
        <v>50000</v>
      </c>
      <c r="AA530" s="63">
        <f t="shared" si="2051"/>
        <v>50000</v>
      </c>
      <c r="AB530" s="63">
        <f t="shared" si="2052"/>
        <v>50000</v>
      </c>
      <c r="AC530" s="63">
        <f>AC535+AC533+AC531</f>
        <v>0</v>
      </c>
      <c r="AD530" s="63">
        <f t="shared" ref="AD530:AE530" si="2077">AD535+AD533+AD531</f>
        <v>0</v>
      </c>
      <c r="AE530" s="63">
        <f t="shared" si="2077"/>
        <v>0</v>
      </c>
      <c r="AF530" s="63">
        <f t="shared" si="2054"/>
        <v>50000</v>
      </c>
      <c r="AG530" s="63">
        <f t="shared" si="2055"/>
        <v>50000</v>
      </c>
      <c r="AH530" s="63">
        <f t="shared" si="2056"/>
        <v>50000</v>
      </c>
      <c r="AI530" s="63">
        <f>AI535+AI533+AI531</f>
        <v>0</v>
      </c>
      <c r="AJ530" s="63">
        <f t="shared" ref="AJ530:AK530" si="2078">AJ535+AJ533+AJ531</f>
        <v>0</v>
      </c>
      <c r="AK530" s="63">
        <f t="shared" si="2078"/>
        <v>0</v>
      </c>
      <c r="AL530" s="63">
        <f t="shared" si="2058"/>
        <v>50000</v>
      </c>
      <c r="AM530" s="63">
        <f t="shared" si="2059"/>
        <v>50000</v>
      </c>
      <c r="AN530" s="63">
        <f t="shared" si="2060"/>
        <v>50000</v>
      </c>
      <c r="AO530" s="63">
        <f>AO535+AO533+AO531</f>
        <v>-30000</v>
      </c>
      <c r="AP530" s="63">
        <f t="shared" ref="AP530:AQ530" si="2079">AP535+AP533+AP531</f>
        <v>0</v>
      </c>
      <c r="AQ530" s="63">
        <f t="shared" si="2079"/>
        <v>0</v>
      </c>
      <c r="AR530" s="63">
        <f t="shared" si="2062"/>
        <v>20000</v>
      </c>
      <c r="AS530" s="63">
        <f t="shared" si="2063"/>
        <v>50000</v>
      </c>
      <c r="AT530" s="63">
        <f t="shared" si="2064"/>
        <v>50000</v>
      </c>
      <c r="AU530" s="63">
        <f>AU535+AU533+AU531</f>
        <v>0</v>
      </c>
      <c r="AV530" s="63">
        <f t="shared" ref="AV530:AW530" si="2080">AV535+AV533+AV531</f>
        <v>0</v>
      </c>
      <c r="AW530" s="63">
        <f t="shared" si="2080"/>
        <v>0</v>
      </c>
      <c r="AX530" s="63">
        <f t="shared" si="2066"/>
        <v>20000</v>
      </c>
      <c r="AY530" s="63">
        <f t="shared" si="2067"/>
        <v>50000</v>
      </c>
      <c r="AZ530" s="63">
        <f t="shared" si="2068"/>
        <v>50000</v>
      </c>
      <c r="BA530" s="63">
        <f>BA535+BA533+BA531</f>
        <v>0</v>
      </c>
      <c r="BB530" s="63">
        <f t="shared" ref="BB530:BC530" si="2081">BB535+BB533+BB531</f>
        <v>0</v>
      </c>
      <c r="BC530" s="63">
        <f t="shared" si="2081"/>
        <v>0</v>
      </c>
      <c r="BD530" s="63">
        <f t="shared" si="2070"/>
        <v>20000</v>
      </c>
      <c r="BE530" s="63">
        <f t="shared" si="2071"/>
        <v>50000</v>
      </c>
      <c r="BF530" s="63">
        <f t="shared" si="2072"/>
        <v>50000</v>
      </c>
    </row>
    <row r="531" spans="1:58" customFormat="1" ht="45" customHeight="1">
      <c r="A531" s="266"/>
      <c r="B531" s="77" t="s">
        <v>50</v>
      </c>
      <c r="C531" s="5" t="s">
        <v>20</v>
      </c>
      <c r="D531" s="5" t="s">
        <v>21</v>
      </c>
      <c r="E531" s="5" t="s">
        <v>99</v>
      </c>
      <c r="F531" s="5" t="s">
        <v>146</v>
      </c>
      <c r="G531" s="41" t="s">
        <v>48</v>
      </c>
      <c r="H531" s="66">
        <f>H532</f>
        <v>0</v>
      </c>
      <c r="I531" s="66">
        <f t="shared" ref="I531:M531" si="2082">I532</f>
        <v>0</v>
      </c>
      <c r="J531" s="66">
        <f t="shared" si="2082"/>
        <v>0</v>
      </c>
      <c r="K531" s="66">
        <f t="shared" si="2082"/>
        <v>0</v>
      </c>
      <c r="L531" s="66">
        <f t="shared" si="2082"/>
        <v>0</v>
      </c>
      <c r="M531" s="66">
        <f t="shared" si="2082"/>
        <v>0</v>
      </c>
      <c r="N531" s="66">
        <f t="shared" si="1891"/>
        <v>0</v>
      </c>
      <c r="O531" s="66">
        <f t="shared" si="1892"/>
        <v>0</v>
      </c>
      <c r="P531" s="66">
        <f t="shared" si="1893"/>
        <v>0</v>
      </c>
      <c r="Q531" s="66">
        <f t="shared" ref="Q531:S531" si="2083">Q532</f>
        <v>20000</v>
      </c>
      <c r="R531" s="66">
        <f t="shared" si="2083"/>
        <v>0</v>
      </c>
      <c r="S531" s="66">
        <f t="shared" si="2083"/>
        <v>0</v>
      </c>
      <c r="T531" s="66">
        <f t="shared" si="2046"/>
        <v>20000</v>
      </c>
      <c r="U531" s="66">
        <f t="shared" si="2047"/>
        <v>0</v>
      </c>
      <c r="V531" s="66">
        <f t="shared" si="2048"/>
        <v>0</v>
      </c>
      <c r="W531" s="66">
        <f t="shared" ref="W531:Y531" si="2084">W532</f>
        <v>0</v>
      </c>
      <c r="X531" s="66">
        <f t="shared" si="2084"/>
        <v>0</v>
      </c>
      <c r="Y531" s="66">
        <f t="shared" si="2084"/>
        <v>0</v>
      </c>
      <c r="Z531" s="66">
        <f t="shared" si="2050"/>
        <v>20000</v>
      </c>
      <c r="AA531" s="66">
        <f t="shared" si="2051"/>
        <v>0</v>
      </c>
      <c r="AB531" s="66">
        <f t="shared" si="2052"/>
        <v>0</v>
      </c>
      <c r="AC531" s="66">
        <f t="shared" ref="AC531:AE531" si="2085">AC532</f>
        <v>0</v>
      </c>
      <c r="AD531" s="66">
        <f t="shared" si="2085"/>
        <v>0</v>
      </c>
      <c r="AE531" s="66">
        <f t="shared" si="2085"/>
        <v>0</v>
      </c>
      <c r="AF531" s="66">
        <f t="shared" si="2054"/>
        <v>20000</v>
      </c>
      <c r="AG531" s="66">
        <f t="shared" si="2055"/>
        <v>0</v>
      </c>
      <c r="AH531" s="66">
        <f t="shared" si="2056"/>
        <v>0</v>
      </c>
      <c r="AI531" s="66">
        <f t="shared" ref="AI531:AK531" si="2086">AI532</f>
        <v>0</v>
      </c>
      <c r="AJ531" s="66">
        <f t="shared" si="2086"/>
        <v>0</v>
      </c>
      <c r="AK531" s="66">
        <f t="shared" si="2086"/>
        <v>0</v>
      </c>
      <c r="AL531" s="66">
        <f t="shared" si="2058"/>
        <v>20000</v>
      </c>
      <c r="AM531" s="66">
        <f t="shared" si="2059"/>
        <v>0</v>
      </c>
      <c r="AN531" s="66">
        <f t="shared" si="2060"/>
        <v>0</v>
      </c>
      <c r="AO531" s="66">
        <f t="shared" ref="AO531:AQ531" si="2087">AO532</f>
        <v>0</v>
      </c>
      <c r="AP531" s="66">
        <f t="shared" si="2087"/>
        <v>0</v>
      </c>
      <c r="AQ531" s="66">
        <f t="shared" si="2087"/>
        <v>0</v>
      </c>
      <c r="AR531" s="66">
        <f t="shared" si="2062"/>
        <v>20000</v>
      </c>
      <c r="AS531" s="66">
        <f t="shared" si="2063"/>
        <v>0</v>
      </c>
      <c r="AT531" s="66">
        <f t="shared" si="2064"/>
        <v>0</v>
      </c>
      <c r="AU531" s="66">
        <f t="shared" ref="AU531:AW531" si="2088">AU532</f>
        <v>0</v>
      </c>
      <c r="AV531" s="66">
        <f t="shared" si="2088"/>
        <v>0</v>
      </c>
      <c r="AW531" s="66">
        <f t="shared" si="2088"/>
        <v>0</v>
      </c>
      <c r="AX531" s="66">
        <f t="shared" si="2066"/>
        <v>20000</v>
      </c>
      <c r="AY531" s="66">
        <f t="shared" si="2067"/>
        <v>0</v>
      </c>
      <c r="AZ531" s="66">
        <f t="shared" si="2068"/>
        <v>0</v>
      </c>
      <c r="BA531" s="66">
        <f t="shared" ref="BA531:BC531" si="2089">BA532</f>
        <v>0</v>
      </c>
      <c r="BB531" s="66">
        <f t="shared" si="2089"/>
        <v>0</v>
      </c>
      <c r="BC531" s="66">
        <f t="shared" si="2089"/>
        <v>0</v>
      </c>
      <c r="BD531" s="66">
        <f t="shared" si="2070"/>
        <v>20000</v>
      </c>
      <c r="BE531" s="66">
        <f t="shared" si="2071"/>
        <v>0</v>
      </c>
      <c r="BF531" s="66">
        <f t="shared" si="2072"/>
        <v>0</v>
      </c>
    </row>
    <row r="532" spans="1:58" customFormat="1">
      <c r="A532" s="266"/>
      <c r="B532" s="77" t="s">
        <v>51</v>
      </c>
      <c r="C532" s="5" t="s">
        <v>20</v>
      </c>
      <c r="D532" s="5" t="s">
        <v>21</v>
      </c>
      <c r="E532" s="5" t="s">
        <v>99</v>
      </c>
      <c r="F532" s="5" t="s">
        <v>146</v>
      </c>
      <c r="G532" s="41" t="s">
        <v>49</v>
      </c>
      <c r="H532" s="66"/>
      <c r="I532" s="66"/>
      <c r="J532" s="66"/>
      <c r="K532" s="66"/>
      <c r="L532" s="66"/>
      <c r="M532" s="66"/>
      <c r="N532" s="66"/>
      <c r="O532" s="66"/>
      <c r="P532" s="66"/>
      <c r="Q532" s="66">
        <v>20000</v>
      </c>
      <c r="R532" s="66"/>
      <c r="S532" s="66"/>
      <c r="T532" s="66">
        <f t="shared" si="2046"/>
        <v>20000</v>
      </c>
      <c r="U532" s="66">
        <f t="shared" si="2047"/>
        <v>0</v>
      </c>
      <c r="V532" s="66">
        <f t="shared" si="2048"/>
        <v>0</v>
      </c>
      <c r="W532" s="66"/>
      <c r="X532" s="66"/>
      <c r="Y532" s="66"/>
      <c r="Z532" s="66">
        <f t="shared" si="2050"/>
        <v>20000</v>
      </c>
      <c r="AA532" s="66">
        <f t="shared" si="2051"/>
        <v>0</v>
      </c>
      <c r="AB532" s="66">
        <f t="shared" si="2052"/>
        <v>0</v>
      </c>
      <c r="AC532" s="66"/>
      <c r="AD532" s="66"/>
      <c r="AE532" s="66"/>
      <c r="AF532" s="66">
        <f t="shared" si="2054"/>
        <v>20000</v>
      </c>
      <c r="AG532" s="66">
        <f t="shared" si="2055"/>
        <v>0</v>
      </c>
      <c r="AH532" s="66">
        <f t="shared" si="2056"/>
        <v>0</v>
      </c>
      <c r="AI532" s="66"/>
      <c r="AJ532" s="66"/>
      <c r="AK532" s="66"/>
      <c r="AL532" s="66">
        <f t="shared" si="2058"/>
        <v>20000</v>
      </c>
      <c r="AM532" s="66">
        <f t="shared" si="2059"/>
        <v>0</v>
      </c>
      <c r="AN532" s="66">
        <f t="shared" si="2060"/>
        <v>0</v>
      </c>
      <c r="AO532" s="66"/>
      <c r="AP532" s="66"/>
      <c r="AQ532" s="66"/>
      <c r="AR532" s="66">
        <f t="shared" si="2062"/>
        <v>20000</v>
      </c>
      <c r="AS532" s="66">
        <f t="shared" si="2063"/>
        <v>0</v>
      </c>
      <c r="AT532" s="66">
        <f t="shared" si="2064"/>
        <v>0</v>
      </c>
      <c r="AU532" s="66"/>
      <c r="AV532" s="66"/>
      <c r="AW532" s="66"/>
      <c r="AX532" s="66">
        <f t="shared" si="2066"/>
        <v>20000</v>
      </c>
      <c r="AY532" s="66">
        <f t="shared" si="2067"/>
        <v>0</v>
      </c>
      <c r="AZ532" s="66">
        <f t="shared" si="2068"/>
        <v>0</v>
      </c>
      <c r="BA532" s="66"/>
      <c r="BB532" s="66"/>
      <c r="BC532" s="66"/>
      <c r="BD532" s="66">
        <f t="shared" si="2070"/>
        <v>20000</v>
      </c>
      <c r="BE532" s="66">
        <f t="shared" si="2071"/>
        <v>0</v>
      </c>
      <c r="BF532" s="66">
        <f t="shared" si="2072"/>
        <v>0</v>
      </c>
    </row>
    <row r="533" spans="1:58" ht="25.5">
      <c r="A533" s="266"/>
      <c r="B533" s="62" t="s">
        <v>207</v>
      </c>
      <c r="C533" s="5" t="s">
        <v>20</v>
      </c>
      <c r="D533" s="5" t="s">
        <v>21</v>
      </c>
      <c r="E533" s="5" t="s">
        <v>99</v>
      </c>
      <c r="F533" s="5" t="s">
        <v>146</v>
      </c>
      <c r="G533" s="76" t="s">
        <v>32</v>
      </c>
      <c r="H533" s="63">
        <f>H534</f>
        <v>30000</v>
      </c>
      <c r="I533" s="63">
        <f t="shared" ref="I533:M533" si="2090">I534</f>
        <v>30000</v>
      </c>
      <c r="J533" s="63">
        <f t="shared" si="2090"/>
        <v>30000</v>
      </c>
      <c r="K533" s="63">
        <f t="shared" si="2090"/>
        <v>0</v>
      </c>
      <c r="L533" s="63">
        <f t="shared" si="2090"/>
        <v>0</v>
      </c>
      <c r="M533" s="63">
        <f t="shared" si="2090"/>
        <v>0</v>
      </c>
      <c r="N533" s="63">
        <f t="shared" si="1891"/>
        <v>30000</v>
      </c>
      <c r="O533" s="63">
        <f t="shared" si="1892"/>
        <v>30000</v>
      </c>
      <c r="P533" s="63">
        <f t="shared" si="1893"/>
        <v>30000</v>
      </c>
      <c r="Q533" s="63">
        <f t="shared" ref="Q533:S533" si="2091">Q534</f>
        <v>0</v>
      </c>
      <c r="R533" s="63">
        <f t="shared" si="2091"/>
        <v>0</v>
      </c>
      <c r="S533" s="63">
        <f t="shared" si="2091"/>
        <v>0</v>
      </c>
      <c r="T533" s="63">
        <f t="shared" si="2046"/>
        <v>30000</v>
      </c>
      <c r="U533" s="63">
        <f t="shared" si="2047"/>
        <v>30000</v>
      </c>
      <c r="V533" s="63">
        <f t="shared" si="2048"/>
        <v>30000</v>
      </c>
      <c r="W533" s="63">
        <f t="shared" ref="W533:Y533" si="2092">W534</f>
        <v>0</v>
      </c>
      <c r="X533" s="63">
        <f t="shared" si="2092"/>
        <v>0</v>
      </c>
      <c r="Y533" s="63">
        <f t="shared" si="2092"/>
        <v>0</v>
      </c>
      <c r="Z533" s="63">
        <f t="shared" si="2050"/>
        <v>30000</v>
      </c>
      <c r="AA533" s="63">
        <f t="shared" si="2051"/>
        <v>30000</v>
      </c>
      <c r="AB533" s="63">
        <f t="shared" si="2052"/>
        <v>30000</v>
      </c>
      <c r="AC533" s="63">
        <f t="shared" ref="AC533:AE533" si="2093">AC534</f>
        <v>0</v>
      </c>
      <c r="AD533" s="63">
        <f t="shared" si="2093"/>
        <v>0</v>
      </c>
      <c r="AE533" s="63">
        <f t="shared" si="2093"/>
        <v>0</v>
      </c>
      <c r="AF533" s="63">
        <f t="shared" si="2054"/>
        <v>30000</v>
      </c>
      <c r="AG533" s="63">
        <f t="shared" si="2055"/>
        <v>30000</v>
      </c>
      <c r="AH533" s="63">
        <f t="shared" si="2056"/>
        <v>30000</v>
      </c>
      <c r="AI533" s="63">
        <f t="shared" ref="AI533:AK533" si="2094">AI534</f>
        <v>0</v>
      </c>
      <c r="AJ533" s="63">
        <f t="shared" si="2094"/>
        <v>0</v>
      </c>
      <c r="AK533" s="63">
        <f t="shared" si="2094"/>
        <v>0</v>
      </c>
      <c r="AL533" s="63">
        <f t="shared" si="2058"/>
        <v>30000</v>
      </c>
      <c r="AM533" s="63">
        <f t="shared" si="2059"/>
        <v>30000</v>
      </c>
      <c r="AN533" s="63">
        <f t="shared" si="2060"/>
        <v>30000</v>
      </c>
      <c r="AO533" s="63">
        <f t="shared" ref="AO533:AQ533" si="2095">AO534</f>
        <v>-30000</v>
      </c>
      <c r="AP533" s="63">
        <f t="shared" si="2095"/>
        <v>0</v>
      </c>
      <c r="AQ533" s="63">
        <f t="shared" si="2095"/>
        <v>0</v>
      </c>
      <c r="AR533" s="63">
        <f t="shared" si="2062"/>
        <v>0</v>
      </c>
      <c r="AS533" s="63">
        <f t="shared" si="2063"/>
        <v>30000</v>
      </c>
      <c r="AT533" s="63">
        <f t="shared" si="2064"/>
        <v>30000</v>
      </c>
      <c r="AU533" s="63">
        <f t="shared" ref="AU533:AW533" si="2096">AU534</f>
        <v>0</v>
      </c>
      <c r="AV533" s="63">
        <f t="shared" si="2096"/>
        <v>0</v>
      </c>
      <c r="AW533" s="63">
        <f t="shared" si="2096"/>
        <v>0</v>
      </c>
      <c r="AX533" s="63">
        <f t="shared" si="2066"/>
        <v>0</v>
      </c>
      <c r="AY533" s="63">
        <f t="shared" si="2067"/>
        <v>30000</v>
      </c>
      <c r="AZ533" s="63">
        <f t="shared" si="2068"/>
        <v>30000</v>
      </c>
      <c r="BA533" s="63">
        <f t="shared" ref="BA533:BC533" si="2097">BA534</f>
        <v>0</v>
      </c>
      <c r="BB533" s="63">
        <f t="shared" si="2097"/>
        <v>0</v>
      </c>
      <c r="BC533" s="63">
        <f t="shared" si="2097"/>
        <v>0</v>
      </c>
      <c r="BD533" s="63">
        <f t="shared" si="2070"/>
        <v>0</v>
      </c>
      <c r="BE533" s="63">
        <f t="shared" si="2071"/>
        <v>30000</v>
      </c>
      <c r="BF533" s="63">
        <f t="shared" si="2072"/>
        <v>30000</v>
      </c>
    </row>
    <row r="534" spans="1:58" ht="25.5">
      <c r="A534" s="266"/>
      <c r="B534" s="32" t="s">
        <v>34</v>
      </c>
      <c r="C534" s="5" t="s">
        <v>20</v>
      </c>
      <c r="D534" s="5" t="s">
        <v>21</v>
      </c>
      <c r="E534" s="5" t="s">
        <v>99</v>
      </c>
      <c r="F534" s="5" t="s">
        <v>146</v>
      </c>
      <c r="G534" s="76" t="s">
        <v>33</v>
      </c>
      <c r="H534" s="66">
        <v>30000</v>
      </c>
      <c r="I534" s="66">
        <v>30000</v>
      </c>
      <c r="J534" s="66">
        <v>30000</v>
      </c>
      <c r="K534" s="66"/>
      <c r="L534" s="66"/>
      <c r="M534" s="66"/>
      <c r="N534" s="66">
        <f t="shared" si="1891"/>
        <v>30000</v>
      </c>
      <c r="O534" s="66">
        <f t="shared" si="1892"/>
        <v>30000</v>
      </c>
      <c r="P534" s="66">
        <f t="shared" si="1893"/>
        <v>30000</v>
      </c>
      <c r="Q534" s="66"/>
      <c r="R534" s="66"/>
      <c r="S534" s="66"/>
      <c r="T534" s="66">
        <f t="shared" si="2046"/>
        <v>30000</v>
      </c>
      <c r="U534" s="66">
        <f t="shared" si="2047"/>
        <v>30000</v>
      </c>
      <c r="V534" s="66">
        <f t="shared" si="2048"/>
        <v>30000</v>
      </c>
      <c r="W534" s="66"/>
      <c r="X534" s="66"/>
      <c r="Y534" s="66"/>
      <c r="Z534" s="66">
        <f t="shared" si="2050"/>
        <v>30000</v>
      </c>
      <c r="AA534" s="66">
        <f t="shared" si="2051"/>
        <v>30000</v>
      </c>
      <c r="AB534" s="66">
        <f t="shared" si="2052"/>
        <v>30000</v>
      </c>
      <c r="AC534" s="66"/>
      <c r="AD534" s="66"/>
      <c r="AE534" s="66"/>
      <c r="AF534" s="66">
        <f t="shared" si="2054"/>
        <v>30000</v>
      </c>
      <c r="AG534" s="66">
        <f t="shared" si="2055"/>
        <v>30000</v>
      </c>
      <c r="AH534" s="66">
        <f t="shared" si="2056"/>
        <v>30000</v>
      </c>
      <c r="AI534" s="66"/>
      <c r="AJ534" s="66"/>
      <c r="AK534" s="66"/>
      <c r="AL534" s="66">
        <f t="shared" si="2058"/>
        <v>30000</v>
      </c>
      <c r="AM534" s="66">
        <f t="shared" si="2059"/>
        <v>30000</v>
      </c>
      <c r="AN534" s="66">
        <f t="shared" si="2060"/>
        <v>30000</v>
      </c>
      <c r="AO534" s="66">
        <v>-30000</v>
      </c>
      <c r="AP534" s="66"/>
      <c r="AQ534" s="66"/>
      <c r="AR534" s="66">
        <f t="shared" si="2062"/>
        <v>0</v>
      </c>
      <c r="AS534" s="66">
        <f t="shared" si="2063"/>
        <v>30000</v>
      </c>
      <c r="AT534" s="66">
        <f t="shared" si="2064"/>
        <v>30000</v>
      </c>
      <c r="AU534" s="66"/>
      <c r="AV534" s="66"/>
      <c r="AW534" s="66"/>
      <c r="AX534" s="66">
        <f t="shared" si="2066"/>
        <v>0</v>
      </c>
      <c r="AY534" s="66">
        <f t="shared" si="2067"/>
        <v>30000</v>
      </c>
      <c r="AZ534" s="66">
        <f t="shared" si="2068"/>
        <v>30000</v>
      </c>
      <c r="BA534" s="66"/>
      <c r="BB534" s="66"/>
      <c r="BC534" s="66"/>
      <c r="BD534" s="66">
        <f t="shared" si="2070"/>
        <v>0</v>
      </c>
      <c r="BE534" s="66">
        <f t="shared" si="2071"/>
        <v>30000</v>
      </c>
      <c r="BF534" s="66">
        <f t="shared" si="2072"/>
        <v>30000</v>
      </c>
    </row>
    <row r="535" spans="1:58">
      <c r="A535" s="266"/>
      <c r="B535" s="29" t="s">
        <v>35</v>
      </c>
      <c r="C535" s="5" t="s">
        <v>20</v>
      </c>
      <c r="D535" s="5" t="s">
        <v>21</v>
      </c>
      <c r="E535" s="5" t="s">
        <v>99</v>
      </c>
      <c r="F535" s="5" t="s">
        <v>146</v>
      </c>
      <c r="G535" s="11" t="s">
        <v>36</v>
      </c>
      <c r="H535" s="63">
        <f>H536</f>
        <v>20000</v>
      </c>
      <c r="I535" s="63">
        <f t="shared" ref="I535:M535" si="2098">I536</f>
        <v>20000</v>
      </c>
      <c r="J535" s="63">
        <f t="shared" si="2098"/>
        <v>20000</v>
      </c>
      <c r="K535" s="63">
        <f t="shared" si="2098"/>
        <v>0</v>
      </c>
      <c r="L535" s="63">
        <f t="shared" si="2098"/>
        <v>0</v>
      </c>
      <c r="M535" s="63">
        <f t="shared" si="2098"/>
        <v>0</v>
      </c>
      <c r="N535" s="63">
        <f t="shared" si="1891"/>
        <v>20000</v>
      </c>
      <c r="O535" s="63">
        <f t="shared" si="1892"/>
        <v>20000</v>
      </c>
      <c r="P535" s="63">
        <f t="shared" si="1893"/>
        <v>20000</v>
      </c>
      <c r="Q535" s="63">
        <f t="shared" ref="Q535:S535" si="2099">Q536</f>
        <v>-20000</v>
      </c>
      <c r="R535" s="63">
        <f t="shared" si="2099"/>
        <v>0</v>
      </c>
      <c r="S535" s="63">
        <f t="shared" si="2099"/>
        <v>0</v>
      </c>
      <c r="T535" s="63">
        <f t="shared" si="2046"/>
        <v>0</v>
      </c>
      <c r="U535" s="63">
        <f t="shared" si="2047"/>
        <v>20000</v>
      </c>
      <c r="V535" s="63">
        <f t="shared" si="2048"/>
        <v>20000</v>
      </c>
      <c r="W535" s="63">
        <f t="shared" ref="W535:Y535" si="2100">W536</f>
        <v>0</v>
      </c>
      <c r="X535" s="63">
        <f t="shared" si="2100"/>
        <v>0</v>
      </c>
      <c r="Y535" s="63">
        <f t="shared" si="2100"/>
        <v>0</v>
      </c>
      <c r="Z535" s="63">
        <f t="shared" si="2050"/>
        <v>0</v>
      </c>
      <c r="AA535" s="63">
        <f t="shared" si="2051"/>
        <v>20000</v>
      </c>
      <c r="AB535" s="63">
        <f t="shared" si="2052"/>
        <v>20000</v>
      </c>
      <c r="AC535" s="63">
        <f t="shared" ref="AC535:AE535" si="2101">AC536</f>
        <v>0</v>
      </c>
      <c r="AD535" s="63">
        <f t="shared" si="2101"/>
        <v>0</v>
      </c>
      <c r="AE535" s="63">
        <f t="shared" si="2101"/>
        <v>0</v>
      </c>
      <c r="AF535" s="63">
        <f t="shared" si="2054"/>
        <v>0</v>
      </c>
      <c r="AG535" s="63">
        <f t="shared" si="2055"/>
        <v>20000</v>
      </c>
      <c r="AH535" s="63">
        <f t="shared" si="2056"/>
        <v>20000</v>
      </c>
      <c r="AI535" s="63">
        <f t="shared" ref="AI535:AK535" si="2102">AI536</f>
        <v>0</v>
      </c>
      <c r="AJ535" s="63">
        <f t="shared" si="2102"/>
        <v>0</v>
      </c>
      <c r="AK535" s="63">
        <f t="shared" si="2102"/>
        <v>0</v>
      </c>
      <c r="AL535" s="63">
        <f t="shared" si="2058"/>
        <v>0</v>
      </c>
      <c r="AM535" s="63">
        <f t="shared" si="2059"/>
        <v>20000</v>
      </c>
      <c r="AN535" s="63">
        <f t="shared" si="2060"/>
        <v>20000</v>
      </c>
      <c r="AO535" s="63">
        <f t="shared" ref="AO535:AQ535" si="2103">AO536</f>
        <v>0</v>
      </c>
      <c r="AP535" s="63">
        <f t="shared" si="2103"/>
        <v>0</v>
      </c>
      <c r="AQ535" s="63">
        <f t="shared" si="2103"/>
        <v>0</v>
      </c>
      <c r="AR535" s="63">
        <f t="shared" si="2062"/>
        <v>0</v>
      </c>
      <c r="AS535" s="63">
        <f t="shared" si="2063"/>
        <v>20000</v>
      </c>
      <c r="AT535" s="63">
        <f t="shared" si="2064"/>
        <v>20000</v>
      </c>
      <c r="AU535" s="63">
        <f t="shared" ref="AU535:AW535" si="2104">AU536</f>
        <v>0</v>
      </c>
      <c r="AV535" s="63">
        <f t="shared" si="2104"/>
        <v>0</v>
      </c>
      <c r="AW535" s="63">
        <f t="shared" si="2104"/>
        <v>0</v>
      </c>
      <c r="AX535" s="63">
        <f t="shared" si="2066"/>
        <v>0</v>
      </c>
      <c r="AY535" s="63">
        <f t="shared" si="2067"/>
        <v>20000</v>
      </c>
      <c r="AZ535" s="63">
        <f t="shared" si="2068"/>
        <v>20000</v>
      </c>
      <c r="BA535" s="63">
        <f t="shared" ref="BA535:BC535" si="2105">BA536</f>
        <v>0</v>
      </c>
      <c r="BB535" s="63">
        <f t="shared" si="2105"/>
        <v>0</v>
      </c>
      <c r="BC535" s="63">
        <f t="shared" si="2105"/>
        <v>0</v>
      </c>
      <c r="BD535" s="63">
        <f t="shared" si="2070"/>
        <v>0</v>
      </c>
      <c r="BE535" s="63">
        <f t="shared" si="2071"/>
        <v>20000</v>
      </c>
      <c r="BF535" s="63">
        <f t="shared" si="2072"/>
        <v>20000</v>
      </c>
    </row>
    <row r="536" spans="1:58">
      <c r="A536" s="266"/>
      <c r="B536" s="29" t="s">
        <v>66</v>
      </c>
      <c r="C536" s="5" t="s">
        <v>20</v>
      </c>
      <c r="D536" s="5" t="s">
        <v>21</v>
      </c>
      <c r="E536" s="5" t="s">
        <v>99</v>
      </c>
      <c r="F536" s="5" t="s">
        <v>146</v>
      </c>
      <c r="G536" s="11" t="s">
        <v>67</v>
      </c>
      <c r="H536" s="66">
        <v>20000</v>
      </c>
      <c r="I536" s="66">
        <v>20000</v>
      </c>
      <c r="J536" s="66">
        <v>20000</v>
      </c>
      <c r="K536" s="66"/>
      <c r="L536" s="66"/>
      <c r="M536" s="66"/>
      <c r="N536" s="66">
        <f t="shared" si="1891"/>
        <v>20000</v>
      </c>
      <c r="O536" s="66">
        <f t="shared" si="1892"/>
        <v>20000</v>
      </c>
      <c r="P536" s="66">
        <f t="shared" si="1893"/>
        <v>20000</v>
      </c>
      <c r="Q536" s="66">
        <v>-20000</v>
      </c>
      <c r="R536" s="66"/>
      <c r="S536" s="66"/>
      <c r="T536" s="66">
        <f t="shared" si="2046"/>
        <v>0</v>
      </c>
      <c r="U536" s="66">
        <f t="shared" si="2047"/>
        <v>20000</v>
      </c>
      <c r="V536" s="66">
        <f t="shared" si="2048"/>
        <v>20000</v>
      </c>
      <c r="W536" s="66"/>
      <c r="X536" s="66"/>
      <c r="Y536" s="66"/>
      <c r="Z536" s="66">
        <f t="shared" si="2050"/>
        <v>0</v>
      </c>
      <c r="AA536" s="66">
        <f t="shared" si="2051"/>
        <v>20000</v>
      </c>
      <c r="AB536" s="66">
        <f t="shared" si="2052"/>
        <v>20000</v>
      </c>
      <c r="AC536" s="66"/>
      <c r="AD536" s="66"/>
      <c r="AE536" s="66"/>
      <c r="AF536" s="66">
        <f t="shared" si="2054"/>
        <v>0</v>
      </c>
      <c r="AG536" s="66">
        <f t="shared" si="2055"/>
        <v>20000</v>
      </c>
      <c r="AH536" s="66">
        <f t="shared" si="2056"/>
        <v>20000</v>
      </c>
      <c r="AI536" s="66"/>
      <c r="AJ536" s="66"/>
      <c r="AK536" s="66"/>
      <c r="AL536" s="66">
        <f t="shared" si="2058"/>
        <v>0</v>
      </c>
      <c r="AM536" s="66">
        <f t="shared" si="2059"/>
        <v>20000</v>
      </c>
      <c r="AN536" s="66">
        <f t="shared" si="2060"/>
        <v>20000</v>
      </c>
      <c r="AO536" s="66"/>
      <c r="AP536" s="66"/>
      <c r="AQ536" s="66"/>
      <c r="AR536" s="66">
        <f t="shared" si="2062"/>
        <v>0</v>
      </c>
      <c r="AS536" s="66">
        <f t="shared" si="2063"/>
        <v>20000</v>
      </c>
      <c r="AT536" s="66">
        <f t="shared" si="2064"/>
        <v>20000</v>
      </c>
      <c r="AU536" s="66"/>
      <c r="AV536" s="66"/>
      <c r="AW536" s="66"/>
      <c r="AX536" s="66">
        <f t="shared" si="2066"/>
        <v>0</v>
      </c>
      <c r="AY536" s="66">
        <f t="shared" si="2067"/>
        <v>20000</v>
      </c>
      <c r="AZ536" s="66">
        <f t="shared" si="2068"/>
        <v>20000</v>
      </c>
      <c r="BA536" s="66"/>
      <c r="BB536" s="66"/>
      <c r="BC536" s="66"/>
      <c r="BD536" s="66">
        <f t="shared" si="2070"/>
        <v>0</v>
      </c>
      <c r="BE536" s="66">
        <f t="shared" si="2071"/>
        <v>20000</v>
      </c>
      <c r="BF536" s="66">
        <f t="shared" si="2072"/>
        <v>20000</v>
      </c>
    </row>
    <row r="537" spans="1:58" ht="51">
      <c r="A537" s="231"/>
      <c r="B537" s="241" t="s">
        <v>447</v>
      </c>
      <c r="C537" s="222" t="s">
        <v>20</v>
      </c>
      <c r="D537" s="222" t="s">
        <v>21</v>
      </c>
      <c r="E537" s="222" t="s">
        <v>99</v>
      </c>
      <c r="F537" s="239" t="s">
        <v>444</v>
      </c>
      <c r="G537" s="240"/>
      <c r="H537" s="238"/>
      <c r="I537" s="238"/>
      <c r="J537" s="238"/>
      <c r="K537" s="238"/>
      <c r="L537" s="238"/>
      <c r="M537" s="238"/>
      <c r="N537" s="238"/>
      <c r="O537" s="238"/>
      <c r="P537" s="238"/>
      <c r="Q537" s="238"/>
      <c r="R537" s="238"/>
      <c r="S537" s="238"/>
      <c r="T537" s="238"/>
      <c r="U537" s="238"/>
      <c r="V537" s="238"/>
      <c r="W537" s="238"/>
      <c r="X537" s="238"/>
      <c r="Y537" s="238"/>
      <c r="Z537" s="238"/>
      <c r="AA537" s="238"/>
      <c r="AB537" s="238"/>
      <c r="AC537" s="238"/>
      <c r="AD537" s="238"/>
      <c r="AE537" s="238"/>
      <c r="AF537" s="238"/>
      <c r="AG537" s="238"/>
      <c r="AH537" s="238"/>
      <c r="AI537" s="66">
        <f>AI538</f>
        <v>319610.84999999998</v>
      </c>
      <c r="AJ537" s="66">
        <f t="shared" ref="AJ537:AK538" si="2106">AJ538</f>
        <v>0</v>
      </c>
      <c r="AK537" s="66">
        <f t="shared" si="2106"/>
        <v>0</v>
      </c>
      <c r="AL537" s="66">
        <f t="shared" ref="AL537:AL543" si="2107">AF537+AI537</f>
        <v>319610.84999999998</v>
      </c>
      <c r="AM537" s="66">
        <f t="shared" ref="AM537:AM543" si="2108">AG537+AJ537</f>
        <v>0</v>
      </c>
      <c r="AN537" s="66">
        <f t="shared" ref="AN537:AN543" si="2109">AH537+AK537</f>
        <v>0</v>
      </c>
      <c r="AO537" s="66">
        <f>AO538</f>
        <v>0</v>
      </c>
      <c r="AP537" s="66">
        <f t="shared" ref="AP537:AQ538" si="2110">AP538</f>
        <v>0</v>
      </c>
      <c r="AQ537" s="66">
        <f t="shared" si="2110"/>
        <v>0</v>
      </c>
      <c r="AR537" s="66">
        <f t="shared" si="2062"/>
        <v>319610.84999999998</v>
      </c>
      <c r="AS537" s="66">
        <f t="shared" si="2063"/>
        <v>0</v>
      </c>
      <c r="AT537" s="66">
        <f t="shared" si="2064"/>
        <v>0</v>
      </c>
      <c r="AU537" s="66">
        <f>AU538</f>
        <v>0</v>
      </c>
      <c r="AV537" s="66">
        <f t="shared" ref="AV537:AW538" si="2111">AV538</f>
        <v>0</v>
      </c>
      <c r="AW537" s="66">
        <f t="shared" si="2111"/>
        <v>0</v>
      </c>
      <c r="AX537" s="66">
        <f t="shared" si="2066"/>
        <v>319610.84999999998</v>
      </c>
      <c r="AY537" s="66">
        <f t="shared" si="2067"/>
        <v>0</v>
      </c>
      <c r="AZ537" s="66">
        <f t="shared" si="2068"/>
        <v>0</v>
      </c>
      <c r="BA537" s="66">
        <f>BA538</f>
        <v>0</v>
      </c>
      <c r="BB537" s="66">
        <f t="shared" ref="BB537:BC538" si="2112">BB538</f>
        <v>0</v>
      </c>
      <c r="BC537" s="66">
        <f t="shared" si="2112"/>
        <v>0</v>
      </c>
      <c r="BD537" s="66">
        <f t="shared" si="2070"/>
        <v>319610.84999999998</v>
      </c>
      <c r="BE537" s="66">
        <f t="shared" si="2071"/>
        <v>0</v>
      </c>
      <c r="BF537" s="66">
        <f t="shared" si="2072"/>
        <v>0</v>
      </c>
    </row>
    <row r="538" spans="1:58" ht="25.5">
      <c r="A538" s="231"/>
      <c r="B538" s="242" t="s">
        <v>207</v>
      </c>
      <c r="C538" s="222" t="s">
        <v>20</v>
      </c>
      <c r="D538" s="222" t="s">
        <v>21</v>
      </c>
      <c r="E538" s="222" t="s">
        <v>99</v>
      </c>
      <c r="F538" s="239" t="s">
        <v>444</v>
      </c>
      <c r="G538" s="240" t="s">
        <v>32</v>
      </c>
      <c r="H538" s="238"/>
      <c r="I538" s="238"/>
      <c r="J538" s="238"/>
      <c r="K538" s="238"/>
      <c r="L538" s="238"/>
      <c r="M538" s="238"/>
      <c r="N538" s="238"/>
      <c r="O538" s="238"/>
      <c r="P538" s="238"/>
      <c r="Q538" s="238"/>
      <c r="R538" s="238"/>
      <c r="S538" s="238"/>
      <c r="T538" s="238"/>
      <c r="U538" s="238"/>
      <c r="V538" s="238"/>
      <c r="W538" s="238"/>
      <c r="X538" s="238"/>
      <c r="Y538" s="238"/>
      <c r="Z538" s="238"/>
      <c r="AA538" s="238"/>
      <c r="AB538" s="238"/>
      <c r="AC538" s="238"/>
      <c r="AD538" s="238"/>
      <c r="AE538" s="238"/>
      <c r="AF538" s="238"/>
      <c r="AG538" s="238"/>
      <c r="AH538" s="238"/>
      <c r="AI538" s="66">
        <f>AI539</f>
        <v>319610.84999999998</v>
      </c>
      <c r="AJ538" s="66">
        <f t="shared" si="2106"/>
        <v>0</v>
      </c>
      <c r="AK538" s="66">
        <f t="shared" si="2106"/>
        <v>0</v>
      </c>
      <c r="AL538" s="66">
        <f t="shared" si="2107"/>
        <v>319610.84999999998</v>
      </c>
      <c r="AM538" s="66">
        <f t="shared" si="2108"/>
        <v>0</v>
      </c>
      <c r="AN538" s="66">
        <f t="shared" si="2109"/>
        <v>0</v>
      </c>
      <c r="AO538" s="66">
        <f>AO539</f>
        <v>0</v>
      </c>
      <c r="AP538" s="66">
        <f t="shared" si="2110"/>
        <v>0</v>
      </c>
      <c r="AQ538" s="66">
        <f t="shared" si="2110"/>
        <v>0</v>
      </c>
      <c r="AR538" s="66">
        <f t="shared" si="2062"/>
        <v>319610.84999999998</v>
      </c>
      <c r="AS538" s="66">
        <f t="shared" si="2063"/>
        <v>0</v>
      </c>
      <c r="AT538" s="66">
        <f t="shared" si="2064"/>
        <v>0</v>
      </c>
      <c r="AU538" s="66">
        <f>AU539</f>
        <v>0</v>
      </c>
      <c r="AV538" s="66">
        <f t="shared" si="2111"/>
        <v>0</v>
      </c>
      <c r="AW538" s="66">
        <f t="shared" si="2111"/>
        <v>0</v>
      </c>
      <c r="AX538" s="66">
        <f t="shared" si="2066"/>
        <v>319610.84999999998</v>
      </c>
      <c r="AY538" s="66">
        <f t="shared" si="2067"/>
        <v>0</v>
      </c>
      <c r="AZ538" s="66">
        <f t="shared" si="2068"/>
        <v>0</v>
      </c>
      <c r="BA538" s="66">
        <f>BA539</f>
        <v>0</v>
      </c>
      <c r="BB538" s="66">
        <f t="shared" si="2112"/>
        <v>0</v>
      </c>
      <c r="BC538" s="66">
        <f t="shared" si="2112"/>
        <v>0</v>
      </c>
      <c r="BD538" s="66">
        <f t="shared" si="2070"/>
        <v>319610.84999999998</v>
      </c>
      <c r="BE538" s="66">
        <f t="shared" si="2071"/>
        <v>0</v>
      </c>
      <c r="BF538" s="66">
        <f t="shared" si="2072"/>
        <v>0</v>
      </c>
    </row>
    <row r="539" spans="1:58" ht="25.5">
      <c r="A539" s="231"/>
      <c r="B539" s="243" t="s">
        <v>34</v>
      </c>
      <c r="C539" s="222" t="s">
        <v>20</v>
      </c>
      <c r="D539" s="222" t="s">
        <v>21</v>
      </c>
      <c r="E539" s="222" t="s">
        <v>99</v>
      </c>
      <c r="F539" s="239" t="s">
        <v>444</v>
      </c>
      <c r="G539" s="240" t="s">
        <v>33</v>
      </c>
      <c r="H539" s="238"/>
      <c r="I539" s="238"/>
      <c r="J539" s="238"/>
      <c r="K539" s="238"/>
      <c r="L539" s="238"/>
      <c r="M539" s="238"/>
      <c r="N539" s="238"/>
      <c r="O539" s="238"/>
      <c r="P539" s="238"/>
      <c r="Q539" s="238"/>
      <c r="R539" s="238"/>
      <c r="S539" s="238"/>
      <c r="T539" s="238"/>
      <c r="U539" s="238"/>
      <c r="V539" s="238"/>
      <c r="W539" s="238"/>
      <c r="X539" s="238"/>
      <c r="Y539" s="238"/>
      <c r="Z539" s="238"/>
      <c r="AA539" s="238"/>
      <c r="AB539" s="238"/>
      <c r="AC539" s="238"/>
      <c r="AD539" s="238"/>
      <c r="AE539" s="238"/>
      <c r="AF539" s="238"/>
      <c r="AG539" s="238"/>
      <c r="AH539" s="238"/>
      <c r="AI539" s="66">
        <v>319610.84999999998</v>
      </c>
      <c r="AJ539" s="66"/>
      <c r="AK539" s="66"/>
      <c r="AL539" s="66">
        <f t="shared" si="2107"/>
        <v>319610.84999999998</v>
      </c>
      <c r="AM539" s="66">
        <f t="shared" si="2108"/>
        <v>0</v>
      </c>
      <c r="AN539" s="66">
        <f t="shared" si="2109"/>
        <v>0</v>
      </c>
      <c r="AO539" s="66"/>
      <c r="AP539" s="66"/>
      <c r="AQ539" s="66"/>
      <c r="AR539" s="66">
        <f t="shared" si="2062"/>
        <v>319610.84999999998</v>
      </c>
      <c r="AS539" s="66">
        <f t="shared" si="2063"/>
        <v>0</v>
      </c>
      <c r="AT539" s="66">
        <f t="shared" si="2064"/>
        <v>0</v>
      </c>
      <c r="AU539" s="66"/>
      <c r="AV539" s="66"/>
      <c r="AW539" s="66"/>
      <c r="AX539" s="66">
        <f t="shared" si="2066"/>
        <v>319610.84999999998</v>
      </c>
      <c r="AY539" s="66">
        <f t="shared" si="2067"/>
        <v>0</v>
      </c>
      <c r="AZ539" s="66">
        <f t="shared" si="2068"/>
        <v>0</v>
      </c>
      <c r="BA539" s="66"/>
      <c r="BB539" s="66"/>
      <c r="BC539" s="66"/>
      <c r="BD539" s="66">
        <f t="shared" si="2070"/>
        <v>319610.84999999998</v>
      </c>
      <c r="BE539" s="66">
        <f t="shared" si="2071"/>
        <v>0</v>
      </c>
      <c r="BF539" s="66">
        <f t="shared" si="2072"/>
        <v>0</v>
      </c>
    </row>
    <row r="540" spans="1:58" ht="25.5">
      <c r="A540" s="231"/>
      <c r="B540" s="241" t="s">
        <v>446</v>
      </c>
      <c r="C540" s="222" t="s">
        <v>20</v>
      </c>
      <c r="D540" s="222" t="s">
        <v>21</v>
      </c>
      <c r="E540" s="222" t="s">
        <v>99</v>
      </c>
      <c r="F540" s="239" t="s">
        <v>445</v>
      </c>
      <c r="G540" s="240"/>
      <c r="H540" s="238"/>
      <c r="I540" s="238"/>
      <c r="J540" s="238"/>
      <c r="K540" s="238"/>
      <c r="L540" s="238"/>
      <c r="M540" s="238"/>
      <c r="N540" s="238"/>
      <c r="O540" s="238"/>
      <c r="P540" s="238"/>
      <c r="Q540" s="238"/>
      <c r="R540" s="238"/>
      <c r="S540" s="238"/>
      <c r="T540" s="238"/>
      <c r="U540" s="238"/>
      <c r="V540" s="238"/>
      <c r="W540" s="238"/>
      <c r="X540" s="238"/>
      <c r="Y540" s="238"/>
      <c r="Z540" s="238"/>
      <c r="AA540" s="238"/>
      <c r="AB540" s="238"/>
      <c r="AC540" s="238"/>
      <c r="AD540" s="238"/>
      <c r="AE540" s="238"/>
      <c r="AF540" s="238"/>
      <c r="AG540" s="238"/>
      <c r="AH540" s="238"/>
      <c r="AI540" s="66">
        <f>AI541</f>
        <v>67407.41</v>
      </c>
      <c r="AJ540" s="66">
        <f t="shared" ref="AJ540:AK541" si="2113">AJ541</f>
        <v>0</v>
      </c>
      <c r="AK540" s="66">
        <f t="shared" si="2113"/>
        <v>0</v>
      </c>
      <c r="AL540" s="66">
        <f t="shared" si="2107"/>
        <v>67407.41</v>
      </c>
      <c r="AM540" s="66">
        <f t="shared" si="2108"/>
        <v>0</v>
      </c>
      <c r="AN540" s="66">
        <f t="shared" si="2109"/>
        <v>0</v>
      </c>
      <c r="AO540" s="66">
        <f>AO541</f>
        <v>30000</v>
      </c>
      <c r="AP540" s="66">
        <f t="shared" ref="AP540:AQ541" si="2114">AP541</f>
        <v>0</v>
      </c>
      <c r="AQ540" s="66">
        <f t="shared" si="2114"/>
        <v>0</v>
      </c>
      <c r="AR540" s="66">
        <f t="shared" si="2062"/>
        <v>97407.41</v>
      </c>
      <c r="AS540" s="66">
        <f t="shared" si="2063"/>
        <v>0</v>
      </c>
      <c r="AT540" s="66">
        <f t="shared" si="2064"/>
        <v>0</v>
      </c>
      <c r="AU540" s="66">
        <f>AU541</f>
        <v>0</v>
      </c>
      <c r="AV540" s="66">
        <f t="shared" ref="AV540:AW541" si="2115">AV541</f>
        <v>0</v>
      </c>
      <c r="AW540" s="66">
        <f t="shared" si="2115"/>
        <v>0</v>
      </c>
      <c r="AX540" s="66">
        <f t="shared" si="2066"/>
        <v>97407.41</v>
      </c>
      <c r="AY540" s="66">
        <f t="shared" si="2067"/>
        <v>0</v>
      </c>
      <c r="AZ540" s="66">
        <f t="shared" si="2068"/>
        <v>0</v>
      </c>
      <c r="BA540" s="66">
        <f>BA541</f>
        <v>0</v>
      </c>
      <c r="BB540" s="66">
        <f t="shared" ref="BB540:BC541" si="2116">BB541</f>
        <v>0</v>
      </c>
      <c r="BC540" s="66">
        <f t="shared" si="2116"/>
        <v>0</v>
      </c>
      <c r="BD540" s="66">
        <f t="shared" si="2070"/>
        <v>97407.41</v>
      </c>
      <c r="BE540" s="66">
        <f t="shared" si="2071"/>
        <v>0</v>
      </c>
      <c r="BF540" s="66">
        <f t="shared" si="2072"/>
        <v>0</v>
      </c>
    </row>
    <row r="541" spans="1:58" ht="25.5">
      <c r="A541" s="231"/>
      <c r="B541" s="242" t="s">
        <v>207</v>
      </c>
      <c r="C541" s="222" t="s">
        <v>20</v>
      </c>
      <c r="D541" s="222" t="s">
        <v>21</v>
      </c>
      <c r="E541" s="222" t="s">
        <v>99</v>
      </c>
      <c r="F541" s="239" t="s">
        <v>445</v>
      </c>
      <c r="G541" s="240" t="s">
        <v>32</v>
      </c>
      <c r="H541" s="238"/>
      <c r="I541" s="238"/>
      <c r="J541" s="238"/>
      <c r="K541" s="238"/>
      <c r="L541" s="238"/>
      <c r="M541" s="238"/>
      <c r="N541" s="238"/>
      <c r="O541" s="238"/>
      <c r="P541" s="238"/>
      <c r="Q541" s="238"/>
      <c r="R541" s="238"/>
      <c r="S541" s="238"/>
      <c r="T541" s="238"/>
      <c r="U541" s="238"/>
      <c r="V541" s="238"/>
      <c r="W541" s="238"/>
      <c r="X541" s="238"/>
      <c r="Y541" s="238"/>
      <c r="Z541" s="238"/>
      <c r="AA541" s="238"/>
      <c r="AB541" s="238"/>
      <c r="AC541" s="238"/>
      <c r="AD541" s="238"/>
      <c r="AE541" s="238"/>
      <c r="AF541" s="238"/>
      <c r="AG541" s="238"/>
      <c r="AH541" s="238"/>
      <c r="AI541" s="66">
        <f>AI542</f>
        <v>67407.41</v>
      </c>
      <c r="AJ541" s="66">
        <f t="shared" si="2113"/>
        <v>0</v>
      </c>
      <c r="AK541" s="66">
        <f t="shared" si="2113"/>
        <v>0</v>
      </c>
      <c r="AL541" s="66">
        <f t="shared" si="2107"/>
        <v>67407.41</v>
      </c>
      <c r="AM541" s="66">
        <f t="shared" si="2108"/>
        <v>0</v>
      </c>
      <c r="AN541" s="66">
        <f t="shared" si="2109"/>
        <v>0</v>
      </c>
      <c r="AO541" s="66">
        <f>AO542</f>
        <v>30000</v>
      </c>
      <c r="AP541" s="66">
        <f t="shared" si="2114"/>
        <v>0</v>
      </c>
      <c r="AQ541" s="66">
        <f t="shared" si="2114"/>
        <v>0</v>
      </c>
      <c r="AR541" s="66">
        <f t="shared" si="2062"/>
        <v>97407.41</v>
      </c>
      <c r="AS541" s="66">
        <f t="shared" si="2063"/>
        <v>0</v>
      </c>
      <c r="AT541" s="66">
        <f t="shared" si="2064"/>
        <v>0</v>
      </c>
      <c r="AU541" s="66">
        <f>AU542</f>
        <v>0</v>
      </c>
      <c r="AV541" s="66">
        <f t="shared" si="2115"/>
        <v>0</v>
      </c>
      <c r="AW541" s="66">
        <f t="shared" si="2115"/>
        <v>0</v>
      </c>
      <c r="AX541" s="66">
        <f t="shared" si="2066"/>
        <v>97407.41</v>
      </c>
      <c r="AY541" s="66">
        <f t="shared" si="2067"/>
        <v>0</v>
      </c>
      <c r="AZ541" s="66">
        <f t="shared" si="2068"/>
        <v>0</v>
      </c>
      <c r="BA541" s="66">
        <f>BA542</f>
        <v>0</v>
      </c>
      <c r="BB541" s="66">
        <f t="shared" si="2116"/>
        <v>0</v>
      </c>
      <c r="BC541" s="66">
        <f t="shared" si="2116"/>
        <v>0</v>
      </c>
      <c r="BD541" s="66">
        <f t="shared" si="2070"/>
        <v>97407.41</v>
      </c>
      <c r="BE541" s="66">
        <f t="shared" si="2071"/>
        <v>0</v>
      </c>
      <c r="BF541" s="66">
        <f t="shared" si="2072"/>
        <v>0</v>
      </c>
    </row>
    <row r="542" spans="1:58" ht="25.5">
      <c r="A542" s="231"/>
      <c r="B542" s="243" t="s">
        <v>34</v>
      </c>
      <c r="C542" s="222" t="s">
        <v>20</v>
      </c>
      <c r="D542" s="222" t="s">
        <v>21</v>
      </c>
      <c r="E542" s="222" t="s">
        <v>99</v>
      </c>
      <c r="F542" s="239" t="s">
        <v>445</v>
      </c>
      <c r="G542" s="240" t="s">
        <v>33</v>
      </c>
      <c r="H542" s="238"/>
      <c r="I542" s="238"/>
      <c r="J542" s="238"/>
      <c r="K542" s="238"/>
      <c r="L542" s="238"/>
      <c r="M542" s="238"/>
      <c r="N542" s="238"/>
      <c r="O542" s="238"/>
      <c r="P542" s="238"/>
      <c r="Q542" s="238"/>
      <c r="R542" s="238"/>
      <c r="S542" s="238"/>
      <c r="T542" s="238"/>
      <c r="U542" s="238"/>
      <c r="V542" s="238"/>
      <c r="W542" s="238"/>
      <c r="X542" s="238"/>
      <c r="Y542" s="238"/>
      <c r="Z542" s="238"/>
      <c r="AA542" s="238"/>
      <c r="AB542" s="238"/>
      <c r="AC542" s="238"/>
      <c r="AD542" s="238"/>
      <c r="AE542" s="238"/>
      <c r="AF542" s="238"/>
      <c r="AG542" s="238"/>
      <c r="AH542" s="238"/>
      <c r="AI542" s="66">
        <v>67407.41</v>
      </c>
      <c r="AJ542" s="66"/>
      <c r="AK542" s="66"/>
      <c r="AL542" s="66">
        <f t="shared" si="2107"/>
        <v>67407.41</v>
      </c>
      <c r="AM542" s="66">
        <f t="shared" si="2108"/>
        <v>0</v>
      </c>
      <c r="AN542" s="66">
        <f t="shared" si="2109"/>
        <v>0</v>
      </c>
      <c r="AO542" s="66">
        <v>30000</v>
      </c>
      <c r="AP542" s="66"/>
      <c r="AQ542" s="66"/>
      <c r="AR542" s="66">
        <f t="shared" si="2062"/>
        <v>97407.41</v>
      </c>
      <c r="AS542" s="66">
        <f t="shared" si="2063"/>
        <v>0</v>
      </c>
      <c r="AT542" s="66">
        <f t="shared" si="2064"/>
        <v>0</v>
      </c>
      <c r="AU542" s="66"/>
      <c r="AV542" s="66"/>
      <c r="AW542" s="66"/>
      <c r="AX542" s="66">
        <f t="shared" si="2066"/>
        <v>97407.41</v>
      </c>
      <c r="AY542" s="66">
        <f t="shared" si="2067"/>
        <v>0</v>
      </c>
      <c r="AZ542" s="66">
        <f t="shared" si="2068"/>
        <v>0</v>
      </c>
      <c r="BA542" s="66"/>
      <c r="BB542" s="66"/>
      <c r="BC542" s="66"/>
      <c r="BD542" s="66">
        <f t="shared" si="2070"/>
        <v>97407.41</v>
      </c>
      <c r="BE542" s="66">
        <f t="shared" si="2071"/>
        <v>0</v>
      </c>
      <c r="BF542" s="66">
        <f t="shared" si="2072"/>
        <v>0</v>
      </c>
    </row>
    <row r="543" spans="1:58">
      <c r="A543" s="111"/>
      <c r="B543" s="91"/>
      <c r="C543" s="4"/>
      <c r="D543" s="4"/>
      <c r="E543" s="4"/>
      <c r="F543" s="5"/>
      <c r="G543" s="11"/>
      <c r="H543" s="2"/>
      <c r="AI543" s="66"/>
      <c r="AJ543" s="66"/>
      <c r="AK543" s="66"/>
      <c r="AL543" s="66">
        <f t="shared" si="2107"/>
        <v>0</v>
      </c>
      <c r="AM543" s="66">
        <f t="shared" si="2108"/>
        <v>0</v>
      </c>
      <c r="AN543" s="66">
        <f t="shared" si="2109"/>
        <v>0</v>
      </c>
      <c r="AO543" s="66"/>
      <c r="AP543" s="66"/>
      <c r="AQ543" s="66"/>
      <c r="AR543" s="66">
        <f t="shared" si="2062"/>
        <v>0</v>
      </c>
      <c r="AS543" s="66">
        <f t="shared" si="2063"/>
        <v>0</v>
      </c>
      <c r="AT543" s="66">
        <f t="shared" si="2064"/>
        <v>0</v>
      </c>
      <c r="AU543" s="66"/>
      <c r="AV543" s="66"/>
      <c r="AW543" s="66"/>
      <c r="AX543" s="66">
        <f t="shared" si="2066"/>
        <v>0</v>
      </c>
      <c r="AY543" s="66">
        <f t="shared" si="2067"/>
        <v>0</v>
      </c>
      <c r="AZ543" s="66">
        <f t="shared" si="2068"/>
        <v>0</v>
      </c>
      <c r="BA543" s="66"/>
      <c r="BB543" s="66"/>
      <c r="BC543" s="66"/>
      <c r="BD543" s="66">
        <f t="shared" si="2070"/>
        <v>0</v>
      </c>
      <c r="BE543" s="66">
        <f t="shared" si="2071"/>
        <v>0</v>
      </c>
      <c r="BF543" s="66">
        <f t="shared" si="2072"/>
        <v>0</v>
      </c>
    </row>
    <row r="544" spans="1:58" s="155" customFormat="1" ht="30">
      <c r="A544" s="95">
        <v>16</v>
      </c>
      <c r="B544" s="102" t="s">
        <v>473</v>
      </c>
      <c r="C544" s="158" t="s">
        <v>235</v>
      </c>
      <c r="D544" s="158" t="s">
        <v>21</v>
      </c>
      <c r="E544" s="158" t="s">
        <v>99</v>
      </c>
      <c r="F544" s="158" t="s">
        <v>236</v>
      </c>
      <c r="G544" s="97"/>
      <c r="H544" s="98">
        <f>H545</f>
        <v>250000</v>
      </c>
      <c r="I544" s="98">
        <f t="shared" ref="I544:M545" si="2117">I545</f>
        <v>250000</v>
      </c>
      <c r="J544" s="98">
        <f t="shared" si="2117"/>
        <v>250000</v>
      </c>
      <c r="K544" s="98">
        <f t="shared" si="2117"/>
        <v>0</v>
      </c>
      <c r="L544" s="98">
        <f t="shared" si="2117"/>
        <v>0</v>
      </c>
      <c r="M544" s="98">
        <f t="shared" si="2117"/>
        <v>0</v>
      </c>
      <c r="N544" s="98">
        <f t="shared" si="1891"/>
        <v>250000</v>
      </c>
      <c r="O544" s="98">
        <f t="shared" si="1892"/>
        <v>250000</v>
      </c>
      <c r="P544" s="98">
        <f t="shared" si="1893"/>
        <v>250000</v>
      </c>
      <c r="Q544" s="98">
        <f t="shared" ref="Q544:S546" si="2118">Q545</f>
        <v>315911.92</v>
      </c>
      <c r="R544" s="98">
        <f t="shared" si="2118"/>
        <v>0</v>
      </c>
      <c r="S544" s="98">
        <f t="shared" si="2118"/>
        <v>0</v>
      </c>
      <c r="T544" s="98">
        <f t="shared" ref="T544:T579" si="2119">N544+Q544</f>
        <v>565911.91999999993</v>
      </c>
      <c r="U544" s="98">
        <f t="shared" ref="U544:U579" si="2120">O544+R544</f>
        <v>250000</v>
      </c>
      <c r="V544" s="98">
        <f t="shared" ref="V544:V579" si="2121">P544+S544</f>
        <v>250000</v>
      </c>
      <c r="W544" s="98">
        <f t="shared" ref="W544:Y546" si="2122">W545</f>
        <v>0</v>
      </c>
      <c r="X544" s="98">
        <f t="shared" si="2122"/>
        <v>0</v>
      </c>
      <c r="Y544" s="98">
        <f t="shared" si="2122"/>
        <v>0</v>
      </c>
      <c r="Z544" s="98">
        <f t="shared" ref="Z544:Z582" si="2123">T544+W544</f>
        <v>565911.91999999993</v>
      </c>
      <c r="AA544" s="98">
        <f t="shared" ref="AA544:AA582" si="2124">U544+X544</f>
        <v>250000</v>
      </c>
      <c r="AB544" s="98">
        <f t="shared" ref="AB544:AB582" si="2125">V544+Y544</f>
        <v>250000</v>
      </c>
      <c r="AC544" s="98">
        <f t="shared" ref="AC544:AE546" si="2126">AC545</f>
        <v>0</v>
      </c>
      <c r="AD544" s="98">
        <f t="shared" si="2126"/>
        <v>0</v>
      </c>
      <c r="AE544" s="98">
        <f t="shared" si="2126"/>
        <v>0</v>
      </c>
      <c r="AF544" s="98">
        <f t="shared" ref="AF544:AF582" si="2127">Z544+AC544</f>
        <v>565911.91999999993</v>
      </c>
      <c r="AG544" s="98">
        <f t="shared" ref="AG544:AG582" si="2128">AA544+AD544</f>
        <v>250000</v>
      </c>
      <c r="AH544" s="98">
        <f t="shared" ref="AH544:AH582" si="2129">AB544+AE544</f>
        <v>250000</v>
      </c>
      <c r="AI544" s="98">
        <f t="shared" ref="AI544:AK546" si="2130">AI545</f>
        <v>0</v>
      </c>
      <c r="AJ544" s="98">
        <f t="shared" si="2130"/>
        <v>0</v>
      </c>
      <c r="AK544" s="98">
        <f t="shared" si="2130"/>
        <v>0</v>
      </c>
      <c r="AL544" s="98">
        <f t="shared" ref="AL544:AL582" si="2131">AF544+AI544</f>
        <v>565911.91999999993</v>
      </c>
      <c r="AM544" s="98">
        <f t="shared" ref="AM544:AM582" si="2132">AG544+AJ544</f>
        <v>250000</v>
      </c>
      <c r="AN544" s="98">
        <f t="shared" ref="AN544:AN582" si="2133">AH544+AK544</f>
        <v>250000</v>
      </c>
      <c r="AO544" s="98">
        <f t="shared" ref="AO544:AQ546" si="2134">AO545</f>
        <v>-61911.92</v>
      </c>
      <c r="AP544" s="98">
        <f t="shared" si="2134"/>
        <v>0</v>
      </c>
      <c r="AQ544" s="98">
        <f t="shared" si="2134"/>
        <v>0</v>
      </c>
      <c r="AR544" s="98">
        <f t="shared" si="2062"/>
        <v>503999.99999999994</v>
      </c>
      <c r="AS544" s="98">
        <f t="shared" si="2063"/>
        <v>250000</v>
      </c>
      <c r="AT544" s="98">
        <f t="shared" si="2064"/>
        <v>250000</v>
      </c>
      <c r="AU544" s="98">
        <f t="shared" ref="AU544:AW546" si="2135">AU545</f>
        <v>0</v>
      </c>
      <c r="AV544" s="98">
        <f t="shared" si="2135"/>
        <v>0</v>
      </c>
      <c r="AW544" s="98">
        <f t="shared" si="2135"/>
        <v>0</v>
      </c>
      <c r="AX544" s="98">
        <f t="shared" si="2066"/>
        <v>503999.99999999994</v>
      </c>
      <c r="AY544" s="98">
        <f t="shared" si="2067"/>
        <v>250000</v>
      </c>
      <c r="AZ544" s="98">
        <f t="shared" si="2068"/>
        <v>250000</v>
      </c>
      <c r="BA544" s="98">
        <f t="shared" ref="BA544:BC546" si="2136">BA545</f>
        <v>0</v>
      </c>
      <c r="BB544" s="98">
        <f t="shared" si="2136"/>
        <v>0</v>
      </c>
      <c r="BC544" s="98">
        <f t="shared" si="2136"/>
        <v>0</v>
      </c>
      <c r="BD544" s="98">
        <f t="shared" si="2070"/>
        <v>503999.99999999994</v>
      </c>
      <c r="BE544" s="98">
        <f t="shared" si="2071"/>
        <v>250000</v>
      </c>
      <c r="BF544" s="98">
        <f t="shared" si="2072"/>
        <v>250000</v>
      </c>
    </row>
    <row r="545" spans="1:58">
      <c r="A545" s="150"/>
      <c r="B545" s="88" t="s">
        <v>281</v>
      </c>
      <c r="C545" s="156" t="s">
        <v>235</v>
      </c>
      <c r="D545" s="156" t="s">
        <v>21</v>
      </c>
      <c r="E545" s="156" t="s">
        <v>99</v>
      </c>
      <c r="F545" s="156" t="s">
        <v>282</v>
      </c>
      <c r="G545" s="38"/>
      <c r="H545" s="71">
        <f>H546</f>
        <v>250000</v>
      </c>
      <c r="I545" s="71">
        <f t="shared" si="2117"/>
        <v>250000</v>
      </c>
      <c r="J545" s="71">
        <f t="shared" si="2117"/>
        <v>250000</v>
      </c>
      <c r="K545" s="71">
        <f t="shared" si="2117"/>
        <v>0</v>
      </c>
      <c r="L545" s="71">
        <f t="shared" si="2117"/>
        <v>0</v>
      </c>
      <c r="M545" s="71">
        <f t="shared" si="2117"/>
        <v>0</v>
      </c>
      <c r="N545" s="71">
        <f t="shared" si="1891"/>
        <v>250000</v>
      </c>
      <c r="O545" s="71">
        <f t="shared" si="1892"/>
        <v>250000</v>
      </c>
      <c r="P545" s="71">
        <f t="shared" si="1893"/>
        <v>250000</v>
      </c>
      <c r="Q545" s="71">
        <f t="shared" si="2118"/>
        <v>315911.92</v>
      </c>
      <c r="R545" s="71">
        <f t="shared" si="2118"/>
        <v>0</v>
      </c>
      <c r="S545" s="71">
        <f t="shared" si="2118"/>
        <v>0</v>
      </c>
      <c r="T545" s="71">
        <f t="shared" si="2119"/>
        <v>565911.91999999993</v>
      </c>
      <c r="U545" s="71">
        <f t="shared" si="2120"/>
        <v>250000</v>
      </c>
      <c r="V545" s="71">
        <f t="shared" si="2121"/>
        <v>250000</v>
      </c>
      <c r="W545" s="71">
        <f t="shared" si="2122"/>
        <v>0</v>
      </c>
      <c r="X545" s="71">
        <f t="shared" si="2122"/>
        <v>0</v>
      </c>
      <c r="Y545" s="71">
        <f t="shared" si="2122"/>
        <v>0</v>
      </c>
      <c r="Z545" s="71">
        <f t="shared" si="2123"/>
        <v>565911.91999999993</v>
      </c>
      <c r="AA545" s="71">
        <f t="shared" si="2124"/>
        <v>250000</v>
      </c>
      <c r="AB545" s="71">
        <f t="shared" si="2125"/>
        <v>250000</v>
      </c>
      <c r="AC545" s="71">
        <f t="shared" si="2126"/>
        <v>0</v>
      </c>
      <c r="AD545" s="71">
        <f t="shared" si="2126"/>
        <v>0</v>
      </c>
      <c r="AE545" s="71">
        <f t="shared" si="2126"/>
        <v>0</v>
      </c>
      <c r="AF545" s="71">
        <f t="shared" si="2127"/>
        <v>565911.91999999993</v>
      </c>
      <c r="AG545" s="71">
        <f t="shared" si="2128"/>
        <v>250000</v>
      </c>
      <c r="AH545" s="71">
        <f t="shared" si="2129"/>
        <v>250000</v>
      </c>
      <c r="AI545" s="71">
        <f t="shared" si="2130"/>
        <v>0</v>
      </c>
      <c r="AJ545" s="71">
        <f t="shared" si="2130"/>
        <v>0</v>
      </c>
      <c r="AK545" s="71">
        <f t="shared" si="2130"/>
        <v>0</v>
      </c>
      <c r="AL545" s="71">
        <f t="shared" si="2131"/>
        <v>565911.91999999993</v>
      </c>
      <c r="AM545" s="71">
        <f t="shared" si="2132"/>
        <v>250000</v>
      </c>
      <c r="AN545" s="71">
        <f t="shared" si="2133"/>
        <v>250000</v>
      </c>
      <c r="AO545" s="71">
        <f t="shared" si="2134"/>
        <v>-61911.92</v>
      </c>
      <c r="AP545" s="71">
        <f t="shared" si="2134"/>
        <v>0</v>
      </c>
      <c r="AQ545" s="71">
        <f t="shared" si="2134"/>
        <v>0</v>
      </c>
      <c r="AR545" s="71">
        <f t="shared" si="2062"/>
        <v>503999.99999999994</v>
      </c>
      <c r="AS545" s="71">
        <f t="shared" si="2063"/>
        <v>250000</v>
      </c>
      <c r="AT545" s="71">
        <f t="shared" si="2064"/>
        <v>250000</v>
      </c>
      <c r="AU545" s="71">
        <f t="shared" si="2135"/>
        <v>0</v>
      </c>
      <c r="AV545" s="71">
        <f t="shared" si="2135"/>
        <v>0</v>
      </c>
      <c r="AW545" s="71">
        <f t="shared" si="2135"/>
        <v>0</v>
      </c>
      <c r="AX545" s="71">
        <f t="shared" si="2066"/>
        <v>503999.99999999994</v>
      </c>
      <c r="AY545" s="71">
        <f t="shared" si="2067"/>
        <v>250000</v>
      </c>
      <c r="AZ545" s="71">
        <f t="shared" si="2068"/>
        <v>250000</v>
      </c>
      <c r="BA545" s="71">
        <f t="shared" si="2136"/>
        <v>0</v>
      </c>
      <c r="BB545" s="71">
        <f t="shared" si="2136"/>
        <v>0</v>
      </c>
      <c r="BC545" s="71">
        <f t="shared" si="2136"/>
        <v>0</v>
      </c>
      <c r="BD545" s="71">
        <f t="shared" si="2070"/>
        <v>503999.99999999994</v>
      </c>
      <c r="BE545" s="71">
        <f t="shared" si="2071"/>
        <v>250000</v>
      </c>
      <c r="BF545" s="71">
        <f t="shared" si="2072"/>
        <v>250000</v>
      </c>
    </row>
    <row r="546" spans="1:58">
      <c r="A546" s="150"/>
      <c r="B546" s="88" t="s">
        <v>35</v>
      </c>
      <c r="C546" s="156" t="s">
        <v>235</v>
      </c>
      <c r="D546" s="156" t="s">
        <v>21</v>
      </c>
      <c r="E546" s="156" t="s">
        <v>99</v>
      </c>
      <c r="F546" s="156" t="s">
        <v>282</v>
      </c>
      <c r="G546" s="76" t="s">
        <v>36</v>
      </c>
      <c r="H546" s="71">
        <f>H547</f>
        <v>250000</v>
      </c>
      <c r="I546" s="71">
        <f t="shared" ref="I546:M546" si="2137">I547</f>
        <v>250000</v>
      </c>
      <c r="J546" s="71">
        <f t="shared" si="2137"/>
        <v>250000</v>
      </c>
      <c r="K546" s="71">
        <f t="shared" si="2137"/>
        <v>0</v>
      </c>
      <c r="L546" s="71">
        <f t="shared" si="2137"/>
        <v>0</v>
      </c>
      <c r="M546" s="71">
        <f t="shared" si="2137"/>
        <v>0</v>
      </c>
      <c r="N546" s="71">
        <f t="shared" si="1891"/>
        <v>250000</v>
      </c>
      <c r="O546" s="71">
        <f t="shared" si="1892"/>
        <v>250000</v>
      </c>
      <c r="P546" s="71">
        <f t="shared" si="1893"/>
        <v>250000</v>
      </c>
      <c r="Q546" s="71">
        <f t="shared" si="2118"/>
        <v>315911.92</v>
      </c>
      <c r="R546" s="71">
        <f t="shared" si="2118"/>
        <v>0</v>
      </c>
      <c r="S546" s="71">
        <f t="shared" si="2118"/>
        <v>0</v>
      </c>
      <c r="T546" s="71">
        <f t="shared" si="2119"/>
        <v>565911.91999999993</v>
      </c>
      <c r="U546" s="71">
        <f t="shared" si="2120"/>
        <v>250000</v>
      </c>
      <c r="V546" s="71">
        <f t="shared" si="2121"/>
        <v>250000</v>
      </c>
      <c r="W546" s="71">
        <f t="shared" si="2122"/>
        <v>0</v>
      </c>
      <c r="X546" s="71">
        <f t="shared" si="2122"/>
        <v>0</v>
      </c>
      <c r="Y546" s="71">
        <f t="shared" si="2122"/>
        <v>0</v>
      </c>
      <c r="Z546" s="71">
        <f t="shared" si="2123"/>
        <v>565911.91999999993</v>
      </c>
      <c r="AA546" s="71">
        <f t="shared" si="2124"/>
        <v>250000</v>
      </c>
      <c r="AB546" s="71">
        <f t="shared" si="2125"/>
        <v>250000</v>
      </c>
      <c r="AC546" s="71">
        <f t="shared" si="2126"/>
        <v>0</v>
      </c>
      <c r="AD546" s="71">
        <f t="shared" si="2126"/>
        <v>0</v>
      </c>
      <c r="AE546" s="71">
        <f t="shared" si="2126"/>
        <v>0</v>
      </c>
      <c r="AF546" s="71">
        <f t="shared" si="2127"/>
        <v>565911.91999999993</v>
      </c>
      <c r="AG546" s="71">
        <f t="shared" si="2128"/>
        <v>250000</v>
      </c>
      <c r="AH546" s="71">
        <f t="shared" si="2129"/>
        <v>250000</v>
      </c>
      <c r="AI546" s="71">
        <f t="shared" si="2130"/>
        <v>0</v>
      </c>
      <c r="AJ546" s="71">
        <f t="shared" si="2130"/>
        <v>0</v>
      </c>
      <c r="AK546" s="71">
        <f t="shared" si="2130"/>
        <v>0</v>
      </c>
      <c r="AL546" s="71">
        <f t="shared" si="2131"/>
        <v>565911.91999999993</v>
      </c>
      <c r="AM546" s="71">
        <f t="shared" si="2132"/>
        <v>250000</v>
      </c>
      <c r="AN546" s="71">
        <f t="shared" si="2133"/>
        <v>250000</v>
      </c>
      <c r="AO546" s="71">
        <f t="shared" si="2134"/>
        <v>-61911.92</v>
      </c>
      <c r="AP546" s="71">
        <f t="shared" si="2134"/>
        <v>0</v>
      </c>
      <c r="AQ546" s="71">
        <f t="shared" si="2134"/>
        <v>0</v>
      </c>
      <c r="AR546" s="71">
        <f t="shared" si="2062"/>
        <v>503999.99999999994</v>
      </c>
      <c r="AS546" s="71">
        <f t="shared" si="2063"/>
        <v>250000</v>
      </c>
      <c r="AT546" s="71">
        <f t="shared" si="2064"/>
        <v>250000</v>
      </c>
      <c r="AU546" s="71">
        <f t="shared" si="2135"/>
        <v>0</v>
      </c>
      <c r="AV546" s="71">
        <f t="shared" si="2135"/>
        <v>0</v>
      </c>
      <c r="AW546" s="71">
        <f t="shared" si="2135"/>
        <v>0</v>
      </c>
      <c r="AX546" s="71">
        <f t="shared" si="2066"/>
        <v>503999.99999999994</v>
      </c>
      <c r="AY546" s="71">
        <f t="shared" si="2067"/>
        <v>250000</v>
      </c>
      <c r="AZ546" s="71">
        <f t="shared" si="2068"/>
        <v>250000</v>
      </c>
      <c r="BA546" s="71">
        <f t="shared" si="2136"/>
        <v>0</v>
      </c>
      <c r="BB546" s="71">
        <f t="shared" si="2136"/>
        <v>0</v>
      </c>
      <c r="BC546" s="71">
        <f t="shared" si="2136"/>
        <v>0</v>
      </c>
      <c r="BD546" s="71">
        <f t="shared" si="2070"/>
        <v>503999.99999999994</v>
      </c>
      <c r="BE546" s="71">
        <f t="shared" si="2071"/>
        <v>250000</v>
      </c>
      <c r="BF546" s="71">
        <f t="shared" si="2072"/>
        <v>250000</v>
      </c>
    </row>
    <row r="547" spans="1:58" ht="25.5">
      <c r="A547" s="150"/>
      <c r="B547" s="88" t="s">
        <v>38</v>
      </c>
      <c r="C547" s="156" t="s">
        <v>235</v>
      </c>
      <c r="D547" s="156" t="s">
        <v>21</v>
      </c>
      <c r="E547" s="156" t="s">
        <v>99</v>
      </c>
      <c r="F547" s="156" t="s">
        <v>282</v>
      </c>
      <c r="G547" s="76" t="s">
        <v>37</v>
      </c>
      <c r="H547" s="70">
        <v>250000</v>
      </c>
      <c r="I547" s="70">
        <v>250000</v>
      </c>
      <c r="J547" s="70">
        <v>250000</v>
      </c>
      <c r="K547" s="70"/>
      <c r="L547" s="70"/>
      <c r="M547" s="70"/>
      <c r="N547" s="70">
        <f t="shared" si="1891"/>
        <v>250000</v>
      </c>
      <c r="O547" s="70">
        <f t="shared" si="1892"/>
        <v>250000</v>
      </c>
      <c r="P547" s="70">
        <f t="shared" si="1893"/>
        <v>250000</v>
      </c>
      <c r="Q547" s="70">
        <v>315911.92</v>
      </c>
      <c r="R547" s="70"/>
      <c r="S547" s="70"/>
      <c r="T547" s="70">
        <f t="shared" si="2119"/>
        <v>565911.91999999993</v>
      </c>
      <c r="U547" s="70">
        <f t="shared" si="2120"/>
        <v>250000</v>
      </c>
      <c r="V547" s="70">
        <f t="shared" si="2121"/>
        <v>250000</v>
      </c>
      <c r="W547" s="70"/>
      <c r="X547" s="70"/>
      <c r="Y547" s="70"/>
      <c r="Z547" s="70">
        <f t="shared" si="2123"/>
        <v>565911.91999999993</v>
      </c>
      <c r="AA547" s="70">
        <f t="shared" si="2124"/>
        <v>250000</v>
      </c>
      <c r="AB547" s="70">
        <f t="shared" si="2125"/>
        <v>250000</v>
      </c>
      <c r="AC547" s="70"/>
      <c r="AD547" s="70"/>
      <c r="AE547" s="70"/>
      <c r="AF547" s="70">
        <f t="shared" si="2127"/>
        <v>565911.91999999993</v>
      </c>
      <c r="AG547" s="70">
        <f t="shared" si="2128"/>
        <v>250000</v>
      </c>
      <c r="AH547" s="70">
        <f t="shared" si="2129"/>
        <v>250000</v>
      </c>
      <c r="AI547" s="70"/>
      <c r="AJ547" s="70"/>
      <c r="AK547" s="70"/>
      <c r="AL547" s="70">
        <f t="shared" si="2131"/>
        <v>565911.91999999993</v>
      </c>
      <c r="AM547" s="70">
        <f t="shared" si="2132"/>
        <v>250000</v>
      </c>
      <c r="AN547" s="70">
        <f t="shared" si="2133"/>
        <v>250000</v>
      </c>
      <c r="AO547" s="70">
        <v>-61911.92</v>
      </c>
      <c r="AP547" s="70"/>
      <c r="AQ547" s="70"/>
      <c r="AR547" s="70">
        <f t="shared" si="2062"/>
        <v>503999.99999999994</v>
      </c>
      <c r="AS547" s="70">
        <f t="shared" si="2063"/>
        <v>250000</v>
      </c>
      <c r="AT547" s="70">
        <f t="shared" si="2064"/>
        <v>250000</v>
      </c>
      <c r="AU547" s="70"/>
      <c r="AV547" s="70"/>
      <c r="AW547" s="70"/>
      <c r="AX547" s="70">
        <f t="shared" si="2066"/>
        <v>503999.99999999994</v>
      </c>
      <c r="AY547" s="70">
        <f t="shared" si="2067"/>
        <v>250000</v>
      </c>
      <c r="AZ547" s="70">
        <f t="shared" si="2068"/>
        <v>250000</v>
      </c>
      <c r="BA547" s="70"/>
      <c r="BB547" s="70"/>
      <c r="BC547" s="70"/>
      <c r="BD547" s="70">
        <f t="shared" si="2070"/>
        <v>503999.99999999994</v>
      </c>
      <c r="BE547" s="70">
        <f t="shared" si="2071"/>
        <v>250000</v>
      </c>
      <c r="BF547" s="70">
        <f t="shared" si="2072"/>
        <v>250000</v>
      </c>
    </row>
    <row r="548" spans="1:58">
      <c r="A548" s="229"/>
      <c r="B548" s="233"/>
      <c r="C548" s="100"/>
      <c r="D548" s="100"/>
      <c r="E548" s="100"/>
      <c r="F548" s="100"/>
      <c r="G548" s="101"/>
      <c r="H548" s="104"/>
      <c r="I548" s="104"/>
      <c r="J548" s="104"/>
      <c r="K548" s="104"/>
      <c r="L548" s="104"/>
      <c r="M548" s="104"/>
      <c r="N548" s="104"/>
      <c r="O548" s="104"/>
      <c r="P548" s="104"/>
      <c r="Q548" s="104"/>
      <c r="R548" s="104"/>
      <c r="S548" s="104"/>
      <c r="T548" s="104"/>
      <c r="U548" s="104"/>
      <c r="V548" s="104"/>
      <c r="W548" s="104"/>
      <c r="X548" s="104"/>
      <c r="Y548" s="104"/>
      <c r="Z548" s="104"/>
      <c r="AA548" s="104"/>
      <c r="AB548" s="104"/>
      <c r="AC548" s="104"/>
      <c r="AD548" s="104"/>
      <c r="AE548" s="104"/>
      <c r="AF548" s="104"/>
      <c r="AG548" s="104"/>
      <c r="AH548" s="104"/>
      <c r="AI548" s="104"/>
      <c r="AJ548" s="104"/>
      <c r="AK548" s="104"/>
      <c r="AL548" s="104"/>
      <c r="AM548" s="104"/>
      <c r="AN548" s="104"/>
      <c r="AO548" s="104"/>
      <c r="AP548" s="104"/>
      <c r="AQ548" s="104"/>
      <c r="AR548" s="104"/>
      <c r="AS548" s="104"/>
      <c r="AT548" s="104"/>
      <c r="AU548" s="104"/>
      <c r="AV548" s="104"/>
      <c r="AW548" s="104"/>
      <c r="AX548" s="104"/>
      <c r="AY548" s="104"/>
      <c r="AZ548" s="104"/>
      <c r="BA548" s="104"/>
      <c r="BB548" s="104"/>
      <c r="BC548" s="104"/>
      <c r="BD548" s="104"/>
      <c r="BE548" s="104"/>
      <c r="BF548" s="104"/>
    </row>
    <row r="549" spans="1:58" ht="75">
      <c r="A549" s="95">
        <v>17</v>
      </c>
      <c r="B549" s="187" t="s">
        <v>474</v>
      </c>
      <c r="C549" s="96" t="s">
        <v>167</v>
      </c>
      <c r="D549" s="96" t="s">
        <v>21</v>
      </c>
      <c r="E549" s="96" t="s">
        <v>99</v>
      </c>
      <c r="F549" s="96" t="s">
        <v>100</v>
      </c>
      <c r="G549" s="97"/>
      <c r="H549" s="98">
        <f>H564+H558+H550+H553+H569+H561</f>
        <v>5689468</v>
      </c>
      <c r="I549" s="98">
        <f t="shared" ref="I549:J549" si="2138">I564+I558+I550+I553+I569+I561</f>
        <v>4338686.72</v>
      </c>
      <c r="J549" s="98">
        <f t="shared" si="2138"/>
        <v>3052434.19</v>
      </c>
      <c r="K549" s="98">
        <f t="shared" ref="K549:M549" si="2139">K564+K558+K550+K553+K569+K561</f>
        <v>0</v>
      </c>
      <c r="L549" s="98">
        <f t="shared" si="2139"/>
        <v>0</v>
      </c>
      <c r="M549" s="98">
        <f t="shared" si="2139"/>
        <v>0</v>
      </c>
      <c r="N549" s="98">
        <f t="shared" si="1891"/>
        <v>5689468</v>
      </c>
      <c r="O549" s="98">
        <f t="shared" si="1892"/>
        <v>4338686.72</v>
      </c>
      <c r="P549" s="98">
        <f t="shared" si="1893"/>
        <v>3052434.19</v>
      </c>
      <c r="Q549" s="98">
        <f t="shared" ref="Q549:S549" si="2140">Q564+Q558+Q550+Q553+Q569+Q561</f>
        <v>0</v>
      </c>
      <c r="R549" s="98">
        <f t="shared" si="2140"/>
        <v>0</v>
      </c>
      <c r="S549" s="98">
        <f t="shared" si="2140"/>
        <v>0</v>
      </c>
      <c r="T549" s="98">
        <f t="shared" si="2119"/>
        <v>5689468</v>
      </c>
      <c r="U549" s="98">
        <f t="shared" si="2120"/>
        <v>4338686.72</v>
      </c>
      <c r="V549" s="98">
        <f t="shared" si="2121"/>
        <v>3052434.19</v>
      </c>
      <c r="W549" s="98">
        <f>W564+W558+W550+W553+W569+W572+W561</f>
        <v>1660950</v>
      </c>
      <c r="X549" s="98">
        <f t="shared" ref="X549:Y549" si="2141">X564+X558+X550+X553+X569+X572+X561</f>
        <v>0</v>
      </c>
      <c r="Y549" s="98">
        <f t="shared" si="2141"/>
        <v>0</v>
      </c>
      <c r="Z549" s="98">
        <f t="shared" si="2123"/>
        <v>7350418</v>
      </c>
      <c r="AA549" s="98">
        <f t="shared" si="2124"/>
        <v>4338686.72</v>
      </c>
      <c r="AB549" s="98">
        <f t="shared" si="2125"/>
        <v>3052434.19</v>
      </c>
      <c r="AC549" s="98">
        <f>AC564+AC558+AC550+AC553+AC569+AC572+AC561</f>
        <v>0</v>
      </c>
      <c r="AD549" s="98">
        <f t="shared" ref="AD549:AE549" si="2142">AD564+AD558+AD550+AD553+AD569+AD572+AD561</f>
        <v>0</v>
      </c>
      <c r="AE549" s="98">
        <f t="shared" si="2142"/>
        <v>0</v>
      </c>
      <c r="AF549" s="98">
        <f t="shared" si="2127"/>
        <v>7350418</v>
      </c>
      <c r="AG549" s="98">
        <f t="shared" si="2128"/>
        <v>4338686.72</v>
      </c>
      <c r="AH549" s="98">
        <f t="shared" si="2129"/>
        <v>3052434.19</v>
      </c>
      <c r="AI549" s="98">
        <f>AI564+AI558+AI550+AI553+AI569+AI572+AI561</f>
        <v>0</v>
      </c>
      <c r="AJ549" s="98">
        <f t="shared" ref="AJ549:AK549" si="2143">AJ564+AJ558+AJ550+AJ553+AJ569+AJ572+AJ561</f>
        <v>0</v>
      </c>
      <c r="AK549" s="98">
        <f t="shared" si="2143"/>
        <v>0</v>
      </c>
      <c r="AL549" s="98">
        <f t="shared" si="2131"/>
        <v>7350418</v>
      </c>
      <c r="AM549" s="98">
        <f t="shared" si="2132"/>
        <v>4338686.72</v>
      </c>
      <c r="AN549" s="98">
        <f t="shared" si="2133"/>
        <v>3052434.19</v>
      </c>
      <c r="AO549" s="98">
        <f>AO564+AO558+AO550+AO553+AO569+AO572+AO561</f>
        <v>-419200</v>
      </c>
      <c r="AP549" s="98">
        <f t="shared" ref="AP549:AQ549" si="2144">AP564+AP558+AP550+AP553+AP569+AP572+AP561</f>
        <v>0</v>
      </c>
      <c r="AQ549" s="98">
        <f t="shared" si="2144"/>
        <v>0</v>
      </c>
      <c r="AR549" s="98">
        <f t="shared" ref="AR549:AR574" si="2145">AL549+AO549</f>
        <v>6931218</v>
      </c>
      <c r="AS549" s="98">
        <f t="shared" ref="AS549:AS574" si="2146">AM549+AP549</f>
        <v>4338686.72</v>
      </c>
      <c r="AT549" s="98">
        <f t="shared" ref="AT549:AT574" si="2147">AN549+AQ549</f>
        <v>3052434.19</v>
      </c>
      <c r="AU549" s="98">
        <f>AU564+AU558+AU550+AU553+AU569+AU572+AU561</f>
        <v>-226855</v>
      </c>
      <c r="AV549" s="98">
        <f t="shared" ref="AV549:AW549" si="2148">AV564+AV558+AV550+AV553+AV569+AV572+AV561</f>
        <v>0</v>
      </c>
      <c r="AW549" s="98">
        <f t="shared" si="2148"/>
        <v>0</v>
      </c>
      <c r="AX549" s="98">
        <f t="shared" ref="AX549:AX574" si="2149">AR549+AU549</f>
        <v>6704363</v>
      </c>
      <c r="AY549" s="98">
        <f t="shared" ref="AY549:AY574" si="2150">AS549+AV549</f>
        <v>4338686.72</v>
      </c>
      <c r="AZ549" s="98">
        <f t="shared" ref="AZ549:AZ574" si="2151">AT549+AW549</f>
        <v>3052434.19</v>
      </c>
      <c r="BA549" s="98">
        <f>BA564+BA558+BA550+BA553+BA569+BA572+BA561</f>
        <v>0</v>
      </c>
      <c r="BB549" s="98">
        <f t="shared" ref="BB549:BC549" si="2152">BB564+BB558+BB550+BB553+BB569+BB572+BB561</f>
        <v>0</v>
      </c>
      <c r="BC549" s="98">
        <f t="shared" si="2152"/>
        <v>0</v>
      </c>
      <c r="BD549" s="98">
        <f t="shared" ref="BD549:BD574" si="2153">AX549+BA549</f>
        <v>6704363</v>
      </c>
      <c r="BE549" s="98">
        <f t="shared" ref="BE549:BE574" si="2154">AY549+BB549</f>
        <v>4338686.72</v>
      </c>
      <c r="BF549" s="98">
        <f t="shared" ref="BF549:BF574" si="2155">AZ549+BC549</f>
        <v>3052434.19</v>
      </c>
    </row>
    <row r="550" spans="1:58" ht="25.5">
      <c r="A550" s="166"/>
      <c r="B550" s="188" t="s">
        <v>283</v>
      </c>
      <c r="C550" s="130" t="s">
        <v>167</v>
      </c>
      <c r="D550" s="130" t="s">
        <v>21</v>
      </c>
      <c r="E550" s="130" t="s">
        <v>99</v>
      </c>
      <c r="F550" s="130" t="s">
        <v>284</v>
      </c>
      <c r="G550" s="131"/>
      <c r="H550" s="104">
        <f>H551</f>
        <v>300000</v>
      </c>
      <c r="I550" s="104">
        <f t="shared" ref="I550:M550" si="2156">I551</f>
        <v>300000</v>
      </c>
      <c r="J550" s="104">
        <f t="shared" si="2156"/>
        <v>300000</v>
      </c>
      <c r="K550" s="104">
        <f t="shared" si="2156"/>
        <v>0</v>
      </c>
      <c r="L550" s="104">
        <f t="shared" si="2156"/>
        <v>0</v>
      </c>
      <c r="M550" s="104">
        <f t="shared" si="2156"/>
        <v>0</v>
      </c>
      <c r="N550" s="104">
        <f t="shared" si="1891"/>
        <v>300000</v>
      </c>
      <c r="O550" s="104">
        <f t="shared" si="1892"/>
        <v>300000</v>
      </c>
      <c r="P550" s="104">
        <f t="shared" si="1893"/>
        <v>300000</v>
      </c>
      <c r="Q550" s="104">
        <f t="shared" ref="Q550:S551" si="2157">Q551</f>
        <v>0</v>
      </c>
      <c r="R550" s="104">
        <f t="shared" si="2157"/>
        <v>0</v>
      </c>
      <c r="S550" s="104">
        <f t="shared" si="2157"/>
        <v>0</v>
      </c>
      <c r="T550" s="104">
        <f t="shared" si="2119"/>
        <v>300000</v>
      </c>
      <c r="U550" s="104">
        <f t="shared" si="2120"/>
        <v>300000</v>
      </c>
      <c r="V550" s="104">
        <f t="shared" si="2121"/>
        <v>300000</v>
      </c>
      <c r="W550" s="104">
        <f t="shared" ref="W550:Y551" si="2158">W551</f>
        <v>0</v>
      </c>
      <c r="X550" s="104">
        <f t="shared" si="2158"/>
        <v>0</v>
      </c>
      <c r="Y550" s="104">
        <f t="shared" si="2158"/>
        <v>0</v>
      </c>
      <c r="Z550" s="104">
        <f t="shared" si="2123"/>
        <v>300000</v>
      </c>
      <c r="AA550" s="104">
        <f t="shared" si="2124"/>
        <v>300000</v>
      </c>
      <c r="AB550" s="104">
        <f t="shared" si="2125"/>
        <v>300000</v>
      </c>
      <c r="AC550" s="104">
        <f t="shared" ref="AC550:AE551" si="2159">AC551</f>
        <v>0</v>
      </c>
      <c r="AD550" s="104">
        <f t="shared" si="2159"/>
        <v>0</v>
      </c>
      <c r="AE550" s="104">
        <f t="shared" si="2159"/>
        <v>0</v>
      </c>
      <c r="AF550" s="104">
        <f t="shared" si="2127"/>
        <v>300000</v>
      </c>
      <c r="AG550" s="104">
        <f t="shared" si="2128"/>
        <v>300000</v>
      </c>
      <c r="AH550" s="104">
        <f t="shared" si="2129"/>
        <v>300000</v>
      </c>
      <c r="AI550" s="104">
        <f t="shared" ref="AI550:AK551" si="2160">AI551</f>
        <v>0</v>
      </c>
      <c r="AJ550" s="104">
        <f t="shared" si="2160"/>
        <v>0</v>
      </c>
      <c r="AK550" s="104">
        <f t="shared" si="2160"/>
        <v>0</v>
      </c>
      <c r="AL550" s="104">
        <f t="shared" si="2131"/>
        <v>300000</v>
      </c>
      <c r="AM550" s="104">
        <f t="shared" si="2132"/>
        <v>300000</v>
      </c>
      <c r="AN550" s="104">
        <f t="shared" si="2133"/>
        <v>300000</v>
      </c>
      <c r="AO550" s="104">
        <f t="shared" ref="AO550:AQ551" si="2161">AO551</f>
        <v>0</v>
      </c>
      <c r="AP550" s="104">
        <f t="shared" si="2161"/>
        <v>0</v>
      </c>
      <c r="AQ550" s="104">
        <f t="shared" si="2161"/>
        <v>0</v>
      </c>
      <c r="AR550" s="104">
        <f t="shared" si="2145"/>
        <v>300000</v>
      </c>
      <c r="AS550" s="104">
        <f t="shared" si="2146"/>
        <v>300000</v>
      </c>
      <c r="AT550" s="104">
        <f t="shared" si="2147"/>
        <v>300000</v>
      </c>
      <c r="AU550" s="104">
        <f t="shared" ref="AU550:AW551" si="2162">AU551</f>
        <v>0</v>
      </c>
      <c r="AV550" s="104">
        <f t="shared" si="2162"/>
        <v>0</v>
      </c>
      <c r="AW550" s="104">
        <f t="shared" si="2162"/>
        <v>0</v>
      </c>
      <c r="AX550" s="104">
        <f t="shared" si="2149"/>
        <v>300000</v>
      </c>
      <c r="AY550" s="104">
        <f t="shared" si="2150"/>
        <v>300000</v>
      </c>
      <c r="AZ550" s="104">
        <f t="shared" si="2151"/>
        <v>300000</v>
      </c>
      <c r="BA550" s="104">
        <f t="shared" ref="BA550:BC551" si="2163">BA551</f>
        <v>0</v>
      </c>
      <c r="BB550" s="104">
        <f t="shared" si="2163"/>
        <v>0</v>
      </c>
      <c r="BC550" s="104">
        <f t="shared" si="2163"/>
        <v>0</v>
      </c>
      <c r="BD550" s="104">
        <f t="shared" si="2153"/>
        <v>300000</v>
      </c>
      <c r="BE550" s="104">
        <f t="shared" si="2154"/>
        <v>300000</v>
      </c>
      <c r="BF550" s="104">
        <f t="shared" si="2155"/>
        <v>300000</v>
      </c>
    </row>
    <row r="551" spans="1:58" ht="25.5">
      <c r="A551" s="166"/>
      <c r="B551" s="136" t="s">
        <v>207</v>
      </c>
      <c r="C551" s="130" t="s">
        <v>167</v>
      </c>
      <c r="D551" s="130" t="s">
        <v>21</v>
      </c>
      <c r="E551" s="130" t="s">
        <v>99</v>
      </c>
      <c r="F551" s="130" t="s">
        <v>284</v>
      </c>
      <c r="G551" s="131" t="s">
        <v>32</v>
      </c>
      <c r="H551" s="104">
        <f>H552</f>
        <v>300000</v>
      </c>
      <c r="I551" s="104">
        <f t="shared" ref="I551:M551" si="2164">I552</f>
        <v>300000</v>
      </c>
      <c r="J551" s="104">
        <f t="shared" si="2164"/>
        <v>300000</v>
      </c>
      <c r="K551" s="104">
        <f t="shared" si="2164"/>
        <v>0</v>
      </c>
      <c r="L551" s="104">
        <f t="shared" si="2164"/>
        <v>0</v>
      </c>
      <c r="M551" s="104">
        <f t="shared" si="2164"/>
        <v>0</v>
      </c>
      <c r="N551" s="104">
        <f t="shared" si="1891"/>
        <v>300000</v>
      </c>
      <c r="O551" s="104">
        <f t="shared" si="1892"/>
        <v>300000</v>
      </c>
      <c r="P551" s="104">
        <f t="shared" si="1893"/>
        <v>300000</v>
      </c>
      <c r="Q551" s="104">
        <f t="shared" si="2157"/>
        <v>0</v>
      </c>
      <c r="R551" s="104">
        <f t="shared" si="2157"/>
        <v>0</v>
      </c>
      <c r="S551" s="104">
        <f t="shared" si="2157"/>
        <v>0</v>
      </c>
      <c r="T551" s="104">
        <f t="shared" si="2119"/>
        <v>300000</v>
      </c>
      <c r="U551" s="104">
        <f t="shared" si="2120"/>
        <v>300000</v>
      </c>
      <c r="V551" s="104">
        <f t="shared" si="2121"/>
        <v>300000</v>
      </c>
      <c r="W551" s="104">
        <f t="shared" si="2158"/>
        <v>0</v>
      </c>
      <c r="X551" s="104">
        <f t="shared" si="2158"/>
        <v>0</v>
      </c>
      <c r="Y551" s="104">
        <f t="shared" si="2158"/>
        <v>0</v>
      </c>
      <c r="Z551" s="104">
        <f t="shared" si="2123"/>
        <v>300000</v>
      </c>
      <c r="AA551" s="104">
        <f t="shared" si="2124"/>
        <v>300000</v>
      </c>
      <c r="AB551" s="104">
        <f t="shared" si="2125"/>
        <v>300000</v>
      </c>
      <c r="AC551" s="104">
        <f t="shared" si="2159"/>
        <v>0</v>
      </c>
      <c r="AD551" s="104">
        <f t="shared" si="2159"/>
        <v>0</v>
      </c>
      <c r="AE551" s="104">
        <f t="shared" si="2159"/>
        <v>0</v>
      </c>
      <c r="AF551" s="104">
        <f t="shared" si="2127"/>
        <v>300000</v>
      </c>
      <c r="AG551" s="104">
        <f t="shared" si="2128"/>
        <v>300000</v>
      </c>
      <c r="AH551" s="104">
        <f t="shared" si="2129"/>
        <v>300000</v>
      </c>
      <c r="AI551" s="104">
        <f t="shared" si="2160"/>
        <v>0</v>
      </c>
      <c r="AJ551" s="104">
        <f t="shared" si="2160"/>
        <v>0</v>
      </c>
      <c r="AK551" s="104">
        <f t="shared" si="2160"/>
        <v>0</v>
      </c>
      <c r="AL551" s="104">
        <f t="shared" si="2131"/>
        <v>300000</v>
      </c>
      <c r="AM551" s="104">
        <f t="shared" si="2132"/>
        <v>300000</v>
      </c>
      <c r="AN551" s="104">
        <f t="shared" si="2133"/>
        <v>300000</v>
      </c>
      <c r="AO551" s="104">
        <f t="shared" si="2161"/>
        <v>0</v>
      </c>
      <c r="AP551" s="104">
        <f t="shared" si="2161"/>
        <v>0</v>
      </c>
      <c r="AQ551" s="104">
        <f t="shared" si="2161"/>
        <v>0</v>
      </c>
      <c r="AR551" s="104">
        <f t="shared" si="2145"/>
        <v>300000</v>
      </c>
      <c r="AS551" s="104">
        <f t="shared" si="2146"/>
        <v>300000</v>
      </c>
      <c r="AT551" s="104">
        <f t="shared" si="2147"/>
        <v>300000</v>
      </c>
      <c r="AU551" s="104">
        <f t="shared" si="2162"/>
        <v>0</v>
      </c>
      <c r="AV551" s="104">
        <f t="shared" si="2162"/>
        <v>0</v>
      </c>
      <c r="AW551" s="104">
        <f t="shared" si="2162"/>
        <v>0</v>
      </c>
      <c r="AX551" s="104">
        <f t="shared" si="2149"/>
        <v>300000</v>
      </c>
      <c r="AY551" s="104">
        <f t="shared" si="2150"/>
        <v>300000</v>
      </c>
      <c r="AZ551" s="104">
        <f t="shared" si="2151"/>
        <v>300000</v>
      </c>
      <c r="BA551" s="104">
        <f t="shared" si="2163"/>
        <v>0</v>
      </c>
      <c r="BB551" s="104">
        <f t="shared" si="2163"/>
        <v>0</v>
      </c>
      <c r="BC551" s="104">
        <f t="shared" si="2163"/>
        <v>0</v>
      </c>
      <c r="BD551" s="104">
        <f t="shared" si="2153"/>
        <v>300000</v>
      </c>
      <c r="BE551" s="104">
        <f t="shared" si="2154"/>
        <v>300000</v>
      </c>
      <c r="BF551" s="104">
        <f t="shared" si="2155"/>
        <v>300000</v>
      </c>
    </row>
    <row r="552" spans="1:58" ht="25.5">
      <c r="A552" s="166"/>
      <c r="B552" s="77" t="s">
        <v>34</v>
      </c>
      <c r="C552" s="130" t="s">
        <v>167</v>
      </c>
      <c r="D552" s="130" t="s">
        <v>21</v>
      </c>
      <c r="E552" s="130" t="s">
        <v>99</v>
      </c>
      <c r="F552" s="130" t="s">
        <v>284</v>
      </c>
      <c r="G552" s="131" t="s">
        <v>33</v>
      </c>
      <c r="H552" s="132">
        <v>300000</v>
      </c>
      <c r="I552" s="132">
        <v>300000</v>
      </c>
      <c r="J552" s="132">
        <v>300000</v>
      </c>
      <c r="K552" s="132"/>
      <c r="L552" s="132"/>
      <c r="M552" s="132"/>
      <c r="N552" s="132">
        <f t="shared" si="1891"/>
        <v>300000</v>
      </c>
      <c r="O552" s="132">
        <f t="shared" si="1892"/>
        <v>300000</v>
      </c>
      <c r="P552" s="132">
        <f t="shared" si="1893"/>
        <v>300000</v>
      </c>
      <c r="Q552" s="132"/>
      <c r="R552" s="132"/>
      <c r="S552" s="132"/>
      <c r="T552" s="132">
        <f t="shared" si="2119"/>
        <v>300000</v>
      </c>
      <c r="U552" s="132">
        <f t="shared" si="2120"/>
        <v>300000</v>
      </c>
      <c r="V552" s="132">
        <f t="shared" si="2121"/>
        <v>300000</v>
      </c>
      <c r="W552" s="132"/>
      <c r="X552" s="132"/>
      <c r="Y552" s="132"/>
      <c r="Z552" s="132">
        <f t="shared" si="2123"/>
        <v>300000</v>
      </c>
      <c r="AA552" s="132">
        <f t="shared" si="2124"/>
        <v>300000</v>
      </c>
      <c r="AB552" s="132">
        <f t="shared" si="2125"/>
        <v>300000</v>
      </c>
      <c r="AC552" s="132"/>
      <c r="AD552" s="132"/>
      <c r="AE552" s="132"/>
      <c r="AF552" s="132">
        <f t="shared" si="2127"/>
        <v>300000</v>
      </c>
      <c r="AG552" s="132">
        <f t="shared" si="2128"/>
        <v>300000</v>
      </c>
      <c r="AH552" s="132">
        <f t="shared" si="2129"/>
        <v>300000</v>
      </c>
      <c r="AI552" s="132"/>
      <c r="AJ552" s="132"/>
      <c r="AK552" s="132"/>
      <c r="AL552" s="132">
        <f t="shared" si="2131"/>
        <v>300000</v>
      </c>
      <c r="AM552" s="132">
        <f t="shared" si="2132"/>
        <v>300000</v>
      </c>
      <c r="AN552" s="132">
        <f t="shared" si="2133"/>
        <v>300000</v>
      </c>
      <c r="AO552" s="132"/>
      <c r="AP552" s="132"/>
      <c r="AQ552" s="132"/>
      <c r="AR552" s="132">
        <f t="shared" si="2145"/>
        <v>300000</v>
      </c>
      <c r="AS552" s="132">
        <f t="shared" si="2146"/>
        <v>300000</v>
      </c>
      <c r="AT552" s="132">
        <f t="shared" si="2147"/>
        <v>300000</v>
      </c>
      <c r="AU552" s="132"/>
      <c r="AV552" s="132"/>
      <c r="AW552" s="132"/>
      <c r="AX552" s="132">
        <f t="shared" si="2149"/>
        <v>300000</v>
      </c>
      <c r="AY552" s="132">
        <f t="shared" si="2150"/>
        <v>300000</v>
      </c>
      <c r="AZ552" s="132">
        <f t="shared" si="2151"/>
        <v>300000</v>
      </c>
      <c r="BA552" s="132"/>
      <c r="BB552" s="132"/>
      <c r="BC552" s="132"/>
      <c r="BD552" s="132">
        <f t="shared" si="2153"/>
        <v>300000</v>
      </c>
      <c r="BE552" s="132">
        <f t="shared" si="2154"/>
        <v>300000</v>
      </c>
      <c r="BF552" s="132">
        <f t="shared" si="2155"/>
        <v>300000</v>
      </c>
    </row>
    <row r="553" spans="1:58" ht="15">
      <c r="A553" s="166"/>
      <c r="B553" s="164" t="s">
        <v>285</v>
      </c>
      <c r="C553" s="130" t="s">
        <v>167</v>
      </c>
      <c r="D553" s="130" t="s">
        <v>21</v>
      </c>
      <c r="E553" s="130" t="s">
        <v>99</v>
      </c>
      <c r="F553" s="130" t="s">
        <v>286</v>
      </c>
      <c r="G553" s="131"/>
      <c r="H553" s="167">
        <f>H554</f>
        <v>3630468</v>
      </c>
      <c r="I553" s="167">
        <f t="shared" ref="I553:M553" si="2165">I554</f>
        <v>3643686.7199999997</v>
      </c>
      <c r="J553" s="167">
        <f t="shared" si="2165"/>
        <v>2357434.19</v>
      </c>
      <c r="K553" s="167">
        <f t="shared" si="2165"/>
        <v>0</v>
      </c>
      <c r="L553" s="167">
        <f t="shared" si="2165"/>
        <v>0</v>
      </c>
      <c r="M553" s="167">
        <f t="shared" si="2165"/>
        <v>0</v>
      </c>
      <c r="N553" s="167">
        <f t="shared" si="1891"/>
        <v>3630468</v>
      </c>
      <c r="O553" s="167">
        <f t="shared" si="1892"/>
        <v>3643686.7199999997</v>
      </c>
      <c r="P553" s="167">
        <f t="shared" si="1893"/>
        <v>2357434.19</v>
      </c>
      <c r="Q553" s="167">
        <f t="shared" ref="Q553:S554" si="2166">Q554</f>
        <v>0</v>
      </c>
      <c r="R553" s="167">
        <f t="shared" si="2166"/>
        <v>0</v>
      </c>
      <c r="S553" s="167">
        <f t="shared" si="2166"/>
        <v>0</v>
      </c>
      <c r="T553" s="167">
        <f t="shared" si="2119"/>
        <v>3630468</v>
      </c>
      <c r="U553" s="167">
        <f t="shared" si="2120"/>
        <v>3643686.7199999997</v>
      </c>
      <c r="V553" s="167">
        <f t="shared" si="2121"/>
        <v>2357434.19</v>
      </c>
      <c r="W553" s="167">
        <f>W554+W556</f>
        <v>0</v>
      </c>
      <c r="X553" s="167">
        <f t="shared" ref="X553:Y553" si="2167">X554+X556</f>
        <v>0</v>
      </c>
      <c r="Y553" s="167">
        <f t="shared" si="2167"/>
        <v>0</v>
      </c>
      <c r="Z553" s="167">
        <f t="shared" si="2123"/>
        <v>3630468</v>
      </c>
      <c r="AA553" s="167">
        <f t="shared" si="2124"/>
        <v>3643686.7199999997</v>
      </c>
      <c r="AB553" s="167">
        <f t="shared" si="2125"/>
        <v>2357434.19</v>
      </c>
      <c r="AC553" s="167">
        <f>AC554+AC556</f>
        <v>-85000</v>
      </c>
      <c r="AD553" s="167">
        <f t="shared" ref="AD553:AE553" si="2168">AD554+AD556</f>
        <v>0</v>
      </c>
      <c r="AE553" s="167">
        <f t="shared" si="2168"/>
        <v>0</v>
      </c>
      <c r="AF553" s="167">
        <f t="shared" si="2127"/>
        <v>3545468</v>
      </c>
      <c r="AG553" s="167">
        <f t="shared" si="2128"/>
        <v>3643686.7199999997</v>
      </c>
      <c r="AH553" s="167">
        <f t="shared" si="2129"/>
        <v>2357434.19</v>
      </c>
      <c r="AI553" s="167">
        <f>AI554+AI556</f>
        <v>0</v>
      </c>
      <c r="AJ553" s="167">
        <f t="shared" ref="AJ553:AK553" si="2169">AJ554+AJ556</f>
        <v>0</v>
      </c>
      <c r="AK553" s="167">
        <f t="shared" si="2169"/>
        <v>0</v>
      </c>
      <c r="AL553" s="167">
        <f t="shared" si="2131"/>
        <v>3545468</v>
      </c>
      <c r="AM553" s="167">
        <f t="shared" si="2132"/>
        <v>3643686.7199999997</v>
      </c>
      <c r="AN553" s="167">
        <f t="shared" si="2133"/>
        <v>2357434.19</v>
      </c>
      <c r="AO553" s="167">
        <f>AO554+AO556</f>
        <v>100800</v>
      </c>
      <c r="AP553" s="167">
        <f t="shared" ref="AP553:AQ553" si="2170">AP554+AP556</f>
        <v>0</v>
      </c>
      <c r="AQ553" s="167">
        <f t="shared" si="2170"/>
        <v>0</v>
      </c>
      <c r="AR553" s="167">
        <f t="shared" si="2145"/>
        <v>3646268</v>
      </c>
      <c r="AS553" s="167">
        <f t="shared" si="2146"/>
        <v>3643686.7199999997</v>
      </c>
      <c r="AT553" s="167">
        <f t="shared" si="2147"/>
        <v>2357434.19</v>
      </c>
      <c r="AU553" s="167">
        <f>AU554+AU556</f>
        <v>-460000</v>
      </c>
      <c r="AV553" s="167">
        <f t="shared" ref="AV553:AW553" si="2171">AV554+AV556</f>
        <v>0</v>
      </c>
      <c r="AW553" s="167">
        <f t="shared" si="2171"/>
        <v>0</v>
      </c>
      <c r="AX553" s="167">
        <f t="shared" si="2149"/>
        <v>3186268</v>
      </c>
      <c r="AY553" s="167">
        <f t="shared" si="2150"/>
        <v>3643686.7199999997</v>
      </c>
      <c r="AZ553" s="167">
        <f t="shared" si="2151"/>
        <v>2357434.19</v>
      </c>
      <c r="BA553" s="167">
        <f>BA554+BA556</f>
        <v>0</v>
      </c>
      <c r="BB553" s="167">
        <f t="shared" ref="BB553:BC553" si="2172">BB554+BB556</f>
        <v>0</v>
      </c>
      <c r="BC553" s="167">
        <f t="shared" si="2172"/>
        <v>0</v>
      </c>
      <c r="BD553" s="167">
        <f t="shared" si="2153"/>
        <v>3186268</v>
      </c>
      <c r="BE553" s="167">
        <f t="shared" si="2154"/>
        <v>3643686.7199999997</v>
      </c>
      <c r="BF553" s="167">
        <f t="shared" si="2155"/>
        <v>2357434.19</v>
      </c>
    </row>
    <row r="554" spans="1:58" ht="25.5">
      <c r="A554" s="166"/>
      <c r="B554" s="136" t="s">
        <v>207</v>
      </c>
      <c r="C554" s="130" t="s">
        <v>167</v>
      </c>
      <c r="D554" s="130" t="s">
        <v>21</v>
      </c>
      <c r="E554" s="130" t="s">
        <v>99</v>
      </c>
      <c r="F554" s="130" t="s">
        <v>286</v>
      </c>
      <c r="G554" s="131" t="s">
        <v>32</v>
      </c>
      <c r="H554" s="167">
        <f>H555</f>
        <v>3630468</v>
      </c>
      <c r="I554" s="167">
        <f t="shared" ref="I554:M554" si="2173">I555</f>
        <v>3643686.7199999997</v>
      </c>
      <c r="J554" s="167">
        <f t="shared" si="2173"/>
        <v>2357434.19</v>
      </c>
      <c r="K554" s="167">
        <f t="shared" si="2173"/>
        <v>0</v>
      </c>
      <c r="L554" s="167">
        <f t="shared" si="2173"/>
        <v>0</v>
      </c>
      <c r="M554" s="167">
        <f t="shared" si="2173"/>
        <v>0</v>
      </c>
      <c r="N554" s="167">
        <f t="shared" si="1891"/>
        <v>3630468</v>
      </c>
      <c r="O554" s="167">
        <f t="shared" si="1892"/>
        <v>3643686.7199999997</v>
      </c>
      <c r="P554" s="167">
        <f t="shared" si="1893"/>
        <v>2357434.19</v>
      </c>
      <c r="Q554" s="167">
        <f t="shared" si="2166"/>
        <v>0</v>
      </c>
      <c r="R554" s="167">
        <f t="shared" si="2166"/>
        <v>0</v>
      </c>
      <c r="S554" s="167">
        <f t="shared" si="2166"/>
        <v>0</v>
      </c>
      <c r="T554" s="167">
        <f t="shared" si="2119"/>
        <v>3630468</v>
      </c>
      <c r="U554" s="167">
        <f t="shared" si="2120"/>
        <v>3643686.7199999997</v>
      </c>
      <c r="V554" s="167">
        <f t="shared" si="2121"/>
        <v>2357434.19</v>
      </c>
      <c r="W554" s="167">
        <f t="shared" ref="W554:Y554" si="2174">W555</f>
        <v>-45960</v>
      </c>
      <c r="X554" s="167">
        <f t="shared" si="2174"/>
        <v>0</v>
      </c>
      <c r="Y554" s="167">
        <f t="shared" si="2174"/>
        <v>0</v>
      </c>
      <c r="Z554" s="167">
        <f t="shared" si="2123"/>
        <v>3584508</v>
      </c>
      <c r="AA554" s="167">
        <f t="shared" si="2124"/>
        <v>3643686.7199999997</v>
      </c>
      <c r="AB554" s="167">
        <f t="shared" si="2125"/>
        <v>2357434.19</v>
      </c>
      <c r="AC554" s="167">
        <f t="shared" ref="AC554:AE554" si="2175">AC555</f>
        <v>-85000</v>
      </c>
      <c r="AD554" s="167">
        <f t="shared" si="2175"/>
        <v>0</v>
      </c>
      <c r="AE554" s="167">
        <f t="shared" si="2175"/>
        <v>0</v>
      </c>
      <c r="AF554" s="167">
        <f t="shared" si="2127"/>
        <v>3499508</v>
      </c>
      <c r="AG554" s="167">
        <f t="shared" si="2128"/>
        <v>3643686.7199999997</v>
      </c>
      <c r="AH554" s="167">
        <f t="shared" si="2129"/>
        <v>2357434.19</v>
      </c>
      <c r="AI554" s="167">
        <f t="shared" ref="AI554:AK554" si="2176">AI555</f>
        <v>0</v>
      </c>
      <c r="AJ554" s="167">
        <f t="shared" si="2176"/>
        <v>0</v>
      </c>
      <c r="AK554" s="167">
        <f t="shared" si="2176"/>
        <v>0</v>
      </c>
      <c r="AL554" s="167">
        <f t="shared" si="2131"/>
        <v>3499508</v>
      </c>
      <c r="AM554" s="167">
        <f t="shared" si="2132"/>
        <v>3643686.7199999997</v>
      </c>
      <c r="AN554" s="167">
        <f t="shared" si="2133"/>
        <v>2357434.19</v>
      </c>
      <c r="AO554" s="167">
        <f t="shared" ref="AO554:AQ554" si="2177">AO555</f>
        <v>100800</v>
      </c>
      <c r="AP554" s="167">
        <f t="shared" si="2177"/>
        <v>0</v>
      </c>
      <c r="AQ554" s="167">
        <f t="shared" si="2177"/>
        <v>0</v>
      </c>
      <c r="AR554" s="167">
        <f t="shared" si="2145"/>
        <v>3600308</v>
      </c>
      <c r="AS554" s="167">
        <f t="shared" si="2146"/>
        <v>3643686.7199999997</v>
      </c>
      <c r="AT554" s="167">
        <f t="shared" si="2147"/>
        <v>2357434.19</v>
      </c>
      <c r="AU554" s="167">
        <f t="shared" ref="AU554:AW554" si="2178">AU555</f>
        <v>-460000</v>
      </c>
      <c r="AV554" s="167">
        <f t="shared" si="2178"/>
        <v>0</v>
      </c>
      <c r="AW554" s="167">
        <f t="shared" si="2178"/>
        <v>0</v>
      </c>
      <c r="AX554" s="167">
        <f t="shared" si="2149"/>
        <v>3140308</v>
      </c>
      <c r="AY554" s="167">
        <f t="shared" si="2150"/>
        <v>3643686.7199999997</v>
      </c>
      <c r="AZ554" s="167">
        <f t="shared" si="2151"/>
        <v>2357434.19</v>
      </c>
      <c r="BA554" s="167">
        <f t="shared" ref="BA554:BC554" si="2179">BA555</f>
        <v>0</v>
      </c>
      <c r="BB554" s="167">
        <f t="shared" si="2179"/>
        <v>0</v>
      </c>
      <c r="BC554" s="167">
        <f t="shared" si="2179"/>
        <v>0</v>
      </c>
      <c r="BD554" s="167">
        <f t="shared" si="2153"/>
        <v>3140308</v>
      </c>
      <c r="BE554" s="167">
        <f t="shared" si="2154"/>
        <v>3643686.7199999997</v>
      </c>
      <c r="BF554" s="167">
        <f t="shared" si="2155"/>
        <v>2357434.19</v>
      </c>
    </row>
    <row r="555" spans="1:58" ht="25.5">
      <c r="A555" s="166"/>
      <c r="B555" s="77" t="s">
        <v>34</v>
      </c>
      <c r="C555" s="130" t="s">
        <v>167</v>
      </c>
      <c r="D555" s="130" t="s">
        <v>21</v>
      </c>
      <c r="E555" s="130" t="s">
        <v>99</v>
      </c>
      <c r="F555" s="130" t="s">
        <v>286</v>
      </c>
      <c r="G555" s="131" t="s">
        <v>33</v>
      </c>
      <c r="H555" s="132">
        <f>3300000+330468</f>
        <v>3630468</v>
      </c>
      <c r="I555" s="132">
        <f>3300000+343686.72</f>
        <v>3643686.7199999997</v>
      </c>
      <c r="J555" s="132">
        <f>2000000+357434.19</f>
        <v>2357434.19</v>
      </c>
      <c r="K555" s="132"/>
      <c r="L555" s="132"/>
      <c r="M555" s="132"/>
      <c r="N555" s="132">
        <f t="shared" si="1891"/>
        <v>3630468</v>
      </c>
      <c r="O555" s="132">
        <f t="shared" si="1892"/>
        <v>3643686.7199999997</v>
      </c>
      <c r="P555" s="132">
        <f t="shared" si="1893"/>
        <v>2357434.19</v>
      </c>
      <c r="Q555" s="132"/>
      <c r="R555" s="132"/>
      <c r="S555" s="132"/>
      <c r="T555" s="132">
        <f t="shared" si="2119"/>
        <v>3630468</v>
      </c>
      <c r="U555" s="132">
        <f t="shared" si="2120"/>
        <v>3643686.7199999997</v>
      </c>
      <c r="V555" s="132">
        <f t="shared" si="2121"/>
        <v>2357434.19</v>
      </c>
      <c r="W555" s="132">
        <v>-45960</v>
      </c>
      <c r="X555" s="132"/>
      <c r="Y555" s="132"/>
      <c r="Z555" s="132">
        <f t="shared" si="2123"/>
        <v>3584508</v>
      </c>
      <c r="AA555" s="132">
        <f t="shared" si="2124"/>
        <v>3643686.7199999997</v>
      </c>
      <c r="AB555" s="132">
        <f t="shared" si="2125"/>
        <v>2357434.19</v>
      </c>
      <c r="AC555" s="132">
        <v>-85000</v>
      </c>
      <c r="AD555" s="132"/>
      <c r="AE555" s="132"/>
      <c r="AF555" s="132">
        <f t="shared" si="2127"/>
        <v>3499508</v>
      </c>
      <c r="AG555" s="132">
        <f t="shared" si="2128"/>
        <v>3643686.7199999997</v>
      </c>
      <c r="AH555" s="132">
        <f t="shared" si="2129"/>
        <v>2357434.19</v>
      </c>
      <c r="AI555" s="132"/>
      <c r="AJ555" s="132"/>
      <c r="AK555" s="132"/>
      <c r="AL555" s="132">
        <f t="shared" si="2131"/>
        <v>3499508</v>
      </c>
      <c r="AM555" s="132">
        <f t="shared" si="2132"/>
        <v>3643686.7199999997</v>
      </c>
      <c r="AN555" s="132">
        <f t="shared" si="2133"/>
        <v>2357434.19</v>
      </c>
      <c r="AO555" s="132">
        <v>100800</v>
      </c>
      <c r="AP555" s="132"/>
      <c r="AQ555" s="132"/>
      <c r="AR555" s="132">
        <f t="shared" si="2145"/>
        <v>3600308</v>
      </c>
      <c r="AS555" s="132">
        <f t="shared" si="2146"/>
        <v>3643686.7199999997</v>
      </c>
      <c r="AT555" s="132">
        <f t="shared" si="2147"/>
        <v>2357434.19</v>
      </c>
      <c r="AU555" s="132">
        <v>-460000</v>
      </c>
      <c r="AV555" s="132"/>
      <c r="AW555" s="132"/>
      <c r="AX555" s="132">
        <f t="shared" si="2149"/>
        <v>3140308</v>
      </c>
      <c r="AY555" s="132">
        <f t="shared" si="2150"/>
        <v>3643686.7199999997</v>
      </c>
      <c r="AZ555" s="132">
        <f t="shared" si="2151"/>
        <v>2357434.19</v>
      </c>
      <c r="BA555" s="132"/>
      <c r="BB555" s="132"/>
      <c r="BC555" s="132"/>
      <c r="BD555" s="132">
        <f t="shared" si="2153"/>
        <v>3140308</v>
      </c>
      <c r="BE555" s="132">
        <f t="shared" si="2154"/>
        <v>3643686.7199999997</v>
      </c>
      <c r="BF555" s="132">
        <f t="shared" si="2155"/>
        <v>2357434.19</v>
      </c>
    </row>
    <row r="556" spans="1:58" ht="15">
      <c r="A556" s="166"/>
      <c r="B556" s="99" t="s">
        <v>35</v>
      </c>
      <c r="C556" s="130" t="s">
        <v>167</v>
      </c>
      <c r="D556" s="130" t="s">
        <v>21</v>
      </c>
      <c r="E556" s="130" t="s">
        <v>99</v>
      </c>
      <c r="F556" s="130" t="s">
        <v>286</v>
      </c>
      <c r="G556" s="131" t="s">
        <v>36</v>
      </c>
      <c r="H556" s="167"/>
      <c r="I556" s="167"/>
      <c r="J556" s="167"/>
      <c r="K556" s="167"/>
      <c r="L556" s="167"/>
      <c r="M556" s="167"/>
      <c r="N556" s="167"/>
      <c r="O556" s="167"/>
      <c r="P556" s="167"/>
      <c r="Q556" s="167"/>
      <c r="R556" s="167"/>
      <c r="S556" s="167"/>
      <c r="T556" s="167"/>
      <c r="U556" s="167"/>
      <c r="V556" s="167"/>
      <c r="W556" s="167">
        <f>W557</f>
        <v>45960</v>
      </c>
      <c r="X556" s="167">
        <f t="shared" ref="X556:Y556" si="2180">X557</f>
        <v>0</v>
      </c>
      <c r="Y556" s="167">
        <f t="shared" si="2180"/>
        <v>0</v>
      </c>
      <c r="Z556" s="132">
        <f t="shared" ref="Z556:Z557" si="2181">T556+W556</f>
        <v>45960</v>
      </c>
      <c r="AA556" s="132">
        <f t="shared" ref="AA556:AA557" si="2182">U556+X556</f>
        <v>0</v>
      </c>
      <c r="AB556" s="132">
        <f t="shared" ref="AB556:AB557" si="2183">V556+Y556</f>
        <v>0</v>
      </c>
      <c r="AC556" s="167">
        <f>AC557</f>
        <v>0</v>
      </c>
      <c r="AD556" s="167">
        <f t="shared" ref="AD556:AE556" si="2184">AD557</f>
        <v>0</v>
      </c>
      <c r="AE556" s="167">
        <f t="shared" si="2184"/>
        <v>0</v>
      </c>
      <c r="AF556" s="132">
        <f t="shared" si="2127"/>
        <v>45960</v>
      </c>
      <c r="AG556" s="132">
        <f t="shared" si="2128"/>
        <v>0</v>
      </c>
      <c r="AH556" s="132">
        <f t="shared" si="2129"/>
        <v>0</v>
      </c>
      <c r="AI556" s="167">
        <f>AI557</f>
        <v>0</v>
      </c>
      <c r="AJ556" s="167">
        <f t="shared" ref="AJ556:AK556" si="2185">AJ557</f>
        <v>0</v>
      </c>
      <c r="AK556" s="167">
        <f t="shared" si="2185"/>
        <v>0</v>
      </c>
      <c r="AL556" s="132">
        <f t="shared" si="2131"/>
        <v>45960</v>
      </c>
      <c r="AM556" s="132">
        <f t="shared" si="2132"/>
        <v>0</v>
      </c>
      <c r="AN556" s="132">
        <f t="shared" si="2133"/>
        <v>0</v>
      </c>
      <c r="AO556" s="167">
        <f>AO557</f>
        <v>0</v>
      </c>
      <c r="AP556" s="167">
        <f t="shared" ref="AP556:AQ556" si="2186">AP557</f>
        <v>0</v>
      </c>
      <c r="AQ556" s="167">
        <f t="shared" si="2186"/>
        <v>0</v>
      </c>
      <c r="AR556" s="132">
        <f t="shared" si="2145"/>
        <v>45960</v>
      </c>
      <c r="AS556" s="132">
        <f t="shared" si="2146"/>
        <v>0</v>
      </c>
      <c r="AT556" s="132">
        <f t="shared" si="2147"/>
        <v>0</v>
      </c>
      <c r="AU556" s="167">
        <f>AU557</f>
        <v>0</v>
      </c>
      <c r="AV556" s="167">
        <f t="shared" ref="AV556:AW556" si="2187">AV557</f>
        <v>0</v>
      </c>
      <c r="AW556" s="167">
        <f t="shared" si="2187"/>
        <v>0</v>
      </c>
      <c r="AX556" s="132">
        <f t="shared" si="2149"/>
        <v>45960</v>
      </c>
      <c r="AY556" s="132">
        <f t="shared" si="2150"/>
        <v>0</v>
      </c>
      <c r="AZ556" s="132">
        <f t="shared" si="2151"/>
        <v>0</v>
      </c>
      <c r="BA556" s="167">
        <f>BA557</f>
        <v>0</v>
      </c>
      <c r="BB556" s="167">
        <f t="shared" ref="BB556:BC556" si="2188">BB557</f>
        <v>0</v>
      </c>
      <c r="BC556" s="167">
        <f t="shared" si="2188"/>
        <v>0</v>
      </c>
      <c r="BD556" s="132">
        <f t="shared" si="2153"/>
        <v>45960</v>
      </c>
      <c r="BE556" s="132">
        <f t="shared" si="2154"/>
        <v>0</v>
      </c>
      <c r="BF556" s="132">
        <f t="shared" si="2155"/>
        <v>0</v>
      </c>
    </row>
    <row r="557" spans="1:58" ht="15">
      <c r="A557" s="166"/>
      <c r="B557" s="99" t="s">
        <v>66</v>
      </c>
      <c r="C557" s="130" t="s">
        <v>167</v>
      </c>
      <c r="D557" s="130" t="s">
        <v>21</v>
      </c>
      <c r="E557" s="130" t="s">
        <v>99</v>
      </c>
      <c r="F557" s="130" t="s">
        <v>286</v>
      </c>
      <c r="G557" s="131" t="s">
        <v>67</v>
      </c>
      <c r="H557" s="167"/>
      <c r="I557" s="167"/>
      <c r="J557" s="167"/>
      <c r="K557" s="167"/>
      <c r="L557" s="167"/>
      <c r="M557" s="167"/>
      <c r="N557" s="167"/>
      <c r="O557" s="167"/>
      <c r="P557" s="167"/>
      <c r="Q557" s="167"/>
      <c r="R557" s="167"/>
      <c r="S557" s="167"/>
      <c r="T557" s="167"/>
      <c r="U557" s="167"/>
      <c r="V557" s="167"/>
      <c r="W557" s="167">
        <v>45960</v>
      </c>
      <c r="X557" s="167"/>
      <c r="Y557" s="167"/>
      <c r="Z557" s="132">
        <f t="shared" si="2181"/>
        <v>45960</v>
      </c>
      <c r="AA557" s="132">
        <f t="shared" si="2182"/>
        <v>0</v>
      </c>
      <c r="AB557" s="132">
        <f t="shared" si="2183"/>
        <v>0</v>
      </c>
      <c r="AC557" s="167"/>
      <c r="AD557" s="167"/>
      <c r="AE557" s="167"/>
      <c r="AF557" s="132">
        <f t="shared" si="2127"/>
        <v>45960</v>
      </c>
      <c r="AG557" s="132">
        <f t="shared" si="2128"/>
        <v>0</v>
      </c>
      <c r="AH557" s="132">
        <f t="shared" si="2129"/>
        <v>0</v>
      </c>
      <c r="AI557" s="167"/>
      <c r="AJ557" s="167"/>
      <c r="AK557" s="167"/>
      <c r="AL557" s="132">
        <f t="shared" si="2131"/>
        <v>45960</v>
      </c>
      <c r="AM557" s="132">
        <f t="shared" si="2132"/>
        <v>0</v>
      </c>
      <c r="AN557" s="132">
        <f t="shared" si="2133"/>
        <v>0</v>
      </c>
      <c r="AO557" s="167"/>
      <c r="AP557" s="167"/>
      <c r="AQ557" s="167"/>
      <c r="AR557" s="132">
        <f t="shared" si="2145"/>
        <v>45960</v>
      </c>
      <c r="AS557" s="132">
        <f t="shared" si="2146"/>
        <v>0</v>
      </c>
      <c r="AT557" s="132">
        <f t="shared" si="2147"/>
        <v>0</v>
      </c>
      <c r="AU557" s="167"/>
      <c r="AV557" s="167"/>
      <c r="AW557" s="167"/>
      <c r="AX557" s="132">
        <f t="shared" si="2149"/>
        <v>45960</v>
      </c>
      <c r="AY557" s="132">
        <f t="shared" si="2150"/>
        <v>0</v>
      </c>
      <c r="AZ557" s="132">
        <f t="shared" si="2151"/>
        <v>0</v>
      </c>
      <c r="BA557" s="167"/>
      <c r="BB557" s="167"/>
      <c r="BC557" s="167"/>
      <c r="BD557" s="132">
        <f t="shared" si="2153"/>
        <v>45960</v>
      </c>
      <c r="BE557" s="132">
        <f t="shared" si="2154"/>
        <v>0</v>
      </c>
      <c r="BF557" s="132">
        <f t="shared" si="2155"/>
        <v>0</v>
      </c>
    </row>
    <row r="558" spans="1:58">
      <c r="A558" s="146"/>
      <c r="B558" s="129" t="s">
        <v>217</v>
      </c>
      <c r="C558" s="130" t="s">
        <v>167</v>
      </c>
      <c r="D558" s="130" t="s">
        <v>21</v>
      </c>
      <c r="E558" s="130" t="s">
        <v>99</v>
      </c>
      <c r="F558" s="130" t="s">
        <v>216</v>
      </c>
      <c r="G558" s="131"/>
      <c r="H558" s="104">
        <f>H559</f>
        <v>40000</v>
      </c>
      <c r="I558" s="104">
        <f t="shared" ref="I558:M559" si="2189">I559</f>
        <v>40000</v>
      </c>
      <c r="J558" s="104">
        <f t="shared" si="2189"/>
        <v>40000</v>
      </c>
      <c r="K558" s="104">
        <f t="shared" si="2189"/>
        <v>0</v>
      </c>
      <c r="L558" s="104">
        <f t="shared" si="2189"/>
        <v>0</v>
      </c>
      <c r="M558" s="104">
        <f t="shared" si="2189"/>
        <v>0</v>
      </c>
      <c r="N558" s="104">
        <f t="shared" si="1891"/>
        <v>40000</v>
      </c>
      <c r="O558" s="104">
        <f t="shared" si="1892"/>
        <v>40000</v>
      </c>
      <c r="P558" s="104">
        <f t="shared" si="1893"/>
        <v>40000</v>
      </c>
      <c r="Q558" s="104">
        <f t="shared" ref="Q558:S559" si="2190">Q559</f>
        <v>0</v>
      </c>
      <c r="R558" s="104">
        <f t="shared" si="2190"/>
        <v>0</v>
      </c>
      <c r="S558" s="104">
        <f t="shared" si="2190"/>
        <v>0</v>
      </c>
      <c r="T558" s="104">
        <f t="shared" si="2119"/>
        <v>40000</v>
      </c>
      <c r="U558" s="104">
        <f t="shared" si="2120"/>
        <v>40000</v>
      </c>
      <c r="V558" s="104">
        <f t="shared" si="2121"/>
        <v>40000</v>
      </c>
      <c r="W558" s="104">
        <f t="shared" ref="W558:Y559" si="2191">W559</f>
        <v>0</v>
      </c>
      <c r="X558" s="104">
        <f t="shared" si="2191"/>
        <v>0</v>
      </c>
      <c r="Y558" s="104">
        <f t="shared" si="2191"/>
        <v>0</v>
      </c>
      <c r="Z558" s="104">
        <f t="shared" si="2123"/>
        <v>40000</v>
      </c>
      <c r="AA558" s="104">
        <f t="shared" si="2124"/>
        <v>40000</v>
      </c>
      <c r="AB558" s="104">
        <f t="shared" si="2125"/>
        <v>40000</v>
      </c>
      <c r="AC558" s="104">
        <f t="shared" ref="AC558:AE559" si="2192">AC559</f>
        <v>0</v>
      </c>
      <c r="AD558" s="104">
        <f t="shared" si="2192"/>
        <v>0</v>
      </c>
      <c r="AE558" s="104">
        <f t="shared" si="2192"/>
        <v>0</v>
      </c>
      <c r="AF558" s="104">
        <f t="shared" si="2127"/>
        <v>40000</v>
      </c>
      <c r="AG558" s="104">
        <f t="shared" si="2128"/>
        <v>40000</v>
      </c>
      <c r="AH558" s="104">
        <f t="shared" si="2129"/>
        <v>40000</v>
      </c>
      <c r="AI558" s="104">
        <f t="shared" ref="AI558:AK559" si="2193">AI559</f>
        <v>0</v>
      </c>
      <c r="AJ558" s="104">
        <f t="shared" si="2193"/>
        <v>0</v>
      </c>
      <c r="AK558" s="104">
        <f t="shared" si="2193"/>
        <v>0</v>
      </c>
      <c r="AL558" s="104">
        <f t="shared" si="2131"/>
        <v>40000</v>
      </c>
      <c r="AM558" s="104">
        <f t="shared" si="2132"/>
        <v>40000</v>
      </c>
      <c r="AN558" s="104">
        <f t="shared" si="2133"/>
        <v>40000</v>
      </c>
      <c r="AO558" s="104">
        <f t="shared" ref="AO558:AQ559" si="2194">AO559</f>
        <v>0</v>
      </c>
      <c r="AP558" s="104">
        <f t="shared" si="2194"/>
        <v>0</v>
      </c>
      <c r="AQ558" s="104">
        <f t="shared" si="2194"/>
        <v>0</v>
      </c>
      <c r="AR558" s="104">
        <f t="shared" si="2145"/>
        <v>40000</v>
      </c>
      <c r="AS558" s="104">
        <f t="shared" si="2146"/>
        <v>40000</v>
      </c>
      <c r="AT558" s="104">
        <f t="shared" si="2147"/>
        <v>40000</v>
      </c>
      <c r="AU558" s="104">
        <f t="shared" ref="AU558:AW559" si="2195">AU559</f>
        <v>233145</v>
      </c>
      <c r="AV558" s="104">
        <f t="shared" si="2195"/>
        <v>0</v>
      </c>
      <c r="AW558" s="104">
        <f t="shared" si="2195"/>
        <v>0</v>
      </c>
      <c r="AX558" s="104">
        <f t="shared" si="2149"/>
        <v>273145</v>
      </c>
      <c r="AY558" s="104">
        <f t="shared" si="2150"/>
        <v>40000</v>
      </c>
      <c r="AZ558" s="104">
        <f t="shared" si="2151"/>
        <v>40000</v>
      </c>
      <c r="BA558" s="104">
        <f t="shared" ref="BA558:BC559" si="2196">BA559</f>
        <v>0</v>
      </c>
      <c r="BB558" s="104">
        <f t="shared" si="2196"/>
        <v>0</v>
      </c>
      <c r="BC558" s="104">
        <f t="shared" si="2196"/>
        <v>0</v>
      </c>
      <c r="BD558" s="104">
        <f t="shared" si="2153"/>
        <v>273145</v>
      </c>
      <c r="BE558" s="104">
        <f t="shared" si="2154"/>
        <v>40000</v>
      </c>
      <c r="BF558" s="104">
        <f t="shared" si="2155"/>
        <v>40000</v>
      </c>
    </row>
    <row r="559" spans="1:58" ht="25.5">
      <c r="A559" s="146"/>
      <c r="B559" s="88" t="s">
        <v>207</v>
      </c>
      <c r="C559" s="130" t="s">
        <v>167</v>
      </c>
      <c r="D559" s="130" t="s">
        <v>21</v>
      </c>
      <c r="E559" s="130" t="s">
        <v>99</v>
      </c>
      <c r="F559" s="130" t="s">
        <v>216</v>
      </c>
      <c r="G559" s="131" t="s">
        <v>32</v>
      </c>
      <c r="H559" s="104">
        <f>H560</f>
        <v>40000</v>
      </c>
      <c r="I559" s="104">
        <f t="shared" si="2189"/>
        <v>40000</v>
      </c>
      <c r="J559" s="104">
        <f t="shared" si="2189"/>
        <v>40000</v>
      </c>
      <c r="K559" s="104">
        <f t="shared" si="2189"/>
        <v>0</v>
      </c>
      <c r="L559" s="104">
        <f t="shared" si="2189"/>
        <v>0</v>
      </c>
      <c r="M559" s="104">
        <f t="shared" si="2189"/>
        <v>0</v>
      </c>
      <c r="N559" s="104">
        <f t="shared" si="1891"/>
        <v>40000</v>
      </c>
      <c r="O559" s="104">
        <f t="shared" si="1892"/>
        <v>40000</v>
      </c>
      <c r="P559" s="104">
        <f t="shared" si="1893"/>
        <v>40000</v>
      </c>
      <c r="Q559" s="104">
        <f t="shared" si="2190"/>
        <v>0</v>
      </c>
      <c r="R559" s="104">
        <f t="shared" si="2190"/>
        <v>0</v>
      </c>
      <c r="S559" s="104">
        <f t="shared" si="2190"/>
        <v>0</v>
      </c>
      <c r="T559" s="104">
        <f t="shared" si="2119"/>
        <v>40000</v>
      </c>
      <c r="U559" s="104">
        <f t="shared" si="2120"/>
        <v>40000</v>
      </c>
      <c r="V559" s="104">
        <f t="shared" si="2121"/>
        <v>40000</v>
      </c>
      <c r="W559" s="104">
        <f t="shared" si="2191"/>
        <v>0</v>
      </c>
      <c r="X559" s="104">
        <f t="shared" si="2191"/>
        <v>0</v>
      </c>
      <c r="Y559" s="104">
        <f t="shared" si="2191"/>
        <v>0</v>
      </c>
      <c r="Z559" s="104">
        <f t="shared" si="2123"/>
        <v>40000</v>
      </c>
      <c r="AA559" s="104">
        <f t="shared" si="2124"/>
        <v>40000</v>
      </c>
      <c r="AB559" s="104">
        <f t="shared" si="2125"/>
        <v>40000</v>
      </c>
      <c r="AC559" s="104">
        <f t="shared" si="2192"/>
        <v>0</v>
      </c>
      <c r="AD559" s="104">
        <f t="shared" si="2192"/>
        <v>0</v>
      </c>
      <c r="AE559" s="104">
        <f t="shared" si="2192"/>
        <v>0</v>
      </c>
      <c r="AF559" s="104">
        <f t="shared" si="2127"/>
        <v>40000</v>
      </c>
      <c r="AG559" s="104">
        <f t="shared" si="2128"/>
        <v>40000</v>
      </c>
      <c r="AH559" s="104">
        <f t="shared" si="2129"/>
        <v>40000</v>
      </c>
      <c r="AI559" s="104">
        <f t="shared" si="2193"/>
        <v>0</v>
      </c>
      <c r="AJ559" s="104">
        <f t="shared" si="2193"/>
        <v>0</v>
      </c>
      <c r="AK559" s="104">
        <f t="shared" si="2193"/>
        <v>0</v>
      </c>
      <c r="AL559" s="104">
        <f t="shared" si="2131"/>
        <v>40000</v>
      </c>
      <c r="AM559" s="104">
        <f t="shared" si="2132"/>
        <v>40000</v>
      </c>
      <c r="AN559" s="104">
        <f t="shared" si="2133"/>
        <v>40000</v>
      </c>
      <c r="AO559" s="104">
        <f t="shared" si="2194"/>
        <v>0</v>
      </c>
      <c r="AP559" s="104">
        <f t="shared" si="2194"/>
        <v>0</v>
      </c>
      <c r="AQ559" s="104">
        <f t="shared" si="2194"/>
        <v>0</v>
      </c>
      <c r="AR559" s="104">
        <f t="shared" si="2145"/>
        <v>40000</v>
      </c>
      <c r="AS559" s="104">
        <f t="shared" si="2146"/>
        <v>40000</v>
      </c>
      <c r="AT559" s="104">
        <f t="shared" si="2147"/>
        <v>40000</v>
      </c>
      <c r="AU559" s="104">
        <f t="shared" si="2195"/>
        <v>233145</v>
      </c>
      <c r="AV559" s="104">
        <f t="shared" si="2195"/>
        <v>0</v>
      </c>
      <c r="AW559" s="104">
        <f t="shared" si="2195"/>
        <v>0</v>
      </c>
      <c r="AX559" s="104">
        <f t="shared" si="2149"/>
        <v>273145</v>
      </c>
      <c r="AY559" s="104">
        <f t="shared" si="2150"/>
        <v>40000</v>
      </c>
      <c r="AZ559" s="104">
        <f t="shared" si="2151"/>
        <v>40000</v>
      </c>
      <c r="BA559" s="104">
        <f t="shared" si="2196"/>
        <v>0</v>
      </c>
      <c r="BB559" s="104">
        <f t="shared" si="2196"/>
        <v>0</v>
      </c>
      <c r="BC559" s="104">
        <f t="shared" si="2196"/>
        <v>0</v>
      </c>
      <c r="BD559" s="104">
        <f t="shared" si="2153"/>
        <v>273145</v>
      </c>
      <c r="BE559" s="104">
        <f t="shared" si="2154"/>
        <v>40000</v>
      </c>
      <c r="BF559" s="104">
        <f t="shared" si="2155"/>
        <v>40000</v>
      </c>
    </row>
    <row r="560" spans="1:58" ht="25.5">
      <c r="A560" s="146"/>
      <c r="B560" s="77" t="s">
        <v>34</v>
      </c>
      <c r="C560" s="130" t="s">
        <v>167</v>
      </c>
      <c r="D560" s="130" t="s">
        <v>21</v>
      </c>
      <c r="E560" s="130" t="s">
        <v>99</v>
      </c>
      <c r="F560" s="130" t="s">
        <v>216</v>
      </c>
      <c r="G560" s="131" t="s">
        <v>33</v>
      </c>
      <c r="H560" s="132">
        <v>40000</v>
      </c>
      <c r="I560" s="132">
        <v>40000</v>
      </c>
      <c r="J560" s="132">
        <v>40000</v>
      </c>
      <c r="K560" s="132"/>
      <c r="L560" s="132"/>
      <c r="M560" s="132"/>
      <c r="N560" s="132">
        <f t="shared" si="1891"/>
        <v>40000</v>
      </c>
      <c r="O560" s="132">
        <f t="shared" si="1892"/>
        <v>40000</v>
      </c>
      <c r="P560" s="132">
        <f t="shared" si="1893"/>
        <v>40000</v>
      </c>
      <c r="Q560" s="132"/>
      <c r="R560" s="132"/>
      <c r="S560" s="132"/>
      <c r="T560" s="132">
        <f t="shared" si="2119"/>
        <v>40000</v>
      </c>
      <c r="U560" s="132">
        <f t="shared" si="2120"/>
        <v>40000</v>
      </c>
      <c r="V560" s="132">
        <f t="shared" si="2121"/>
        <v>40000</v>
      </c>
      <c r="W560" s="132"/>
      <c r="X560" s="132"/>
      <c r="Y560" s="132"/>
      <c r="Z560" s="132">
        <f t="shared" si="2123"/>
        <v>40000</v>
      </c>
      <c r="AA560" s="132">
        <f t="shared" si="2124"/>
        <v>40000</v>
      </c>
      <c r="AB560" s="132">
        <f t="shared" si="2125"/>
        <v>40000</v>
      </c>
      <c r="AC560" s="132"/>
      <c r="AD560" s="132"/>
      <c r="AE560" s="132"/>
      <c r="AF560" s="132">
        <f t="shared" si="2127"/>
        <v>40000</v>
      </c>
      <c r="AG560" s="132">
        <f t="shared" si="2128"/>
        <v>40000</v>
      </c>
      <c r="AH560" s="132">
        <f t="shared" si="2129"/>
        <v>40000</v>
      </c>
      <c r="AI560" s="132"/>
      <c r="AJ560" s="132"/>
      <c r="AK560" s="132"/>
      <c r="AL560" s="132">
        <f t="shared" si="2131"/>
        <v>40000</v>
      </c>
      <c r="AM560" s="132">
        <f t="shared" si="2132"/>
        <v>40000</v>
      </c>
      <c r="AN560" s="132">
        <f t="shared" si="2133"/>
        <v>40000</v>
      </c>
      <c r="AO560" s="132"/>
      <c r="AP560" s="132"/>
      <c r="AQ560" s="132"/>
      <c r="AR560" s="132">
        <f t="shared" si="2145"/>
        <v>40000</v>
      </c>
      <c r="AS560" s="132">
        <f t="shared" si="2146"/>
        <v>40000</v>
      </c>
      <c r="AT560" s="132">
        <f t="shared" si="2147"/>
        <v>40000</v>
      </c>
      <c r="AU560" s="132">
        <v>233145</v>
      </c>
      <c r="AV560" s="132"/>
      <c r="AW560" s="132"/>
      <c r="AX560" s="132">
        <f t="shared" si="2149"/>
        <v>273145</v>
      </c>
      <c r="AY560" s="132">
        <f t="shared" si="2150"/>
        <v>40000</v>
      </c>
      <c r="AZ560" s="132">
        <f t="shared" si="2151"/>
        <v>40000</v>
      </c>
      <c r="BA560" s="132"/>
      <c r="BB560" s="132"/>
      <c r="BC560" s="132"/>
      <c r="BD560" s="132">
        <f t="shared" si="2153"/>
        <v>273145</v>
      </c>
      <c r="BE560" s="132">
        <f t="shared" si="2154"/>
        <v>40000</v>
      </c>
      <c r="BF560" s="132">
        <f t="shared" si="2155"/>
        <v>40000</v>
      </c>
    </row>
    <row r="561" spans="1:58">
      <c r="A561" s="146"/>
      <c r="B561" s="77" t="s">
        <v>288</v>
      </c>
      <c r="C561" s="130" t="s">
        <v>167</v>
      </c>
      <c r="D561" s="130" t="s">
        <v>21</v>
      </c>
      <c r="E561" s="130" t="s">
        <v>99</v>
      </c>
      <c r="F561" s="130" t="s">
        <v>289</v>
      </c>
      <c r="G561" s="131"/>
      <c r="H561" s="167">
        <f>H562</f>
        <v>155000</v>
      </c>
      <c r="I561" s="167">
        <f t="shared" ref="I561:M561" si="2197">I562</f>
        <v>155000</v>
      </c>
      <c r="J561" s="167">
        <f t="shared" si="2197"/>
        <v>155000</v>
      </c>
      <c r="K561" s="167">
        <f t="shared" si="2197"/>
        <v>0</v>
      </c>
      <c r="L561" s="167">
        <f t="shared" si="2197"/>
        <v>0</v>
      </c>
      <c r="M561" s="167">
        <f t="shared" si="2197"/>
        <v>0</v>
      </c>
      <c r="N561" s="167">
        <f t="shared" si="1891"/>
        <v>155000</v>
      </c>
      <c r="O561" s="167">
        <f t="shared" si="1892"/>
        <v>155000</v>
      </c>
      <c r="P561" s="167">
        <f t="shared" si="1893"/>
        <v>155000</v>
      </c>
      <c r="Q561" s="167">
        <f t="shared" ref="Q561:S562" si="2198">Q562</f>
        <v>0</v>
      </c>
      <c r="R561" s="167">
        <f t="shared" si="2198"/>
        <v>0</v>
      </c>
      <c r="S561" s="167">
        <f t="shared" si="2198"/>
        <v>0</v>
      </c>
      <c r="T561" s="167">
        <f t="shared" si="2119"/>
        <v>155000</v>
      </c>
      <c r="U561" s="167">
        <f t="shared" si="2120"/>
        <v>155000</v>
      </c>
      <c r="V561" s="167">
        <f t="shared" si="2121"/>
        <v>155000</v>
      </c>
      <c r="W561" s="167">
        <f t="shared" ref="W561:Y562" si="2199">W562</f>
        <v>0</v>
      </c>
      <c r="X561" s="167">
        <f t="shared" si="2199"/>
        <v>0</v>
      </c>
      <c r="Y561" s="167">
        <f t="shared" si="2199"/>
        <v>0</v>
      </c>
      <c r="Z561" s="167">
        <f t="shared" si="2123"/>
        <v>155000</v>
      </c>
      <c r="AA561" s="167">
        <f t="shared" si="2124"/>
        <v>155000</v>
      </c>
      <c r="AB561" s="167">
        <f t="shared" si="2125"/>
        <v>155000</v>
      </c>
      <c r="AC561" s="167">
        <f t="shared" ref="AC561:AE562" si="2200">AC562</f>
        <v>0</v>
      </c>
      <c r="AD561" s="167">
        <f t="shared" si="2200"/>
        <v>0</v>
      </c>
      <c r="AE561" s="167">
        <f t="shared" si="2200"/>
        <v>0</v>
      </c>
      <c r="AF561" s="167">
        <f t="shared" si="2127"/>
        <v>155000</v>
      </c>
      <c r="AG561" s="167">
        <f t="shared" si="2128"/>
        <v>155000</v>
      </c>
      <c r="AH561" s="167">
        <f t="shared" si="2129"/>
        <v>155000</v>
      </c>
      <c r="AI561" s="167">
        <f t="shared" ref="AI561:AK562" si="2201">AI562</f>
        <v>0</v>
      </c>
      <c r="AJ561" s="167">
        <f t="shared" si="2201"/>
        <v>0</v>
      </c>
      <c r="AK561" s="167">
        <f t="shared" si="2201"/>
        <v>0</v>
      </c>
      <c r="AL561" s="167">
        <f t="shared" si="2131"/>
        <v>155000</v>
      </c>
      <c r="AM561" s="167">
        <f t="shared" si="2132"/>
        <v>155000</v>
      </c>
      <c r="AN561" s="167">
        <f t="shared" si="2133"/>
        <v>155000</v>
      </c>
      <c r="AO561" s="167">
        <f t="shared" ref="AO561:AQ562" si="2202">AO562</f>
        <v>0</v>
      </c>
      <c r="AP561" s="167">
        <f t="shared" si="2202"/>
        <v>0</v>
      </c>
      <c r="AQ561" s="167">
        <f t="shared" si="2202"/>
        <v>0</v>
      </c>
      <c r="AR561" s="167">
        <f t="shared" si="2145"/>
        <v>155000</v>
      </c>
      <c r="AS561" s="167">
        <f t="shared" si="2146"/>
        <v>155000</v>
      </c>
      <c r="AT561" s="167">
        <f t="shared" si="2147"/>
        <v>155000</v>
      </c>
      <c r="AU561" s="167">
        <f t="shared" ref="AU561:AW562" si="2203">AU562</f>
        <v>0</v>
      </c>
      <c r="AV561" s="167">
        <f t="shared" si="2203"/>
        <v>0</v>
      </c>
      <c r="AW561" s="167">
        <f t="shared" si="2203"/>
        <v>0</v>
      </c>
      <c r="AX561" s="167">
        <f t="shared" si="2149"/>
        <v>155000</v>
      </c>
      <c r="AY561" s="167">
        <f t="shared" si="2150"/>
        <v>155000</v>
      </c>
      <c r="AZ561" s="167">
        <f t="shared" si="2151"/>
        <v>155000</v>
      </c>
      <c r="BA561" s="167">
        <f t="shared" ref="BA561:BC562" si="2204">BA562</f>
        <v>0</v>
      </c>
      <c r="BB561" s="167">
        <f t="shared" si="2204"/>
        <v>0</v>
      </c>
      <c r="BC561" s="167">
        <f t="shared" si="2204"/>
        <v>0</v>
      </c>
      <c r="BD561" s="167">
        <f t="shared" si="2153"/>
        <v>155000</v>
      </c>
      <c r="BE561" s="167">
        <f t="shared" si="2154"/>
        <v>155000</v>
      </c>
      <c r="BF561" s="167">
        <f t="shared" si="2155"/>
        <v>155000</v>
      </c>
    </row>
    <row r="562" spans="1:58" ht="25.5">
      <c r="A562" s="146"/>
      <c r="B562" s="136" t="s">
        <v>207</v>
      </c>
      <c r="C562" s="130" t="s">
        <v>167</v>
      </c>
      <c r="D562" s="130" t="s">
        <v>21</v>
      </c>
      <c r="E562" s="130" t="s">
        <v>99</v>
      </c>
      <c r="F562" s="130" t="s">
        <v>289</v>
      </c>
      <c r="G562" s="131" t="s">
        <v>32</v>
      </c>
      <c r="H562" s="167">
        <f>H563</f>
        <v>155000</v>
      </c>
      <c r="I562" s="167">
        <f t="shared" ref="I562:M562" si="2205">I563</f>
        <v>155000</v>
      </c>
      <c r="J562" s="167">
        <f t="shared" si="2205"/>
        <v>155000</v>
      </c>
      <c r="K562" s="167">
        <f t="shared" si="2205"/>
        <v>0</v>
      </c>
      <c r="L562" s="167">
        <f t="shared" si="2205"/>
        <v>0</v>
      </c>
      <c r="M562" s="167">
        <f t="shared" si="2205"/>
        <v>0</v>
      </c>
      <c r="N562" s="167">
        <f t="shared" si="1891"/>
        <v>155000</v>
      </c>
      <c r="O562" s="167">
        <f t="shared" si="1892"/>
        <v>155000</v>
      </c>
      <c r="P562" s="167">
        <f t="shared" si="1893"/>
        <v>155000</v>
      </c>
      <c r="Q562" s="167">
        <f t="shared" si="2198"/>
        <v>0</v>
      </c>
      <c r="R562" s="167">
        <f t="shared" si="2198"/>
        <v>0</v>
      </c>
      <c r="S562" s="167">
        <f t="shared" si="2198"/>
        <v>0</v>
      </c>
      <c r="T562" s="167">
        <f t="shared" si="2119"/>
        <v>155000</v>
      </c>
      <c r="U562" s="167">
        <f t="shared" si="2120"/>
        <v>155000</v>
      </c>
      <c r="V562" s="167">
        <f t="shared" si="2121"/>
        <v>155000</v>
      </c>
      <c r="W562" s="167">
        <f t="shared" si="2199"/>
        <v>0</v>
      </c>
      <c r="X562" s="167">
        <f t="shared" si="2199"/>
        <v>0</v>
      </c>
      <c r="Y562" s="167">
        <f t="shared" si="2199"/>
        <v>0</v>
      </c>
      <c r="Z562" s="167">
        <f t="shared" si="2123"/>
        <v>155000</v>
      </c>
      <c r="AA562" s="167">
        <f t="shared" si="2124"/>
        <v>155000</v>
      </c>
      <c r="AB562" s="167">
        <f t="shared" si="2125"/>
        <v>155000</v>
      </c>
      <c r="AC562" s="167">
        <f t="shared" si="2200"/>
        <v>0</v>
      </c>
      <c r="AD562" s="167">
        <f t="shared" si="2200"/>
        <v>0</v>
      </c>
      <c r="AE562" s="167">
        <f t="shared" si="2200"/>
        <v>0</v>
      </c>
      <c r="AF562" s="167">
        <f t="shared" si="2127"/>
        <v>155000</v>
      </c>
      <c r="AG562" s="167">
        <f t="shared" si="2128"/>
        <v>155000</v>
      </c>
      <c r="AH562" s="167">
        <f t="shared" si="2129"/>
        <v>155000</v>
      </c>
      <c r="AI562" s="167">
        <f t="shared" si="2201"/>
        <v>0</v>
      </c>
      <c r="AJ562" s="167">
        <f t="shared" si="2201"/>
        <v>0</v>
      </c>
      <c r="AK562" s="167">
        <f t="shared" si="2201"/>
        <v>0</v>
      </c>
      <c r="AL562" s="167">
        <f t="shared" si="2131"/>
        <v>155000</v>
      </c>
      <c r="AM562" s="167">
        <f t="shared" si="2132"/>
        <v>155000</v>
      </c>
      <c r="AN562" s="167">
        <f t="shared" si="2133"/>
        <v>155000</v>
      </c>
      <c r="AO562" s="167">
        <f t="shared" si="2202"/>
        <v>0</v>
      </c>
      <c r="AP562" s="167">
        <f t="shared" si="2202"/>
        <v>0</v>
      </c>
      <c r="AQ562" s="167">
        <f t="shared" si="2202"/>
        <v>0</v>
      </c>
      <c r="AR562" s="167">
        <f t="shared" si="2145"/>
        <v>155000</v>
      </c>
      <c r="AS562" s="167">
        <f t="shared" si="2146"/>
        <v>155000</v>
      </c>
      <c r="AT562" s="167">
        <f t="shared" si="2147"/>
        <v>155000</v>
      </c>
      <c r="AU562" s="167">
        <f t="shared" si="2203"/>
        <v>0</v>
      </c>
      <c r="AV562" s="167">
        <f t="shared" si="2203"/>
        <v>0</v>
      </c>
      <c r="AW562" s="167">
        <f t="shared" si="2203"/>
        <v>0</v>
      </c>
      <c r="AX562" s="167">
        <f t="shared" si="2149"/>
        <v>155000</v>
      </c>
      <c r="AY562" s="167">
        <f t="shared" si="2150"/>
        <v>155000</v>
      </c>
      <c r="AZ562" s="167">
        <f t="shared" si="2151"/>
        <v>155000</v>
      </c>
      <c r="BA562" s="167">
        <f t="shared" si="2204"/>
        <v>0</v>
      </c>
      <c r="BB562" s="167">
        <f t="shared" si="2204"/>
        <v>0</v>
      </c>
      <c r="BC562" s="167">
        <f t="shared" si="2204"/>
        <v>0</v>
      </c>
      <c r="BD562" s="167">
        <f t="shared" si="2153"/>
        <v>155000</v>
      </c>
      <c r="BE562" s="167">
        <f t="shared" si="2154"/>
        <v>155000</v>
      </c>
      <c r="BF562" s="167">
        <f t="shared" si="2155"/>
        <v>155000</v>
      </c>
    </row>
    <row r="563" spans="1:58" ht="25.5">
      <c r="A563" s="146"/>
      <c r="B563" s="77" t="s">
        <v>34</v>
      </c>
      <c r="C563" s="130" t="s">
        <v>167</v>
      </c>
      <c r="D563" s="130" t="s">
        <v>21</v>
      </c>
      <c r="E563" s="130" t="s">
        <v>99</v>
      </c>
      <c r="F563" s="130" t="s">
        <v>289</v>
      </c>
      <c r="G563" s="131" t="s">
        <v>33</v>
      </c>
      <c r="H563" s="132">
        <v>155000</v>
      </c>
      <c r="I563" s="132">
        <v>155000</v>
      </c>
      <c r="J563" s="132">
        <v>155000</v>
      </c>
      <c r="K563" s="132"/>
      <c r="L563" s="132"/>
      <c r="M563" s="132"/>
      <c r="N563" s="132">
        <f t="shared" si="1891"/>
        <v>155000</v>
      </c>
      <c r="O563" s="132">
        <f t="shared" si="1892"/>
        <v>155000</v>
      </c>
      <c r="P563" s="132">
        <f t="shared" si="1893"/>
        <v>155000</v>
      </c>
      <c r="Q563" s="132"/>
      <c r="R563" s="132"/>
      <c r="S563" s="132"/>
      <c r="T563" s="132">
        <f t="shared" si="2119"/>
        <v>155000</v>
      </c>
      <c r="U563" s="132">
        <f t="shared" si="2120"/>
        <v>155000</v>
      </c>
      <c r="V563" s="132">
        <f t="shared" si="2121"/>
        <v>155000</v>
      </c>
      <c r="W563" s="132"/>
      <c r="X563" s="132"/>
      <c r="Y563" s="132"/>
      <c r="Z563" s="132">
        <f t="shared" si="2123"/>
        <v>155000</v>
      </c>
      <c r="AA563" s="132">
        <f t="shared" si="2124"/>
        <v>155000</v>
      </c>
      <c r="AB563" s="132">
        <f t="shared" si="2125"/>
        <v>155000</v>
      </c>
      <c r="AC563" s="132"/>
      <c r="AD563" s="132"/>
      <c r="AE563" s="132"/>
      <c r="AF563" s="132">
        <f t="shared" si="2127"/>
        <v>155000</v>
      </c>
      <c r="AG563" s="132">
        <f t="shared" si="2128"/>
        <v>155000</v>
      </c>
      <c r="AH563" s="132">
        <f t="shared" si="2129"/>
        <v>155000</v>
      </c>
      <c r="AI563" s="132"/>
      <c r="AJ563" s="132"/>
      <c r="AK563" s="132"/>
      <c r="AL563" s="132">
        <f t="shared" si="2131"/>
        <v>155000</v>
      </c>
      <c r="AM563" s="132">
        <f t="shared" si="2132"/>
        <v>155000</v>
      </c>
      <c r="AN563" s="132">
        <f t="shared" si="2133"/>
        <v>155000</v>
      </c>
      <c r="AO563" s="132"/>
      <c r="AP563" s="132"/>
      <c r="AQ563" s="132"/>
      <c r="AR563" s="132">
        <f t="shared" si="2145"/>
        <v>155000</v>
      </c>
      <c r="AS563" s="132">
        <f t="shared" si="2146"/>
        <v>155000</v>
      </c>
      <c r="AT563" s="132">
        <f t="shared" si="2147"/>
        <v>155000</v>
      </c>
      <c r="AU563" s="132"/>
      <c r="AV563" s="132"/>
      <c r="AW563" s="132"/>
      <c r="AX563" s="132">
        <f t="shared" si="2149"/>
        <v>155000</v>
      </c>
      <c r="AY563" s="132">
        <f t="shared" si="2150"/>
        <v>155000</v>
      </c>
      <c r="AZ563" s="132">
        <f t="shared" si="2151"/>
        <v>155000</v>
      </c>
      <c r="BA563" s="132"/>
      <c r="BB563" s="132"/>
      <c r="BC563" s="132"/>
      <c r="BD563" s="132">
        <f t="shared" si="2153"/>
        <v>155000</v>
      </c>
      <c r="BE563" s="132">
        <f t="shared" si="2154"/>
        <v>155000</v>
      </c>
      <c r="BF563" s="132">
        <f t="shared" si="2155"/>
        <v>155000</v>
      </c>
    </row>
    <row r="564" spans="1:58">
      <c r="A564" s="150"/>
      <c r="B564" s="186" t="s">
        <v>287</v>
      </c>
      <c r="C564" s="75" t="s">
        <v>167</v>
      </c>
      <c r="D564" s="75" t="s">
        <v>21</v>
      </c>
      <c r="E564" s="75" t="s">
        <v>99</v>
      </c>
      <c r="F564" s="75" t="s">
        <v>128</v>
      </c>
      <c r="G564" s="101"/>
      <c r="H564" s="104">
        <f t="shared" ref="H564:M564" si="2206">H567</f>
        <v>200000</v>
      </c>
      <c r="I564" s="104">
        <f t="shared" si="2206"/>
        <v>200000</v>
      </c>
      <c r="J564" s="104">
        <f t="shared" si="2206"/>
        <v>200000</v>
      </c>
      <c r="K564" s="104">
        <f t="shared" si="2206"/>
        <v>0</v>
      </c>
      <c r="L564" s="104">
        <f t="shared" si="2206"/>
        <v>0</v>
      </c>
      <c r="M564" s="104">
        <f t="shared" si="2206"/>
        <v>0</v>
      </c>
      <c r="N564" s="104">
        <f t="shared" si="1891"/>
        <v>200000</v>
      </c>
      <c r="O564" s="104">
        <f t="shared" si="1892"/>
        <v>200000</v>
      </c>
      <c r="P564" s="104">
        <f t="shared" si="1893"/>
        <v>200000</v>
      </c>
      <c r="Q564" s="104">
        <f>Q567</f>
        <v>0</v>
      </c>
      <c r="R564" s="104">
        <f>R567</f>
        <v>0</v>
      </c>
      <c r="S564" s="104">
        <f>S567</f>
        <v>0</v>
      </c>
      <c r="T564" s="104">
        <f t="shared" si="2119"/>
        <v>200000</v>
      </c>
      <c r="U564" s="104">
        <f t="shared" si="2120"/>
        <v>200000</v>
      </c>
      <c r="V564" s="104">
        <f t="shared" si="2121"/>
        <v>200000</v>
      </c>
      <c r="W564" s="104">
        <f>W567+W565</f>
        <v>0</v>
      </c>
      <c r="X564" s="104">
        <f t="shared" ref="X564:Y564" si="2207">X567+X565</f>
        <v>0</v>
      </c>
      <c r="Y564" s="104">
        <f t="shared" si="2207"/>
        <v>0</v>
      </c>
      <c r="Z564" s="104">
        <f t="shared" si="2123"/>
        <v>200000</v>
      </c>
      <c r="AA564" s="104">
        <f t="shared" si="2124"/>
        <v>200000</v>
      </c>
      <c r="AB564" s="104">
        <f t="shared" si="2125"/>
        <v>200000</v>
      </c>
      <c r="AC564" s="104">
        <f>AC567+AC565</f>
        <v>0</v>
      </c>
      <c r="AD564" s="104">
        <f t="shared" ref="AD564:AE564" si="2208">AD567+AD565</f>
        <v>0</v>
      </c>
      <c r="AE564" s="104">
        <f t="shared" si="2208"/>
        <v>0</v>
      </c>
      <c r="AF564" s="104">
        <f t="shared" si="2127"/>
        <v>200000</v>
      </c>
      <c r="AG564" s="104">
        <f t="shared" si="2128"/>
        <v>200000</v>
      </c>
      <c r="AH564" s="104">
        <f t="shared" si="2129"/>
        <v>200000</v>
      </c>
      <c r="AI564" s="104">
        <f>AI567+AI565</f>
        <v>0</v>
      </c>
      <c r="AJ564" s="104">
        <f t="shared" ref="AJ564:AK564" si="2209">AJ567+AJ565</f>
        <v>0</v>
      </c>
      <c r="AK564" s="104">
        <f t="shared" si="2209"/>
        <v>0</v>
      </c>
      <c r="AL564" s="104">
        <f t="shared" si="2131"/>
        <v>200000</v>
      </c>
      <c r="AM564" s="104">
        <f t="shared" si="2132"/>
        <v>200000</v>
      </c>
      <c r="AN564" s="104">
        <f t="shared" si="2133"/>
        <v>200000</v>
      </c>
      <c r="AO564" s="104">
        <f>AO567+AO565</f>
        <v>70000</v>
      </c>
      <c r="AP564" s="104">
        <f t="shared" ref="AP564:AQ564" si="2210">AP567+AP565</f>
        <v>0</v>
      </c>
      <c r="AQ564" s="104">
        <f t="shared" si="2210"/>
        <v>0</v>
      </c>
      <c r="AR564" s="104">
        <f t="shared" si="2145"/>
        <v>270000</v>
      </c>
      <c r="AS564" s="104">
        <f t="shared" si="2146"/>
        <v>200000</v>
      </c>
      <c r="AT564" s="104">
        <f t="shared" si="2147"/>
        <v>200000</v>
      </c>
      <c r="AU564" s="104">
        <f>AU567+AU565</f>
        <v>0</v>
      </c>
      <c r="AV564" s="104">
        <f t="shared" ref="AV564:AW564" si="2211">AV567+AV565</f>
        <v>0</v>
      </c>
      <c r="AW564" s="104">
        <f t="shared" si="2211"/>
        <v>0</v>
      </c>
      <c r="AX564" s="104">
        <f t="shared" si="2149"/>
        <v>270000</v>
      </c>
      <c r="AY564" s="104">
        <f t="shared" si="2150"/>
        <v>200000</v>
      </c>
      <c r="AZ564" s="104">
        <f t="shared" si="2151"/>
        <v>200000</v>
      </c>
      <c r="BA564" s="104">
        <f>BA567+BA565</f>
        <v>0</v>
      </c>
      <c r="BB564" s="104">
        <f t="shared" ref="BB564:BC564" si="2212">BB567+BB565</f>
        <v>0</v>
      </c>
      <c r="BC564" s="104">
        <f t="shared" si="2212"/>
        <v>0</v>
      </c>
      <c r="BD564" s="104">
        <f t="shared" si="2153"/>
        <v>270000</v>
      </c>
      <c r="BE564" s="104">
        <f t="shared" si="2154"/>
        <v>200000</v>
      </c>
      <c r="BF564" s="104">
        <f t="shared" si="2155"/>
        <v>200000</v>
      </c>
    </row>
    <row r="565" spans="1:58" ht="25.5">
      <c r="A565" s="150"/>
      <c r="B565" s="136" t="s">
        <v>207</v>
      </c>
      <c r="C565" s="75" t="s">
        <v>167</v>
      </c>
      <c r="D565" s="75" t="s">
        <v>21</v>
      </c>
      <c r="E565" s="75" t="s">
        <v>99</v>
      </c>
      <c r="F565" s="75" t="s">
        <v>128</v>
      </c>
      <c r="G565" s="101" t="s">
        <v>32</v>
      </c>
      <c r="H565" s="104"/>
      <c r="I565" s="104"/>
      <c r="J565" s="104"/>
      <c r="K565" s="104"/>
      <c r="L565" s="104"/>
      <c r="M565" s="104"/>
      <c r="N565" s="104"/>
      <c r="O565" s="104"/>
      <c r="P565" s="104"/>
      <c r="Q565" s="104"/>
      <c r="R565" s="104"/>
      <c r="S565" s="104"/>
      <c r="T565" s="104"/>
      <c r="U565" s="104"/>
      <c r="V565" s="104"/>
      <c r="W565" s="104">
        <f>W566</f>
        <v>20000</v>
      </c>
      <c r="X565" s="104">
        <f t="shared" ref="X565:Y565" si="2213">X566</f>
        <v>0</v>
      </c>
      <c r="Y565" s="104">
        <f t="shared" si="2213"/>
        <v>0</v>
      </c>
      <c r="Z565" s="104">
        <f t="shared" ref="Z565:Z566" si="2214">T565+W565</f>
        <v>20000</v>
      </c>
      <c r="AA565" s="104">
        <f t="shared" ref="AA565:AA566" si="2215">U565+X565</f>
        <v>0</v>
      </c>
      <c r="AB565" s="104">
        <f t="shared" ref="AB565:AB566" si="2216">V565+Y565</f>
        <v>0</v>
      </c>
      <c r="AC565" s="104">
        <f>AC566</f>
        <v>0</v>
      </c>
      <c r="AD565" s="104">
        <f t="shared" ref="AD565:AE565" si="2217">AD566</f>
        <v>0</v>
      </c>
      <c r="AE565" s="104">
        <f t="shared" si="2217"/>
        <v>0</v>
      </c>
      <c r="AF565" s="104">
        <f t="shared" si="2127"/>
        <v>20000</v>
      </c>
      <c r="AG565" s="104">
        <f t="shared" si="2128"/>
        <v>0</v>
      </c>
      <c r="AH565" s="104">
        <f t="shared" si="2129"/>
        <v>0</v>
      </c>
      <c r="AI565" s="104">
        <f>AI566</f>
        <v>0</v>
      </c>
      <c r="AJ565" s="104">
        <f t="shared" ref="AJ565:AK565" si="2218">AJ566</f>
        <v>0</v>
      </c>
      <c r="AK565" s="104">
        <f t="shared" si="2218"/>
        <v>0</v>
      </c>
      <c r="AL565" s="104">
        <f t="shared" si="2131"/>
        <v>20000</v>
      </c>
      <c r="AM565" s="104">
        <f t="shared" si="2132"/>
        <v>0</v>
      </c>
      <c r="AN565" s="104">
        <f t="shared" si="2133"/>
        <v>0</v>
      </c>
      <c r="AO565" s="104">
        <f>AO566</f>
        <v>70000</v>
      </c>
      <c r="AP565" s="104">
        <f t="shared" ref="AP565:AQ565" si="2219">AP566</f>
        <v>0</v>
      </c>
      <c r="AQ565" s="104">
        <f t="shared" si="2219"/>
        <v>0</v>
      </c>
      <c r="AR565" s="104">
        <f t="shared" si="2145"/>
        <v>90000</v>
      </c>
      <c r="AS565" s="104">
        <f t="shared" si="2146"/>
        <v>0</v>
      </c>
      <c r="AT565" s="104">
        <f t="shared" si="2147"/>
        <v>0</v>
      </c>
      <c r="AU565" s="104">
        <f>AU566</f>
        <v>0</v>
      </c>
      <c r="AV565" s="104">
        <f t="shared" ref="AV565:AW565" si="2220">AV566</f>
        <v>0</v>
      </c>
      <c r="AW565" s="104">
        <f t="shared" si="2220"/>
        <v>0</v>
      </c>
      <c r="AX565" s="104">
        <f t="shared" si="2149"/>
        <v>90000</v>
      </c>
      <c r="AY565" s="104">
        <f t="shared" si="2150"/>
        <v>0</v>
      </c>
      <c r="AZ565" s="104">
        <f t="shared" si="2151"/>
        <v>0</v>
      </c>
      <c r="BA565" s="104">
        <f>BA566</f>
        <v>-20000</v>
      </c>
      <c r="BB565" s="104">
        <f t="shared" ref="BB565:BC565" si="2221">BB566</f>
        <v>0</v>
      </c>
      <c r="BC565" s="104">
        <f t="shared" si="2221"/>
        <v>0</v>
      </c>
      <c r="BD565" s="104">
        <f t="shared" si="2153"/>
        <v>70000</v>
      </c>
      <c r="BE565" s="104">
        <f t="shared" si="2154"/>
        <v>0</v>
      </c>
      <c r="BF565" s="104">
        <f t="shared" si="2155"/>
        <v>0</v>
      </c>
    </row>
    <row r="566" spans="1:58" ht="25.5">
      <c r="A566" s="150"/>
      <c r="B566" s="77" t="s">
        <v>34</v>
      </c>
      <c r="C566" s="75" t="s">
        <v>167</v>
      </c>
      <c r="D566" s="75" t="s">
        <v>21</v>
      </c>
      <c r="E566" s="75" t="s">
        <v>99</v>
      </c>
      <c r="F566" s="75" t="s">
        <v>128</v>
      </c>
      <c r="G566" s="101" t="s">
        <v>33</v>
      </c>
      <c r="H566" s="104"/>
      <c r="I566" s="104"/>
      <c r="J566" s="104"/>
      <c r="K566" s="104"/>
      <c r="L566" s="104"/>
      <c r="M566" s="104"/>
      <c r="N566" s="104"/>
      <c r="O566" s="104"/>
      <c r="P566" s="104"/>
      <c r="Q566" s="104"/>
      <c r="R566" s="104"/>
      <c r="S566" s="104"/>
      <c r="T566" s="104"/>
      <c r="U566" s="104"/>
      <c r="V566" s="104"/>
      <c r="W566" s="104">
        <v>20000</v>
      </c>
      <c r="X566" s="104"/>
      <c r="Y566" s="104"/>
      <c r="Z566" s="104">
        <f t="shared" si="2214"/>
        <v>20000</v>
      </c>
      <c r="AA566" s="104">
        <f t="shared" si="2215"/>
        <v>0</v>
      </c>
      <c r="AB566" s="104">
        <f t="shared" si="2216"/>
        <v>0</v>
      </c>
      <c r="AC566" s="104"/>
      <c r="AD566" s="104"/>
      <c r="AE566" s="104"/>
      <c r="AF566" s="104">
        <f t="shared" si="2127"/>
        <v>20000</v>
      </c>
      <c r="AG566" s="104">
        <f t="shared" si="2128"/>
        <v>0</v>
      </c>
      <c r="AH566" s="104">
        <f t="shared" si="2129"/>
        <v>0</v>
      </c>
      <c r="AI566" s="104"/>
      <c r="AJ566" s="104"/>
      <c r="AK566" s="104"/>
      <c r="AL566" s="104">
        <f t="shared" si="2131"/>
        <v>20000</v>
      </c>
      <c r="AM566" s="104">
        <f t="shared" si="2132"/>
        <v>0</v>
      </c>
      <c r="AN566" s="104">
        <f t="shared" si="2133"/>
        <v>0</v>
      </c>
      <c r="AO566" s="104">
        <v>70000</v>
      </c>
      <c r="AP566" s="104"/>
      <c r="AQ566" s="104"/>
      <c r="AR566" s="104">
        <f t="shared" si="2145"/>
        <v>90000</v>
      </c>
      <c r="AS566" s="104">
        <f t="shared" si="2146"/>
        <v>0</v>
      </c>
      <c r="AT566" s="104">
        <f t="shared" si="2147"/>
        <v>0</v>
      </c>
      <c r="AU566" s="104"/>
      <c r="AV566" s="104"/>
      <c r="AW566" s="104"/>
      <c r="AX566" s="104">
        <f t="shared" si="2149"/>
        <v>90000</v>
      </c>
      <c r="AY566" s="104">
        <f t="shared" si="2150"/>
        <v>0</v>
      </c>
      <c r="AZ566" s="104">
        <f t="shared" si="2151"/>
        <v>0</v>
      </c>
      <c r="BA566" s="104">
        <v>-20000</v>
      </c>
      <c r="BB566" s="104"/>
      <c r="BC566" s="104"/>
      <c r="BD566" s="104">
        <f t="shared" si="2153"/>
        <v>70000</v>
      </c>
      <c r="BE566" s="104">
        <f t="shared" si="2154"/>
        <v>0</v>
      </c>
      <c r="BF566" s="104">
        <f t="shared" si="2155"/>
        <v>0</v>
      </c>
    </row>
    <row r="567" spans="1:58">
      <c r="A567" s="150"/>
      <c r="B567" s="88" t="s">
        <v>47</v>
      </c>
      <c r="C567" s="75" t="s">
        <v>167</v>
      </c>
      <c r="D567" s="75" t="s">
        <v>21</v>
      </c>
      <c r="E567" s="75" t="s">
        <v>99</v>
      </c>
      <c r="F567" s="75" t="s">
        <v>128</v>
      </c>
      <c r="G567" s="101" t="s">
        <v>45</v>
      </c>
      <c r="H567" s="104">
        <f>H568</f>
        <v>200000</v>
      </c>
      <c r="I567" s="104">
        <f t="shared" ref="I567:M567" si="2222">I568</f>
        <v>200000</v>
      </c>
      <c r="J567" s="104">
        <f t="shared" si="2222"/>
        <v>200000</v>
      </c>
      <c r="K567" s="104">
        <f t="shared" si="2222"/>
        <v>0</v>
      </c>
      <c r="L567" s="104">
        <f t="shared" si="2222"/>
        <v>0</v>
      </c>
      <c r="M567" s="104">
        <f t="shared" si="2222"/>
        <v>0</v>
      </c>
      <c r="N567" s="104">
        <f t="shared" si="1891"/>
        <v>200000</v>
      </c>
      <c r="O567" s="104">
        <f t="shared" si="1892"/>
        <v>200000</v>
      </c>
      <c r="P567" s="104">
        <f t="shared" si="1893"/>
        <v>200000</v>
      </c>
      <c r="Q567" s="104">
        <f t="shared" ref="Q567:S567" si="2223">Q568</f>
        <v>0</v>
      </c>
      <c r="R567" s="104">
        <f t="shared" si="2223"/>
        <v>0</v>
      </c>
      <c r="S567" s="104">
        <f t="shared" si="2223"/>
        <v>0</v>
      </c>
      <c r="T567" s="104">
        <f t="shared" si="2119"/>
        <v>200000</v>
      </c>
      <c r="U567" s="104">
        <f t="shared" si="2120"/>
        <v>200000</v>
      </c>
      <c r="V567" s="104">
        <f t="shared" si="2121"/>
        <v>200000</v>
      </c>
      <c r="W567" s="104">
        <f t="shared" ref="W567:Y567" si="2224">W568</f>
        <v>-20000</v>
      </c>
      <c r="X567" s="104">
        <f t="shared" si="2224"/>
        <v>0</v>
      </c>
      <c r="Y567" s="104">
        <f t="shared" si="2224"/>
        <v>0</v>
      </c>
      <c r="Z567" s="104">
        <f t="shared" si="2123"/>
        <v>180000</v>
      </c>
      <c r="AA567" s="104">
        <f t="shared" si="2124"/>
        <v>200000</v>
      </c>
      <c r="AB567" s="104">
        <f t="shared" si="2125"/>
        <v>200000</v>
      </c>
      <c r="AC567" s="104">
        <f t="shared" ref="AC567:AE567" si="2225">AC568</f>
        <v>0</v>
      </c>
      <c r="AD567" s="104">
        <f t="shared" si="2225"/>
        <v>0</v>
      </c>
      <c r="AE567" s="104">
        <f t="shared" si="2225"/>
        <v>0</v>
      </c>
      <c r="AF567" s="104">
        <f t="shared" si="2127"/>
        <v>180000</v>
      </c>
      <c r="AG567" s="104">
        <f t="shared" si="2128"/>
        <v>200000</v>
      </c>
      <c r="AH567" s="104">
        <f t="shared" si="2129"/>
        <v>200000</v>
      </c>
      <c r="AI567" s="104">
        <f t="shared" ref="AI567:AK567" si="2226">AI568</f>
        <v>0</v>
      </c>
      <c r="AJ567" s="104">
        <f t="shared" si="2226"/>
        <v>0</v>
      </c>
      <c r="AK567" s="104">
        <f t="shared" si="2226"/>
        <v>0</v>
      </c>
      <c r="AL567" s="104">
        <f t="shared" si="2131"/>
        <v>180000</v>
      </c>
      <c r="AM567" s="104">
        <f t="shared" si="2132"/>
        <v>200000</v>
      </c>
      <c r="AN567" s="104">
        <f t="shared" si="2133"/>
        <v>200000</v>
      </c>
      <c r="AO567" s="104">
        <f t="shared" ref="AO567:AQ567" si="2227">AO568</f>
        <v>0</v>
      </c>
      <c r="AP567" s="104">
        <f t="shared" si="2227"/>
        <v>0</v>
      </c>
      <c r="AQ567" s="104">
        <f t="shared" si="2227"/>
        <v>0</v>
      </c>
      <c r="AR567" s="104">
        <f t="shared" si="2145"/>
        <v>180000</v>
      </c>
      <c r="AS567" s="104">
        <f t="shared" si="2146"/>
        <v>200000</v>
      </c>
      <c r="AT567" s="104">
        <f t="shared" si="2147"/>
        <v>200000</v>
      </c>
      <c r="AU567" s="104">
        <f t="shared" ref="AU567:AW567" si="2228">AU568</f>
        <v>0</v>
      </c>
      <c r="AV567" s="104">
        <f t="shared" si="2228"/>
        <v>0</v>
      </c>
      <c r="AW567" s="104">
        <f t="shared" si="2228"/>
        <v>0</v>
      </c>
      <c r="AX567" s="104">
        <f t="shared" si="2149"/>
        <v>180000</v>
      </c>
      <c r="AY567" s="104">
        <f t="shared" si="2150"/>
        <v>200000</v>
      </c>
      <c r="AZ567" s="104">
        <f t="shared" si="2151"/>
        <v>200000</v>
      </c>
      <c r="BA567" s="104">
        <f t="shared" ref="BA567:BC567" si="2229">BA568</f>
        <v>20000</v>
      </c>
      <c r="BB567" s="104">
        <f t="shared" si="2229"/>
        <v>0</v>
      </c>
      <c r="BC567" s="104">
        <f t="shared" si="2229"/>
        <v>0</v>
      </c>
      <c r="BD567" s="104">
        <f t="shared" si="2153"/>
        <v>200000</v>
      </c>
      <c r="BE567" s="104">
        <f t="shared" si="2154"/>
        <v>200000</v>
      </c>
      <c r="BF567" s="104">
        <f t="shared" si="2155"/>
        <v>200000</v>
      </c>
    </row>
    <row r="568" spans="1:58">
      <c r="A568" s="150"/>
      <c r="B568" s="88" t="s">
        <v>60</v>
      </c>
      <c r="C568" s="75" t="s">
        <v>167</v>
      </c>
      <c r="D568" s="75" t="s">
        <v>21</v>
      </c>
      <c r="E568" s="75" t="s">
        <v>99</v>
      </c>
      <c r="F568" s="75" t="s">
        <v>128</v>
      </c>
      <c r="G568" s="101" t="s">
        <v>61</v>
      </c>
      <c r="H568" s="132">
        <v>200000</v>
      </c>
      <c r="I568" s="132">
        <v>200000</v>
      </c>
      <c r="J568" s="132">
        <v>200000</v>
      </c>
      <c r="K568" s="132"/>
      <c r="L568" s="132"/>
      <c r="M568" s="132"/>
      <c r="N568" s="132">
        <f t="shared" si="1891"/>
        <v>200000</v>
      </c>
      <c r="O568" s="132">
        <f t="shared" si="1892"/>
        <v>200000</v>
      </c>
      <c r="P568" s="132">
        <f t="shared" si="1893"/>
        <v>200000</v>
      </c>
      <c r="Q568" s="132"/>
      <c r="R568" s="132"/>
      <c r="S568" s="132"/>
      <c r="T568" s="132">
        <f t="shared" si="2119"/>
        <v>200000</v>
      </c>
      <c r="U568" s="132">
        <f t="shared" si="2120"/>
        <v>200000</v>
      </c>
      <c r="V568" s="132">
        <f t="shared" si="2121"/>
        <v>200000</v>
      </c>
      <c r="W568" s="132">
        <v>-20000</v>
      </c>
      <c r="X568" s="132"/>
      <c r="Y568" s="132"/>
      <c r="Z568" s="132">
        <f t="shared" si="2123"/>
        <v>180000</v>
      </c>
      <c r="AA568" s="132">
        <f t="shared" si="2124"/>
        <v>200000</v>
      </c>
      <c r="AB568" s="132">
        <f t="shared" si="2125"/>
        <v>200000</v>
      </c>
      <c r="AC568" s="132"/>
      <c r="AD568" s="132"/>
      <c r="AE568" s="132"/>
      <c r="AF568" s="132">
        <f t="shared" si="2127"/>
        <v>180000</v>
      </c>
      <c r="AG568" s="132">
        <f t="shared" si="2128"/>
        <v>200000</v>
      </c>
      <c r="AH568" s="132">
        <f t="shared" si="2129"/>
        <v>200000</v>
      </c>
      <c r="AI568" s="132"/>
      <c r="AJ568" s="132"/>
      <c r="AK568" s="132"/>
      <c r="AL568" s="132">
        <f t="shared" si="2131"/>
        <v>180000</v>
      </c>
      <c r="AM568" s="132">
        <f t="shared" si="2132"/>
        <v>200000</v>
      </c>
      <c r="AN568" s="132">
        <f t="shared" si="2133"/>
        <v>200000</v>
      </c>
      <c r="AO568" s="132"/>
      <c r="AP568" s="132"/>
      <c r="AQ568" s="132"/>
      <c r="AR568" s="132">
        <f t="shared" si="2145"/>
        <v>180000</v>
      </c>
      <c r="AS568" s="132">
        <f t="shared" si="2146"/>
        <v>200000</v>
      </c>
      <c r="AT568" s="132">
        <f t="shared" si="2147"/>
        <v>200000</v>
      </c>
      <c r="AU568" s="132"/>
      <c r="AV568" s="132"/>
      <c r="AW568" s="132"/>
      <c r="AX568" s="132">
        <f t="shared" si="2149"/>
        <v>180000</v>
      </c>
      <c r="AY568" s="132">
        <f t="shared" si="2150"/>
        <v>200000</v>
      </c>
      <c r="AZ568" s="132">
        <f t="shared" si="2151"/>
        <v>200000</v>
      </c>
      <c r="BA568" s="132">
        <v>20000</v>
      </c>
      <c r="BB568" s="132"/>
      <c r="BC568" s="132"/>
      <c r="BD568" s="132">
        <f t="shared" si="2153"/>
        <v>200000</v>
      </c>
      <c r="BE568" s="132">
        <f t="shared" si="2154"/>
        <v>200000</v>
      </c>
      <c r="BF568" s="132">
        <f t="shared" si="2155"/>
        <v>200000</v>
      </c>
    </row>
    <row r="569" spans="1:58" ht="25.5">
      <c r="A569" s="150"/>
      <c r="B569" s="80" t="s">
        <v>248</v>
      </c>
      <c r="C569" s="130" t="s">
        <v>167</v>
      </c>
      <c r="D569" s="130" t="s">
        <v>21</v>
      </c>
      <c r="E569" s="130" t="s">
        <v>99</v>
      </c>
      <c r="F569" s="130" t="s">
        <v>249</v>
      </c>
      <c r="G569" s="131"/>
      <c r="H569" s="167">
        <f>H570</f>
        <v>1364000</v>
      </c>
      <c r="I569" s="167">
        <f t="shared" ref="I569:M569" si="2230">I570</f>
        <v>0</v>
      </c>
      <c r="J569" s="167">
        <f t="shared" si="2230"/>
        <v>0</v>
      </c>
      <c r="K569" s="167">
        <f t="shared" si="2230"/>
        <v>0</v>
      </c>
      <c r="L569" s="167">
        <f t="shared" si="2230"/>
        <v>0</v>
      </c>
      <c r="M569" s="167">
        <f t="shared" si="2230"/>
        <v>0</v>
      </c>
      <c r="N569" s="167">
        <f t="shared" si="1891"/>
        <v>1364000</v>
      </c>
      <c r="O569" s="167">
        <f t="shared" si="1892"/>
        <v>0</v>
      </c>
      <c r="P569" s="167">
        <f t="shared" si="1893"/>
        <v>0</v>
      </c>
      <c r="Q569" s="167">
        <f t="shared" ref="Q569:S570" si="2231">Q570</f>
        <v>0</v>
      </c>
      <c r="R569" s="167">
        <f t="shared" si="2231"/>
        <v>0</v>
      </c>
      <c r="S569" s="167">
        <f t="shared" si="2231"/>
        <v>0</v>
      </c>
      <c r="T569" s="167">
        <f t="shared" si="2119"/>
        <v>1364000</v>
      </c>
      <c r="U569" s="167">
        <f t="shared" si="2120"/>
        <v>0</v>
      </c>
      <c r="V569" s="167">
        <f t="shared" si="2121"/>
        <v>0</v>
      </c>
      <c r="W569" s="167">
        <f t="shared" ref="W569:Y570" si="2232">W570</f>
        <v>1363000</v>
      </c>
      <c r="X569" s="167">
        <f t="shared" si="2232"/>
        <v>0</v>
      </c>
      <c r="Y569" s="167">
        <f t="shared" si="2232"/>
        <v>0</v>
      </c>
      <c r="Z569" s="167">
        <f t="shared" si="2123"/>
        <v>2727000</v>
      </c>
      <c r="AA569" s="167">
        <f t="shared" si="2124"/>
        <v>0</v>
      </c>
      <c r="AB569" s="167">
        <f t="shared" si="2125"/>
        <v>0</v>
      </c>
      <c r="AC569" s="167">
        <f t="shared" ref="AC569:AE570" si="2233">AC570</f>
        <v>0</v>
      </c>
      <c r="AD569" s="167">
        <f t="shared" si="2233"/>
        <v>0</v>
      </c>
      <c r="AE569" s="167">
        <f t="shared" si="2233"/>
        <v>0</v>
      </c>
      <c r="AF569" s="167">
        <f t="shared" si="2127"/>
        <v>2727000</v>
      </c>
      <c r="AG569" s="167">
        <f t="shared" si="2128"/>
        <v>0</v>
      </c>
      <c r="AH569" s="167">
        <f t="shared" si="2129"/>
        <v>0</v>
      </c>
      <c r="AI569" s="167">
        <f t="shared" ref="AI569:AK570" si="2234">AI570</f>
        <v>0</v>
      </c>
      <c r="AJ569" s="167">
        <f t="shared" si="2234"/>
        <v>0</v>
      </c>
      <c r="AK569" s="167">
        <f t="shared" si="2234"/>
        <v>0</v>
      </c>
      <c r="AL569" s="167">
        <f t="shared" si="2131"/>
        <v>2727000</v>
      </c>
      <c r="AM569" s="167">
        <f t="shared" si="2132"/>
        <v>0</v>
      </c>
      <c r="AN569" s="167">
        <f t="shared" si="2133"/>
        <v>0</v>
      </c>
      <c r="AO569" s="167">
        <f t="shared" ref="AO569:AQ570" si="2235">AO570</f>
        <v>-590000</v>
      </c>
      <c r="AP569" s="167">
        <f t="shared" si="2235"/>
        <v>0</v>
      </c>
      <c r="AQ569" s="167">
        <f t="shared" si="2235"/>
        <v>0</v>
      </c>
      <c r="AR569" s="167">
        <f t="shared" si="2145"/>
        <v>2137000</v>
      </c>
      <c r="AS569" s="167">
        <f t="shared" si="2146"/>
        <v>0</v>
      </c>
      <c r="AT569" s="167">
        <f t="shared" si="2147"/>
        <v>0</v>
      </c>
      <c r="AU569" s="167">
        <f t="shared" ref="AU569:AW570" si="2236">AU570</f>
        <v>0</v>
      </c>
      <c r="AV569" s="167">
        <f t="shared" si="2236"/>
        <v>0</v>
      </c>
      <c r="AW569" s="167">
        <f t="shared" si="2236"/>
        <v>0</v>
      </c>
      <c r="AX569" s="167">
        <f t="shared" si="2149"/>
        <v>2137000</v>
      </c>
      <c r="AY569" s="167">
        <f t="shared" si="2150"/>
        <v>0</v>
      </c>
      <c r="AZ569" s="167">
        <f t="shared" si="2151"/>
        <v>0</v>
      </c>
      <c r="BA569" s="167">
        <f t="shared" ref="BA569:BC570" si="2237">BA570</f>
        <v>0</v>
      </c>
      <c r="BB569" s="167">
        <f t="shared" si="2237"/>
        <v>0</v>
      </c>
      <c r="BC569" s="167">
        <f t="shared" si="2237"/>
        <v>0</v>
      </c>
      <c r="BD569" s="167">
        <f t="shared" si="2153"/>
        <v>2137000</v>
      </c>
      <c r="BE569" s="167">
        <f t="shared" si="2154"/>
        <v>0</v>
      </c>
      <c r="BF569" s="167">
        <f t="shared" si="2155"/>
        <v>0</v>
      </c>
    </row>
    <row r="570" spans="1:58" ht="25.5">
      <c r="A570" s="150"/>
      <c r="B570" s="136" t="s">
        <v>207</v>
      </c>
      <c r="C570" s="130" t="s">
        <v>167</v>
      </c>
      <c r="D570" s="130" t="s">
        <v>21</v>
      </c>
      <c r="E570" s="130" t="s">
        <v>99</v>
      </c>
      <c r="F570" s="130" t="s">
        <v>249</v>
      </c>
      <c r="G570" s="131" t="s">
        <v>32</v>
      </c>
      <c r="H570" s="167">
        <f>H571</f>
        <v>1364000</v>
      </c>
      <c r="I570" s="167">
        <f t="shared" ref="I570:M570" si="2238">I571</f>
        <v>0</v>
      </c>
      <c r="J570" s="167">
        <f t="shared" si="2238"/>
        <v>0</v>
      </c>
      <c r="K570" s="167">
        <f t="shared" si="2238"/>
        <v>0</v>
      </c>
      <c r="L570" s="167">
        <f t="shared" si="2238"/>
        <v>0</v>
      </c>
      <c r="M570" s="167">
        <f t="shared" si="2238"/>
        <v>0</v>
      </c>
      <c r="N570" s="167">
        <f t="shared" si="1891"/>
        <v>1364000</v>
      </c>
      <c r="O570" s="167">
        <f t="shared" si="1892"/>
        <v>0</v>
      </c>
      <c r="P570" s="167">
        <f t="shared" si="1893"/>
        <v>0</v>
      </c>
      <c r="Q570" s="167">
        <f t="shared" si="2231"/>
        <v>0</v>
      </c>
      <c r="R570" s="167">
        <f t="shared" si="2231"/>
        <v>0</v>
      </c>
      <c r="S570" s="167">
        <f t="shared" si="2231"/>
        <v>0</v>
      </c>
      <c r="T570" s="167">
        <f t="shared" si="2119"/>
        <v>1364000</v>
      </c>
      <c r="U570" s="167">
        <f t="shared" si="2120"/>
        <v>0</v>
      </c>
      <c r="V570" s="167">
        <f t="shared" si="2121"/>
        <v>0</v>
      </c>
      <c r="W570" s="167">
        <f t="shared" si="2232"/>
        <v>1363000</v>
      </c>
      <c r="X570" s="167">
        <f t="shared" si="2232"/>
        <v>0</v>
      </c>
      <c r="Y570" s="167">
        <f t="shared" si="2232"/>
        <v>0</v>
      </c>
      <c r="Z570" s="167">
        <f t="shared" si="2123"/>
        <v>2727000</v>
      </c>
      <c r="AA570" s="167">
        <f t="shared" si="2124"/>
        <v>0</v>
      </c>
      <c r="AB570" s="167">
        <f t="shared" si="2125"/>
        <v>0</v>
      </c>
      <c r="AC570" s="167">
        <f t="shared" si="2233"/>
        <v>0</v>
      </c>
      <c r="AD570" s="167">
        <f t="shared" si="2233"/>
        <v>0</v>
      </c>
      <c r="AE570" s="167">
        <f t="shared" si="2233"/>
        <v>0</v>
      </c>
      <c r="AF570" s="167">
        <f t="shared" si="2127"/>
        <v>2727000</v>
      </c>
      <c r="AG570" s="167">
        <f t="shared" si="2128"/>
        <v>0</v>
      </c>
      <c r="AH570" s="167">
        <f t="shared" si="2129"/>
        <v>0</v>
      </c>
      <c r="AI570" s="167">
        <f t="shared" si="2234"/>
        <v>0</v>
      </c>
      <c r="AJ570" s="167">
        <f t="shared" si="2234"/>
        <v>0</v>
      </c>
      <c r="AK570" s="167">
        <f t="shared" si="2234"/>
        <v>0</v>
      </c>
      <c r="AL570" s="167">
        <f t="shared" si="2131"/>
        <v>2727000</v>
      </c>
      <c r="AM570" s="167">
        <f t="shared" si="2132"/>
        <v>0</v>
      </c>
      <c r="AN570" s="167">
        <f t="shared" si="2133"/>
        <v>0</v>
      </c>
      <c r="AO570" s="167">
        <f t="shared" si="2235"/>
        <v>-590000</v>
      </c>
      <c r="AP570" s="167">
        <f t="shared" si="2235"/>
        <v>0</v>
      </c>
      <c r="AQ570" s="167">
        <f t="shared" si="2235"/>
        <v>0</v>
      </c>
      <c r="AR570" s="167">
        <f t="shared" si="2145"/>
        <v>2137000</v>
      </c>
      <c r="AS570" s="167">
        <f t="shared" si="2146"/>
        <v>0</v>
      </c>
      <c r="AT570" s="167">
        <f t="shared" si="2147"/>
        <v>0</v>
      </c>
      <c r="AU570" s="167">
        <f t="shared" si="2236"/>
        <v>0</v>
      </c>
      <c r="AV570" s="167">
        <f t="shared" si="2236"/>
        <v>0</v>
      </c>
      <c r="AW570" s="167">
        <f t="shared" si="2236"/>
        <v>0</v>
      </c>
      <c r="AX570" s="167">
        <f t="shared" si="2149"/>
        <v>2137000</v>
      </c>
      <c r="AY570" s="167">
        <f t="shared" si="2150"/>
        <v>0</v>
      </c>
      <c r="AZ570" s="167">
        <f t="shared" si="2151"/>
        <v>0</v>
      </c>
      <c r="BA570" s="167">
        <f t="shared" si="2237"/>
        <v>0</v>
      </c>
      <c r="BB570" s="167">
        <f t="shared" si="2237"/>
        <v>0</v>
      </c>
      <c r="BC570" s="167">
        <f t="shared" si="2237"/>
        <v>0</v>
      </c>
      <c r="BD570" s="167">
        <f t="shared" si="2153"/>
        <v>2137000</v>
      </c>
      <c r="BE570" s="167">
        <f t="shared" si="2154"/>
        <v>0</v>
      </c>
      <c r="BF570" s="167">
        <f t="shared" si="2155"/>
        <v>0</v>
      </c>
    </row>
    <row r="571" spans="1:58" ht="25.5">
      <c r="A571" s="150"/>
      <c r="B571" s="77" t="s">
        <v>34</v>
      </c>
      <c r="C571" s="130" t="s">
        <v>167</v>
      </c>
      <c r="D571" s="130" t="s">
        <v>21</v>
      </c>
      <c r="E571" s="130" t="s">
        <v>99</v>
      </c>
      <c r="F571" s="130" t="s">
        <v>249</v>
      </c>
      <c r="G571" s="131" t="s">
        <v>33</v>
      </c>
      <c r="H571" s="132">
        <v>1364000</v>
      </c>
      <c r="I571" s="132"/>
      <c r="J571" s="132"/>
      <c r="K571" s="132"/>
      <c r="L571" s="132"/>
      <c r="M571" s="132"/>
      <c r="N571" s="132">
        <f t="shared" si="1891"/>
        <v>1364000</v>
      </c>
      <c r="O571" s="132">
        <f t="shared" si="1892"/>
        <v>0</v>
      </c>
      <c r="P571" s="132">
        <f t="shared" si="1893"/>
        <v>0</v>
      </c>
      <c r="Q571" s="132"/>
      <c r="R571" s="132"/>
      <c r="S571" s="132"/>
      <c r="T571" s="132">
        <f t="shared" si="2119"/>
        <v>1364000</v>
      </c>
      <c r="U571" s="132">
        <f t="shared" si="2120"/>
        <v>0</v>
      </c>
      <c r="V571" s="132">
        <f t="shared" si="2121"/>
        <v>0</v>
      </c>
      <c r="W571" s="132">
        <v>1363000</v>
      </c>
      <c r="X571" s="132"/>
      <c r="Y571" s="132"/>
      <c r="Z571" s="132">
        <f t="shared" si="2123"/>
        <v>2727000</v>
      </c>
      <c r="AA571" s="132">
        <f t="shared" si="2124"/>
        <v>0</v>
      </c>
      <c r="AB571" s="132">
        <f t="shared" si="2125"/>
        <v>0</v>
      </c>
      <c r="AC571" s="132"/>
      <c r="AD571" s="132"/>
      <c r="AE571" s="132"/>
      <c r="AF571" s="132">
        <f t="shared" si="2127"/>
        <v>2727000</v>
      </c>
      <c r="AG571" s="132">
        <f t="shared" si="2128"/>
        <v>0</v>
      </c>
      <c r="AH571" s="132">
        <f t="shared" si="2129"/>
        <v>0</v>
      </c>
      <c r="AI571" s="132"/>
      <c r="AJ571" s="132"/>
      <c r="AK571" s="132"/>
      <c r="AL571" s="132">
        <f t="shared" si="2131"/>
        <v>2727000</v>
      </c>
      <c r="AM571" s="132">
        <f t="shared" si="2132"/>
        <v>0</v>
      </c>
      <c r="AN571" s="132">
        <f t="shared" si="2133"/>
        <v>0</v>
      </c>
      <c r="AO571" s="132">
        <v>-590000</v>
      </c>
      <c r="AP571" s="132"/>
      <c r="AQ571" s="132"/>
      <c r="AR571" s="132">
        <f t="shared" si="2145"/>
        <v>2137000</v>
      </c>
      <c r="AS571" s="132">
        <f t="shared" si="2146"/>
        <v>0</v>
      </c>
      <c r="AT571" s="132">
        <f t="shared" si="2147"/>
        <v>0</v>
      </c>
      <c r="AU571" s="132"/>
      <c r="AV571" s="132"/>
      <c r="AW571" s="132"/>
      <c r="AX571" s="132">
        <f t="shared" si="2149"/>
        <v>2137000</v>
      </c>
      <c r="AY571" s="132">
        <f t="shared" si="2150"/>
        <v>0</v>
      </c>
      <c r="AZ571" s="132">
        <f t="shared" si="2151"/>
        <v>0</v>
      </c>
      <c r="BA571" s="132"/>
      <c r="BB571" s="132"/>
      <c r="BC571" s="132"/>
      <c r="BD571" s="132">
        <f t="shared" si="2153"/>
        <v>2137000</v>
      </c>
      <c r="BE571" s="132">
        <f t="shared" si="2154"/>
        <v>0</v>
      </c>
      <c r="BF571" s="132">
        <f t="shared" si="2155"/>
        <v>0</v>
      </c>
    </row>
    <row r="572" spans="1:58">
      <c r="A572" s="150"/>
      <c r="B572" s="212" t="s">
        <v>423</v>
      </c>
      <c r="C572" s="130" t="s">
        <v>167</v>
      </c>
      <c r="D572" s="130" t="s">
        <v>21</v>
      </c>
      <c r="E572" s="130" t="s">
        <v>99</v>
      </c>
      <c r="F572" s="130" t="s">
        <v>424</v>
      </c>
      <c r="G572" s="168"/>
      <c r="H572" s="167"/>
      <c r="I572" s="167"/>
      <c r="J572" s="167"/>
      <c r="K572" s="167"/>
      <c r="L572" s="167"/>
      <c r="M572" s="167"/>
      <c r="N572" s="167"/>
      <c r="O572" s="167"/>
      <c r="P572" s="167"/>
      <c r="Q572" s="167"/>
      <c r="R572" s="167"/>
      <c r="S572" s="167"/>
      <c r="T572" s="167"/>
      <c r="U572" s="167"/>
      <c r="V572" s="167"/>
      <c r="W572" s="167">
        <f>W573</f>
        <v>297950</v>
      </c>
      <c r="X572" s="167">
        <f t="shared" ref="X572:Y573" si="2239">X573</f>
        <v>0</v>
      </c>
      <c r="Y572" s="167">
        <f t="shared" si="2239"/>
        <v>0</v>
      </c>
      <c r="Z572" s="132">
        <f t="shared" ref="Z572:Z574" si="2240">T572+W572</f>
        <v>297950</v>
      </c>
      <c r="AA572" s="132">
        <f t="shared" ref="AA572:AA574" si="2241">U572+X572</f>
        <v>0</v>
      </c>
      <c r="AB572" s="132">
        <f t="shared" ref="AB572:AB574" si="2242">V572+Y572</f>
        <v>0</v>
      </c>
      <c r="AC572" s="167">
        <f>AC573</f>
        <v>85000</v>
      </c>
      <c r="AD572" s="167">
        <f t="shared" ref="AD572:AE573" si="2243">AD573</f>
        <v>0</v>
      </c>
      <c r="AE572" s="167">
        <f t="shared" si="2243"/>
        <v>0</v>
      </c>
      <c r="AF572" s="132">
        <f t="shared" si="2127"/>
        <v>382950</v>
      </c>
      <c r="AG572" s="132">
        <f t="shared" si="2128"/>
        <v>0</v>
      </c>
      <c r="AH572" s="132">
        <f t="shared" si="2129"/>
        <v>0</v>
      </c>
      <c r="AI572" s="167">
        <f>AI573</f>
        <v>0</v>
      </c>
      <c r="AJ572" s="167">
        <f t="shared" ref="AJ572:AK573" si="2244">AJ573</f>
        <v>0</v>
      </c>
      <c r="AK572" s="167">
        <f t="shared" si="2244"/>
        <v>0</v>
      </c>
      <c r="AL572" s="132">
        <f t="shared" si="2131"/>
        <v>382950</v>
      </c>
      <c r="AM572" s="132">
        <f t="shared" si="2132"/>
        <v>0</v>
      </c>
      <c r="AN572" s="132">
        <f t="shared" si="2133"/>
        <v>0</v>
      </c>
      <c r="AO572" s="167">
        <f>AO573</f>
        <v>0</v>
      </c>
      <c r="AP572" s="167">
        <f t="shared" ref="AP572:AQ573" si="2245">AP573</f>
        <v>0</v>
      </c>
      <c r="AQ572" s="167">
        <f t="shared" si="2245"/>
        <v>0</v>
      </c>
      <c r="AR572" s="132">
        <f t="shared" si="2145"/>
        <v>382950</v>
      </c>
      <c r="AS572" s="132">
        <f t="shared" si="2146"/>
        <v>0</v>
      </c>
      <c r="AT572" s="132">
        <f t="shared" si="2147"/>
        <v>0</v>
      </c>
      <c r="AU572" s="167">
        <f>AU573</f>
        <v>0</v>
      </c>
      <c r="AV572" s="167">
        <f t="shared" ref="AV572:AW573" si="2246">AV573</f>
        <v>0</v>
      </c>
      <c r="AW572" s="167">
        <f t="shared" si="2246"/>
        <v>0</v>
      </c>
      <c r="AX572" s="132">
        <f t="shared" si="2149"/>
        <v>382950</v>
      </c>
      <c r="AY572" s="132">
        <f t="shared" si="2150"/>
        <v>0</v>
      </c>
      <c r="AZ572" s="132">
        <f t="shared" si="2151"/>
        <v>0</v>
      </c>
      <c r="BA572" s="167">
        <f>BA573</f>
        <v>0</v>
      </c>
      <c r="BB572" s="167">
        <f t="shared" ref="BB572:BC573" si="2247">BB573</f>
        <v>0</v>
      </c>
      <c r="BC572" s="167">
        <f t="shared" si="2247"/>
        <v>0</v>
      </c>
      <c r="BD572" s="132">
        <f t="shared" si="2153"/>
        <v>382950</v>
      </c>
      <c r="BE572" s="132">
        <f t="shared" si="2154"/>
        <v>0</v>
      </c>
      <c r="BF572" s="132">
        <f t="shared" si="2155"/>
        <v>0</v>
      </c>
    </row>
    <row r="573" spans="1:58" ht="25.5">
      <c r="A573" s="150"/>
      <c r="B573" s="213" t="s">
        <v>207</v>
      </c>
      <c r="C573" s="130" t="s">
        <v>167</v>
      </c>
      <c r="D573" s="130" t="s">
        <v>21</v>
      </c>
      <c r="E573" s="130" t="s">
        <v>99</v>
      </c>
      <c r="F573" s="130" t="s">
        <v>424</v>
      </c>
      <c r="G573" s="168" t="s">
        <v>32</v>
      </c>
      <c r="H573" s="167"/>
      <c r="I573" s="167"/>
      <c r="J573" s="167"/>
      <c r="K573" s="167"/>
      <c r="L573" s="167"/>
      <c r="M573" s="167"/>
      <c r="N573" s="167"/>
      <c r="O573" s="167"/>
      <c r="P573" s="167"/>
      <c r="Q573" s="167"/>
      <c r="R573" s="167"/>
      <c r="S573" s="167"/>
      <c r="T573" s="167"/>
      <c r="U573" s="167"/>
      <c r="V573" s="167"/>
      <c r="W573" s="167">
        <f>W574</f>
        <v>297950</v>
      </c>
      <c r="X573" s="167">
        <f t="shared" si="2239"/>
        <v>0</v>
      </c>
      <c r="Y573" s="167">
        <f t="shared" si="2239"/>
        <v>0</v>
      </c>
      <c r="Z573" s="132">
        <f t="shared" si="2240"/>
        <v>297950</v>
      </c>
      <c r="AA573" s="132">
        <f t="shared" si="2241"/>
        <v>0</v>
      </c>
      <c r="AB573" s="132">
        <f t="shared" si="2242"/>
        <v>0</v>
      </c>
      <c r="AC573" s="167">
        <f>AC574</f>
        <v>85000</v>
      </c>
      <c r="AD573" s="167">
        <f t="shared" si="2243"/>
        <v>0</v>
      </c>
      <c r="AE573" s="167">
        <f t="shared" si="2243"/>
        <v>0</v>
      </c>
      <c r="AF573" s="132">
        <f t="shared" si="2127"/>
        <v>382950</v>
      </c>
      <c r="AG573" s="132">
        <f t="shared" si="2128"/>
        <v>0</v>
      </c>
      <c r="AH573" s="132">
        <f t="shared" si="2129"/>
        <v>0</v>
      </c>
      <c r="AI573" s="167">
        <f>AI574</f>
        <v>0</v>
      </c>
      <c r="AJ573" s="167">
        <f t="shared" si="2244"/>
        <v>0</v>
      </c>
      <c r="AK573" s="167">
        <f t="shared" si="2244"/>
        <v>0</v>
      </c>
      <c r="AL573" s="132">
        <f t="shared" si="2131"/>
        <v>382950</v>
      </c>
      <c r="AM573" s="132">
        <f t="shared" si="2132"/>
        <v>0</v>
      </c>
      <c r="AN573" s="132">
        <f t="shared" si="2133"/>
        <v>0</v>
      </c>
      <c r="AO573" s="167">
        <f>AO574</f>
        <v>0</v>
      </c>
      <c r="AP573" s="167">
        <f t="shared" si="2245"/>
        <v>0</v>
      </c>
      <c r="AQ573" s="167">
        <f t="shared" si="2245"/>
        <v>0</v>
      </c>
      <c r="AR573" s="132">
        <f t="shared" si="2145"/>
        <v>382950</v>
      </c>
      <c r="AS573" s="132">
        <f t="shared" si="2146"/>
        <v>0</v>
      </c>
      <c r="AT573" s="132">
        <f t="shared" si="2147"/>
        <v>0</v>
      </c>
      <c r="AU573" s="167">
        <f>AU574</f>
        <v>0</v>
      </c>
      <c r="AV573" s="167">
        <f t="shared" si="2246"/>
        <v>0</v>
      </c>
      <c r="AW573" s="167">
        <f t="shared" si="2246"/>
        <v>0</v>
      </c>
      <c r="AX573" s="132">
        <f t="shared" si="2149"/>
        <v>382950</v>
      </c>
      <c r="AY573" s="132">
        <f t="shared" si="2150"/>
        <v>0</v>
      </c>
      <c r="AZ573" s="132">
        <f t="shared" si="2151"/>
        <v>0</v>
      </c>
      <c r="BA573" s="167">
        <f>BA574</f>
        <v>0</v>
      </c>
      <c r="BB573" s="167">
        <f t="shared" si="2247"/>
        <v>0</v>
      </c>
      <c r="BC573" s="167">
        <f t="shared" si="2247"/>
        <v>0</v>
      </c>
      <c r="BD573" s="132">
        <f t="shared" si="2153"/>
        <v>382950</v>
      </c>
      <c r="BE573" s="132">
        <f t="shared" si="2154"/>
        <v>0</v>
      </c>
      <c r="BF573" s="132">
        <f t="shared" si="2155"/>
        <v>0</v>
      </c>
    </row>
    <row r="574" spans="1:58" ht="25.5">
      <c r="A574" s="150"/>
      <c r="B574" s="214" t="s">
        <v>34</v>
      </c>
      <c r="C574" s="130" t="s">
        <v>167</v>
      </c>
      <c r="D574" s="130" t="s">
        <v>21</v>
      </c>
      <c r="E574" s="130" t="s">
        <v>99</v>
      </c>
      <c r="F574" s="130" t="s">
        <v>424</v>
      </c>
      <c r="G574" s="168" t="s">
        <v>33</v>
      </c>
      <c r="H574" s="167"/>
      <c r="I574" s="167"/>
      <c r="J574" s="167"/>
      <c r="K574" s="167"/>
      <c r="L574" s="167"/>
      <c r="M574" s="167"/>
      <c r="N574" s="167"/>
      <c r="O574" s="167"/>
      <c r="P574" s="167"/>
      <c r="Q574" s="167"/>
      <c r="R574" s="167"/>
      <c r="S574" s="167"/>
      <c r="T574" s="167"/>
      <c r="U574" s="167"/>
      <c r="V574" s="167"/>
      <c r="W574" s="167">
        <v>297950</v>
      </c>
      <c r="X574" s="167"/>
      <c r="Y574" s="167"/>
      <c r="Z574" s="132">
        <f t="shared" si="2240"/>
        <v>297950</v>
      </c>
      <c r="AA574" s="132">
        <f t="shared" si="2241"/>
        <v>0</v>
      </c>
      <c r="AB574" s="132">
        <f t="shared" si="2242"/>
        <v>0</v>
      </c>
      <c r="AC574" s="167">
        <v>85000</v>
      </c>
      <c r="AD574" s="167"/>
      <c r="AE574" s="167"/>
      <c r="AF574" s="132">
        <f t="shared" si="2127"/>
        <v>382950</v>
      </c>
      <c r="AG574" s="132">
        <f t="shared" si="2128"/>
        <v>0</v>
      </c>
      <c r="AH574" s="132">
        <f t="shared" si="2129"/>
        <v>0</v>
      </c>
      <c r="AI574" s="167"/>
      <c r="AJ574" s="167"/>
      <c r="AK574" s="167"/>
      <c r="AL574" s="132">
        <f t="shared" si="2131"/>
        <v>382950</v>
      </c>
      <c r="AM574" s="132">
        <f t="shared" si="2132"/>
        <v>0</v>
      </c>
      <c r="AN574" s="132">
        <f t="shared" si="2133"/>
        <v>0</v>
      </c>
      <c r="AO574" s="167"/>
      <c r="AP574" s="167"/>
      <c r="AQ574" s="167"/>
      <c r="AR574" s="132">
        <f t="shared" si="2145"/>
        <v>382950</v>
      </c>
      <c r="AS574" s="132">
        <f t="shared" si="2146"/>
        <v>0</v>
      </c>
      <c r="AT574" s="132">
        <f t="shared" si="2147"/>
        <v>0</v>
      </c>
      <c r="AU574" s="167"/>
      <c r="AV574" s="167"/>
      <c r="AW574" s="167"/>
      <c r="AX574" s="132">
        <f t="shared" si="2149"/>
        <v>382950</v>
      </c>
      <c r="AY574" s="132">
        <f t="shared" si="2150"/>
        <v>0</v>
      </c>
      <c r="AZ574" s="132">
        <f t="shared" si="2151"/>
        <v>0</v>
      </c>
      <c r="BA574" s="167"/>
      <c r="BB574" s="167"/>
      <c r="BC574" s="167"/>
      <c r="BD574" s="132">
        <f t="shared" si="2153"/>
        <v>382950</v>
      </c>
      <c r="BE574" s="132">
        <f t="shared" si="2154"/>
        <v>0</v>
      </c>
      <c r="BF574" s="132">
        <f t="shared" si="2155"/>
        <v>0</v>
      </c>
    </row>
    <row r="575" spans="1:58">
      <c r="A575" s="229"/>
      <c r="B575" s="234"/>
      <c r="C575" s="130"/>
      <c r="D575" s="130"/>
      <c r="E575" s="130"/>
      <c r="F575" s="130"/>
      <c r="G575" s="168"/>
      <c r="H575" s="167"/>
      <c r="I575" s="167"/>
      <c r="J575" s="167"/>
      <c r="K575" s="167"/>
      <c r="L575" s="167"/>
      <c r="M575" s="167"/>
      <c r="N575" s="167"/>
      <c r="O575" s="167"/>
      <c r="P575" s="167"/>
      <c r="Q575" s="167"/>
      <c r="R575" s="167"/>
      <c r="S575" s="167"/>
      <c r="T575" s="167"/>
      <c r="U575" s="167"/>
      <c r="V575" s="167"/>
      <c r="W575" s="167"/>
      <c r="X575" s="167"/>
      <c r="Y575" s="167"/>
      <c r="Z575" s="167"/>
      <c r="AA575" s="167"/>
      <c r="AB575" s="167"/>
      <c r="AC575" s="167"/>
      <c r="AD575" s="167"/>
      <c r="AE575" s="167"/>
      <c r="AF575" s="167"/>
      <c r="AG575" s="167"/>
      <c r="AH575" s="167"/>
      <c r="AI575" s="167"/>
      <c r="AJ575" s="167"/>
      <c r="AK575" s="167"/>
      <c r="AL575" s="167"/>
      <c r="AM575" s="167"/>
      <c r="AN575" s="167"/>
      <c r="AO575" s="167"/>
      <c r="AP575" s="167"/>
      <c r="AQ575" s="167"/>
      <c r="AR575" s="167"/>
      <c r="AS575" s="167"/>
      <c r="AT575" s="167"/>
      <c r="AU575" s="167"/>
      <c r="AV575" s="167"/>
      <c r="AW575" s="167"/>
      <c r="AX575" s="167"/>
      <c r="AY575" s="167"/>
      <c r="AZ575" s="167"/>
      <c r="BA575" s="167"/>
      <c r="BB575" s="167"/>
      <c r="BC575" s="167"/>
      <c r="BD575" s="167"/>
      <c r="BE575" s="167"/>
      <c r="BF575" s="167"/>
    </row>
    <row r="576" spans="1:58" ht="60">
      <c r="A576" s="192">
        <v>18</v>
      </c>
      <c r="B576" s="152" t="s">
        <v>475</v>
      </c>
      <c r="C576" s="86" t="s">
        <v>290</v>
      </c>
      <c r="D576" s="86" t="s">
        <v>21</v>
      </c>
      <c r="E576" s="86" t="s">
        <v>99</v>
      </c>
      <c r="F576" s="86" t="s">
        <v>100</v>
      </c>
      <c r="G576" s="168"/>
      <c r="H576" s="169">
        <f>H577</f>
        <v>100000</v>
      </c>
      <c r="I576" s="169">
        <f t="shared" ref="I576:M576" si="2248">I577</f>
        <v>100000</v>
      </c>
      <c r="J576" s="169">
        <f t="shared" si="2248"/>
        <v>100000</v>
      </c>
      <c r="K576" s="169">
        <f t="shared" si="2248"/>
        <v>0</v>
      </c>
      <c r="L576" s="169">
        <f t="shared" si="2248"/>
        <v>0</v>
      </c>
      <c r="M576" s="169">
        <f t="shared" si="2248"/>
        <v>0</v>
      </c>
      <c r="N576" s="169">
        <f t="shared" si="1891"/>
        <v>100000</v>
      </c>
      <c r="O576" s="169">
        <f t="shared" si="1892"/>
        <v>100000</v>
      </c>
      <c r="P576" s="169">
        <f t="shared" si="1893"/>
        <v>100000</v>
      </c>
      <c r="Q576" s="169">
        <f>Q577+Q580</f>
        <v>7000000</v>
      </c>
      <c r="R576" s="169">
        <f t="shared" ref="R576:S576" si="2249">R577+R580</f>
        <v>0</v>
      </c>
      <c r="S576" s="169">
        <f t="shared" si="2249"/>
        <v>0</v>
      </c>
      <c r="T576" s="169">
        <f t="shared" si="2119"/>
        <v>7100000</v>
      </c>
      <c r="U576" s="169">
        <f t="shared" si="2120"/>
        <v>100000</v>
      </c>
      <c r="V576" s="169">
        <f t="shared" si="2121"/>
        <v>100000</v>
      </c>
      <c r="W576" s="169">
        <f>W577+W580</f>
        <v>-7050000</v>
      </c>
      <c r="X576" s="169">
        <f t="shared" ref="X576:Y576" si="2250">X577+X580</f>
        <v>0</v>
      </c>
      <c r="Y576" s="169">
        <f t="shared" si="2250"/>
        <v>0</v>
      </c>
      <c r="Z576" s="169">
        <f t="shared" si="2123"/>
        <v>50000</v>
      </c>
      <c r="AA576" s="169">
        <f t="shared" si="2124"/>
        <v>100000</v>
      </c>
      <c r="AB576" s="169">
        <f t="shared" si="2125"/>
        <v>100000</v>
      </c>
      <c r="AC576" s="169">
        <f>AC577+AC580</f>
        <v>0</v>
      </c>
      <c r="AD576" s="169">
        <f t="shared" ref="AD576:AE576" si="2251">AD577+AD580</f>
        <v>0</v>
      </c>
      <c r="AE576" s="169">
        <f t="shared" si="2251"/>
        <v>0</v>
      </c>
      <c r="AF576" s="169">
        <f t="shared" si="2127"/>
        <v>50000</v>
      </c>
      <c r="AG576" s="169">
        <f t="shared" si="2128"/>
        <v>100000</v>
      </c>
      <c r="AH576" s="169">
        <f t="shared" si="2129"/>
        <v>100000</v>
      </c>
      <c r="AI576" s="169">
        <f>AI577+AI580</f>
        <v>0</v>
      </c>
      <c r="AJ576" s="169">
        <f t="shared" ref="AJ576:AK576" si="2252">AJ577+AJ580</f>
        <v>0</v>
      </c>
      <c r="AK576" s="169">
        <f t="shared" si="2252"/>
        <v>0</v>
      </c>
      <c r="AL576" s="169">
        <f t="shared" si="2131"/>
        <v>50000</v>
      </c>
      <c r="AM576" s="169">
        <f t="shared" si="2132"/>
        <v>100000</v>
      </c>
      <c r="AN576" s="169">
        <f t="shared" si="2133"/>
        <v>100000</v>
      </c>
      <c r="AO576" s="169">
        <f>AO577+AO580</f>
        <v>0</v>
      </c>
      <c r="AP576" s="169">
        <f t="shared" ref="AP576:AQ576" si="2253">AP577+AP580</f>
        <v>0</v>
      </c>
      <c r="AQ576" s="169">
        <f t="shared" si="2253"/>
        <v>0</v>
      </c>
      <c r="AR576" s="169">
        <f t="shared" ref="AR576:AR582" si="2254">AL576+AO576</f>
        <v>50000</v>
      </c>
      <c r="AS576" s="169">
        <f t="shared" ref="AS576:AS582" si="2255">AM576+AP576</f>
        <v>100000</v>
      </c>
      <c r="AT576" s="169">
        <f t="shared" ref="AT576:AT582" si="2256">AN576+AQ576</f>
        <v>100000</v>
      </c>
      <c r="AU576" s="169">
        <f>AU577+AU580</f>
        <v>0</v>
      </c>
      <c r="AV576" s="169">
        <f t="shared" ref="AV576:AW576" si="2257">AV577+AV580</f>
        <v>0</v>
      </c>
      <c r="AW576" s="169">
        <f t="shared" si="2257"/>
        <v>0</v>
      </c>
      <c r="AX576" s="169">
        <f t="shared" ref="AX576:AX582" si="2258">AR576+AU576</f>
        <v>50000</v>
      </c>
      <c r="AY576" s="169">
        <f t="shared" ref="AY576:AY582" si="2259">AS576+AV576</f>
        <v>100000</v>
      </c>
      <c r="AZ576" s="169">
        <f t="shared" ref="AZ576:AZ582" si="2260">AT576+AW576</f>
        <v>100000</v>
      </c>
      <c r="BA576" s="169">
        <f>BA577+BA580</f>
        <v>0</v>
      </c>
      <c r="BB576" s="169">
        <f t="shared" ref="BB576:BC576" si="2261">BB577+BB580</f>
        <v>0</v>
      </c>
      <c r="BC576" s="169">
        <f t="shared" si="2261"/>
        <v>0</v>
      </c>
      <c r="BD576" s="169">
        <f t="shared" ref="BD576:BD582" si="2262">AX576+BA576</f>
        <v>50000</v>
      </c>
      <c r="BE576" s="169">
        <f t="shared" ref="BE576:BE582" si="2263">AY576+BB576</f>
        <v>100000</v>
      </c>
      <c r="BF576" s="169">
        <f t="shared" ref="BF576:BF582" si="2264">AZ576+BC576</f>
        <v>100000</v>
      </c>
    </row>
    <row r="577" spans="1:58" ht="25.5">
      <c r="A577" s="150"/>
      <c r="B577" s="77" t="s">
        <v>291</v>
      </c>
      <c r="C577" s="40" t="s">
        <v>290</v>
      </c>
      <c r="D577" s="40" t="s">
        <v>21</v>
      </c>
      <c r="E577" s="40" t="s">
        <v>99</v>
      </c>
      <c r="F577" s="40" t="s">
        <v>292</v>
      </c>
      <c r="G577" s="41"/>
      <c r="H577" s="167">
        <f>H578</f>
        <v>100000</v>
      </c>
      <c r="I577" s="167">
        <f t="shared" ref="I577:M577" si="2265">I578</f>
        <v>100000</v>
      </c>
      <c r="J577" s="167">
        <f t="shared" si="2265"/>
        <v>100000</v>
      </c>
      <c r="K577" s="167">
        <f t="shared" si="2265"/>
        <v>0</v>
      </c>
      <c r="L577" s="167">
        <f t="shared" si="2265"/>
        <v>0</v>
      </c>
      <c r="M577" s="167">
        <f t="shared" si="2265"/>
        <v>0</v>
      </c>
      <c r="N577" s="167">
        <f t="shared" si="1891"/>
        <v>100000</v>
      </c>
      <c r="O577" s="167">
        <f t="shared" si="1892"/>
        <v>100000</v>
      </c>
      <c r="P577" s="167">
        <f t="shared" si="1893"/>
        <v>100000</v>
      </c>
      <c r="Q577" s="167">
        <f t="shared" ref="Q577:S578" si="2266">Q578</f>
        <v>0</v>
      </c>
      <c r="R577" s="167">
        <f t="shared" si="2266"/>
        <v>0</v>
      </c>
      <c r="S577" s="167">
        <f t="shared" si="2266"/>
        <v>0</v>
      </c>
      <c r="T577" s="167">
        <f t="shared" si="2119"/>
        <v>100000</v>
      </c>
      <c r="U577" s="167">
        <f t="shared" si="2120"/>
        <v>100000</v>
      </c>
      <c r="V577" s="167">
        <f t="shared" si="2121"/>
        <v>100000</v>
      </c>
      <c r="W577" s="167">
        <f t="shared" ref="W577:Y578" si="2267">W578</f>
        <v>-50000</v>
      </c>
      <c r="X577" s="167">
        <f t="shared" si="2267"/>
        <v>0</v>
      </c>
      <c r="Y577" s="167">
        <f t="shared" si="2267"/>
        <v>0</v>
      </c>
      <c r="Z577" s="167">
        <f t="shared" si="2123"/>
        <v>50000</v>
      </c>
      <c r="AA577" s="167">
        <f t="shared" si="2124"/>
        <v>100000</v>
      </c>
      <c r="AB577" s="167">
        <f t="shared" si="2125"/>
        <v>100000</v>
      </c>
      <c r="AC577" s="167">
        <f t="shared" ref="AC577:AE578" si="2268">AC578</f>
        <v>0</v>
      </c>
      <c r="AD577" s="167">
        <f t="shared" si="2268"/>
        <v>0</v>
      </c>
      <c r="AE577" s="167">
        <f t="shared" si="2268"/>
        <v>0</v>
      </c>
      <c r="AF577" s="167">
        <f t="shared" si="2127"/>
        <v>50000</v>
      </c>
      <c r="AG577" s="167">
        <f t="shared" si="2128"/>
        <v>100000</v>
      </c>
      <c r="AH577" s="167">
        <f t="shared" si="2129"/>
        <v>100000</v>
      </c>
      <c r="AI577" s="167">
        <f t="shared" ref="AI577:AK578" si="2269">AI578</f>
        <v>0</v>
      </c>
      <c r="AJ577" s="167">
        <f t="shared" si="2269"/>
        <v>0</v>
      </c>
      <c r="AK577" s="167">
        <f t="shared" si="2269"/>
        <v>0</v>
      </c>
      <c r="AL577" s="167">
        <f t="shared" si="2131"/>
        <v>50000</v>
      </c>
      <c r="AM577" s="167">
        <f t="shared" si="2132"/>
        <v>100000</v>
      </c>
      <c r="AN577" s="167">
        <f t="shared" si="2133"/>
        <v>100000</v>
      </c>
      <c r="AO577" s="167">
        <f t="shared" ref="AO577:AQ578" si="2270">AO578</f>
        <v>0</v>
      </c>
      <c r="AP577" s="167">
        <f t="shared" si="2270"/>
        <v>0</v>
      </c>
      <c r="AQ577" s="167">
        <f t="shared" si="2270"/>
        <v>0</v>
      </c>
      <c r="AR577" s="167">
        <f t="shared" si="2254"/>
        <v>50000</v>
      </c>
      <c r="AS577" s="167">
        <f t="shared" si="2255"/>
        <v>100000</v>
      </c>
      <c r="AT577" s="167">
        <f t="shared" si="2256"/>
        <v>100000</v>
      </c>
      <c r="AU577" s="167">
        <f t="shared" ref="AU577:AW578" si="2271">AU578</f>
        <v>0</v>
      </c>
      <c r="AV577" s="167">
        <f t="shared" si="2271"/>
        <v>0</v>
      </c>
      <c r="AW577" s="167">
        <f t="shared" si="2271"/>
        <v>0</v>
      </c>
      <c r="AX577" s="167">
        <f t="shared" si="2258"/>
        <v>50000</v>
      </c>
      <c r="AY577" s="167">
        <f t="shared" si="2259"/>
        <v>100000</v>
      </c>
      <c r="AZ577" s="167">
        <f t="shared" si="2260"/>
        <v>100000</v>
      </c>
      <c r="BA577" s="167">
        <f t="shared" ref="BA577:BC578" si="2272">BA578</f>
        <v>0</v>
      </c>
      <c r="BB577" s="167">
        <f t="shared" si="2272"/>
        <v>0</v>
      </c>
      <c r="BC577" s="167">
        <f t="shared" si="2272"/>
        <v>0</v>
      </c>
      <c r="BD577" s="167">
        <f t="shared" si="2262"/>
        <v>50000</v>
      </c>
      <c r="BE577" s="167">
        <f t="shared" si="2263"/>
        <v>100000</v>
      </c>
      <c r="BF577" s="167">
        <f t="shared" si="2264"/>
        <v>100000</v>
      </c>
    </row>
    <row r="578" spans="1:58" ht="25.5">
      <c r="A578" s="150"/>
      <c r="B578" s="136" t="s">
        <v>207</v>
      </c>
      <c r="C578" s="40" t="s">
        <v>290</v>
      </c>
      <c r="D578" s="40" t="s">
        <v>21</v>
      </c>
      <c r="E578" s="40" t="s">
        <v>99</v>
      </c>
      <c r="F578" s="40" t="s">
        <v>292</v>
      </c>
      <c r="G578" s="41" t="s">
        <v>32</v>
      </c>
      <c r="H578" s="167">
        <f>H579</f>
        <v>100000</v>
      </c>
      <c r="I578" s="167">
        <f t="shared" ref="I578:M578" si="2273">I579</f>
        <v>100000</v>
      </c>
      <c r="J578" s="167">
        <f t="shared" si="2273"/>
        <v>100000</v>
      </c>
      <c r="K578" s="167">
        <f t="shared" si="2273"/>
        <v>0</v>
      </c>
      <c r="L578" s="167">
        <f t="shared" si="2273"/>
        <v>0</v>
      </c>
      <c r="M578" s="167">
        <f t="shared" si="2273"/>
        <v>0</v>
      </c>
      <c r="N578" s="167">
        <f t="shared" si="1891"/>
        <v>100000</v>
      </c>
      <c r="O578" s="167">
        <f t="shared" si="1892"/>
        <v>100000</v>
      </c>
      <c r="P578" s="167">
        <f t="shared" si="1893"/>
        <v>100000</v>
      </c>
      <c r="Q578" s="167">
        <f t="shared" si="2266"/>
        <v>0</v>
      </c>
      <c r="R578" s="167">
        <f t="shared" si="2266"/>
        <v>0</v>
      </c>
      <c r="S578" s="167">
        <f t="shared" si="2266"/>
        <v>0</v>
      </c>
      <c r="T578" s="167">
        <f t="shared" si="2119"/>
        <v>100000</v>
      </c>
      <c r="U578" s="167">
        <f t="shared" si="2120"/>
        <v>100000</v>
      </c>
      <c r="V578" s="167">
        <f t="shared" si="2121"/>
        <v>100000</v>
      </c>
      <c r="W578" s="167">
        <f t="shared" si="2267"/>
        <v>-50000</v>
      </c>
      <c r="X578" s="167">
        <f t="shared" si="2267"/>
        <v>0</v>
      </c>
      <c r="Y578" s="167">
        <f t="shared" si="2267"/>
        <v>0</v>
      </c>
      <c r="Z578" s="167">
        <f t="shared" si="2123"/>
        <v>50000</v>
      </c>
      <c r="AA578" s="167">
        <f t="shared" si="2124"/>
        <v>100000</v>
      </c>
      <c r="AB578" s="167">
        <f t="shared" si="2125"/>
        <v>100000</v>
      </c>
      <c r="AC578" s="167">
        <f t="shared" si="2268"/>
        <v>0</v>
      </c>
      <c r="AD578" s="167">
        <f t="shared" si="2268"/>
        <v>0</v>
      </c>
      <c r="AE578" s="167">
        <f t="shared" si="2268"/>
        <v>0</v>
      </c>
      <c r="AF578" s="167">
        <f t="shared" si="2127"/>
        <v>50000</v>
      </c>
      <c r="AG578" s="167">
        <f t="shared" si="2128"/>
        <v>100000</v>
      </c>
      <c r="AH578" s="167">
        <f t="shared" si="2129"/>
        <v>100000</v>
      </c>
      <c r="AI578" s="167">
        <f t="shared" si="2269"/>
        <v>0</v>
      </c>
      <c r="AJ578" s="167">
        <f t="shared" si="2269"/>
        <v>0</v>
      </c>
      <c r="AK578" s="167">
        <f t="shared" si="2269"/>
        <v>0</v>
      </c>
      <c r="AL578" s="167">
        <f t="shared" si="2131"/>
        <v>50000</v>
      </c>
      <c r="AM578" s="167">
        <f t="shared" si="2132"/>
        <v>100000</v>
      </c>
      <c r="AN578" s="167">
        <f t="shared" si="2133"/>
        <v>100000</v>
      </c>
      <c r="AO578" s="167">
        <f t="shared" si="2270"/>
        <v>0</v>
      </c>
      <c r="AP578" s="167">
        <f t="shared" si="2270"/>
        <v>0</v>
      </c>
      <c r="AQ578" s="167">
        <f t="shared" si="2270"/>
        <v>0</v>
      </c>
      <c r="AR578" s="167">
        <f t="shared" si="2254"/>
        <v>50000</v>
      </c>
      <c r="AS578" s="167">
        <f t="shared" si="2255"/>
        <v>100000</v>
      </c>
      <c r="AT578" s="167">
        <f t="shared" si="2256"/>
        <v>100000</v>
      </c>
      <c r="AU578" s="167">
        <f t="shared" si="2271"/>
        <v>0</v>
      </c>
      <c r="AV578" s="167">
        <f t="shared" si="2271"/>
        <v>0</v>
      </c>
      <c r="AW578" s="167">
        <f t="shared" si="2271"/>
        <v>0</v>
      </c>
      <c r="AX578" s="167">
        <f t="shared" si="2258"/>
        <v>50000</v>
      </c>
      <c r="AY578" s="167">
        <f t="shared" si="2259"/>
        <v>100000</v>
      </c>
      <c r="AZ578" s="167">
        <f t="shared" si="2260"/>
        <v>100000</v>
      </c>
      <c r="BA578" s="167">
        <f t="shared" si="2272"/>
        <v>0</v>
      </c>
      <c r="BB578" s="167">
        <f t="shared" si="2272"/>
        <v>0</v>
      </c>
      <c r="BC578" s="167">
        <f t="shared" si="2272"/>
        <v>0</v>
      </c>
      <c r="BD578" s="167">
        <f t="shared" si="2262"/>
        <v>50000</v>
      </c>
      <c r="BE578" s="167">
        <f t="shared" si="2263"/>
        <v>100000</v>
      </c>
      <c r="BF578" s="167">
        <f t="shared" si="2264"/>
        <v>100000</v>
      </c>
    </row>
    <row r="579" spans="1:58" ht="25.5">
      <c r="A579" s="150"/>
      <c r="B579" s="77" t="s">
        <v>34</v>
      </c>
      <c r="C579" s="40" t="s">
        <v>290</v>
      </c>
      <c r="D579" s="40" t="s">
        <v>21</v>
      </c>
      <c r="E579" s="40" t="s">
        <v>99</v>
      </c>
      <c r="F579" s="40" t="s">
        <v>292</v>
      </c>
      <c r="G579" s="41" t="s">
        <v>33</v>
      </c>
      <c r="H579" s="66">
        <v>100000</v>
      </c>
      <c r="I579" s="66">
        <v>100000</v>
      </c>
      <c r="J579" s="67">
        <v>100000</v>
      </c>
      <c r="K579" s="66"/>
      <c r="L579" s="66"/>
      <c r="M579" s="67"/>
      <c r="N579" s="66">
        <f t="shared" si="1891"/>
        <v>100000</v>
      </c>
      <c r="O579" s="66">
        <f t="shared" si="1892"/>
        <v>100000</v>
      </c>
      <c r="P579" s="67">
        <f t="shared" si="1893"/>
        <v>100000</v>
      </c>
      <c r="Q579" s="66"/>
      <c r="R579" s="66"/>
      <c r="S579" s="67"/>
      <c r="T579" s="66">
        <f t="shared" si="2119"/>
        <v>100000</v>
      </c>
      <c r="U579" s="66">
        <f t="shared" si="2120"/>
        <v>100000</v>
      </c>
      <c r="V579" s="67">
        <f t="shared" si="2121"/>
        <v>100000</v>
      </c>
      <c r="W579" s="66">
        <v>-50000</v>
      </c>
      <c r="X579" s="66"/>
      <c r="Y579" s="67"/>
      <c r="Z579" s="66">
        <f t="shared" si="2123"/>
        <v>50000</v>
      </c>
      <c r="AA579" s="66">
        <f t="shared" si="2124"/>
        <v>100000</v>
      </c>
      <c r="AB579" s="67">
        <f t="shared" si="2125"/>
        <v>100000</v>
      </c>
      <c r="AC579" s="66"/>
      <c r="AD579" s="66"/>
      <c r="AE579" s="67"/>
      <c r="AF579" s="66">
        <f t="shared" si="2127"/>
        <v>50000</v>
      </c>
      <c r="AG579" s="66">
        <f t="shared" si="2128"/>
        <v>100000</v>
      </c>
      <c r="AH579" s="67">
        <f t="shared" si="2129"/>
        <v>100000</v>
      </c>
      <c r="AI579" s="66"/>
      <c r="AJ579" s="66"/>
      <c r="AK579" s="67"/>
      <c r="AL579" s="66">
        <f t="shared" si="2131"/>
        <v>50000</v>
      </c>
      <c r="AM579" s="66">
        <f t="shared" si="2132"/>
        <v>100000</v>
      </c>
      <c r="AN579" s="67">
        <f t="shared" si="2133"/>
        <v>100000</v>
      </c>
      <c r="AO579" s="66"/>
      <c r="AP579" s="66"/>
      <c r="AQ579" s="67"/>
      <c r="AR579" s="66">
        <f t="shared" si="2254"/>
        <v>50000</v>
      </c>
      <c r="AS579" s="66">
        <f t="shared" si="2255"/>
        <v>100000</v>
      </c>
      <c r="AT579" s="67">
        <f t="shared" si="2256"/>
        <v>100000</v>
      </c>
      <c r="AU579" s="66"/>
      <c r="AV579" s="66"/>
      <c r="AW579" s="67"/>
      <c r="AX579" s="66">
        <f t="shared" si="2258"/>
        <v>50000</v>
      </c>
      <c r="AY579" s="66">
        <f t="shared" si="2259"/>
        <v>100000</v>
      </c>
      <c r="AZ579" s="67">
        <f t="shared" si="2260"/>
        <v>100000</v>
      </c>
      <c r="BA579" s="66"/>
      <c r="BB579" s="66"/>
      <c r="BC579" s="67"/>
      <c r="BD579" s="66">
        <f t="shared" si="2262"/>
        <v>50000</v>
      </c>
      <c r="BE579" s="66">
        <f t="shared" si="2263"/>
        <v>100000</v>
      </c>
      <c r="BF579" s="67">
        <f t="shared" si="2264"/>
        <v>100000</v>
      </c>
    </row>
    <row r="580" spans="1:58" ht="25.5">
      <c r="A580" s="150"/>
      <c r="B580" s="99" t="s">
        <v>369</v>
      </c>
      <c r="C580" s="40" t="s">
        <v>290</v>
      </c>
      <c r="D580" s="40" t="s">
        <v>21</v>
      </c>
      <c r="E580" s="40" t="s">
        <v>99</v>
      </c>
      <c r="F580" s="39" t="s">
        <v>380</v>
      </c>
      <c r="G580" s="42"/>
      <c r="H580" s="170"/>
      <c r="I580" s="170"/>
      <c r="J580" s="208"/>
      <c r="K580" s="170"/>
      <c r="L580" s="170"/>
      <c r="M580" s="208"/>
      <c r="N580" s="170"/>
      <c r="O580" s="170"/>
      <c r="P580" s="208"/>
      <c r="Q580" s="170">
        <f>Q581</f>
        <v>7000000</v>
      </c>
      <c r="R580" s="170">
        <f t="shared" ref="R580:S581" si="2274">R581</f>
        <v>0</v>
      </c>
      <c r="S580" s="170">
        <f t="shared" si="2274"/>
        <v>0</v>
      </c>
      <c r="T580" s="66">
        <f t="shared" ref="T580:T582" si="2275">N580+Q580</f>
        <v>7000000</v>
      </c>
      <c r="U580" s="66">
        <f t="shared" ref="U580:U582" si="2276">O580+R580</f>
        <v>0</v>
      </c>
      <c r="V580" s="67">
        <f t="shared" ref="V580:V582" si="2277">P580+S580</f>
        <v>0</v>
      </c>
      <c r="W580" s="170">
        <f>W581</f>
        <v>-7000000</v>
      </c>
      <c r="X580" s="170">
        <f t="shared" ref="X580:Y581" si="2278">X581</f>
        <v>0</v>
      </c>
      <c r="Y580" s="170">
        <f t="shared" si="2278"/>
        <v>0</v>
      </c>
      <c r="Z580" s="66">
        <f t="shared" si="2123"/>
        <v>0</v>
      </c>
      <c r="AA580" s="66">
        <f t="shared" si="2124"/>
        <v>0</v>
      </c>
      <c r="AB580" s="67">
        <f t="shared" si="2125"/>
        <v>0</v>
      </c>
      <c r="AC580" s="170">
        <f>AC581</f>
        <v>0</v>
      </c>
      <c r="AD580" s="170">
        <f t="shared" ref="AD580:AE581" si="2279">AD581</f>
        <v>0</v>
      </c>
      <c r="AE580" s="170">
        <f t="shared" si="2279"/>
        <v>0</v>
      </c>
      <c r="AF580" s="66">
        <f t="shared" si="2127"/>
        <v>0</v>
      </c>
      <c r="AG580" s="66">
        <f t="shared" si="2128"/>
        <v>0</v>
      </c>
      <c r="AH580" s="67">
        <f t="shared" si="2129"/>
        <v>0</v>
      </c>
      <c r="AI580" s="170">
        <f>AI581</f>
        <v>0</v>
      </c>
      <c r="AJ580" s="170">
        <f t="shared" ref="AJ580:AK581" si="2280">AJ581</f>
        <v>0</v>
      </c>
      <c r="AK580" s="170">
        <f t="shared" si="2280"/>
        <v>0</v>
      </c>
      <c r="AL580" s="66">
        <f t="shared" si="2131"/>
        <v>0</v>
      </c>
      <c r="AM580" s="66">
        <f t="shared" si="2132"/>
        <v>0</v>
      </c>
      <c r="AN580" s="67">
        <f t="shared" si="2133"/>
        <v>0</v>
      </c>
      <c r="AO580" s="170">
        <f>AO581</f>
        <v>0</v>
      </c>
      <c r="AP580" s="170">
        <f t="shared" ref="AP580:AQ581" si="2281">AP581</f>
        <v>0</v>
      </c>
      <c r="AQ580" s="170">
        <f t="shared" si="2281"/>
        <v>0</v>
      </c>
      <c r="AR580" s="66">
        <f t="shared" si="2254"/>
        <v>0</v>
      </c>
      <c r="AS580" s="66">
        <f t="shared" si="2255"/>
        <v>0</v>
      </c>
      <c r="AT580" s="67">
        <f t="shared" si="2256"/>
        <v>0</v>
      </c>
      <c r="AU580" s="170">
        <f>AU581</f>
        <v>0</v>
      </c>
      <c r="AV580" s="170">
        <f t="shared" ref="AV580:AW581" si="2282">AV581</f>
        <v>0</v>
      </c>
      <c r="AW580" s="170">
        <f t="shared" si="2282"/>
        <v>0</v>
      </c>
      <c r="AX580" s="66">
        <f t="shared" si="2258"/>
        <v>0</v>
      </c>
      <c r="AY580" s="66">
        <f t="shared" si="2259"/>
        <v>0</v>
      </c>
      <c r="AZ580" s="67">
        <f t="shared" si="2260"/>
        <v>0</v>
      </c>
      <c r="BA580" s="170">
        <f>BA581</f>
        <v>0</v>
      </c>
      <c r="BB580" s="170">
        <f t="shared" ref="BB580:BC581" si="2283">BB581</f>
        <v>0</v>
      </c>
      <c r="BC580" s="170">
        <f t="shared" si="2283"/>
        <v>0</v>
      </c>
      <c r="BD580" s="66">
        <f t="shared" si="2262"/>
        <v>0</v>
      </c>
      <c r="BE580" s="66">
        <f t="shared" si="2263"/>
        <v>0</v>
      </c>
      <c r="BF580" s="67">
        <f t="shared" si="2264"/>
        <v>0</v>
      </c>
    </row>
    <row r="581" spans="1:58" ht="25.5">
      <c r="A581" s="150"/>
      <c r="B581" s="136" t="s">
        <v>207</v>
      </c>
      <c r="C581" s="40" t="s">
        <v>290</v>
      </c>
      <c r="D581" s="40" t="s">
        <v>21</v>
      </c>
      <c r="E581" s="40" t="s">
        <v>99</v>
      </c>
      <c r="F581" s="39" t="s">
        <v>380</v>
      </c>
      <c r="G581" s="42" t="s">
        <v>32</v>
      </c>
      <c r="H581" s="170"/>
      <c r="I581" s="170"/>
      <c r="J581" s="208"/>
      <c r="K581" s="170"/>
      <c r="L581" s="170"/>
      <c r="M581" s="208"/>
      <c r="N581" s="170"/>
      <c r="O581" s="170"/>
      <c r="P581" s="208"/>
      <c r="Q581" s="170">
        <f>Q582</f>
        <v>7000000</v>
      </c>
      <c r="R581" s="170">
        <f t="shared" si="2274"/>
        <v>0</v>
      </c>
      <c r="S581" s="170">
        <f t="shared" si="2274"/>
        <v>0</v>
      </c>
      <c r="T581" s="66">
        <f t="shared" si="2275"/>
        <v>7000000</v>
      </c>
      <c r="U581" s="66">
        <f t="shared" si="2276"/>
        <v>0</v>
      </c>
      <c r="V581" s="67">
        <f t="shared" si="2277"/>
        <v>0</v>
      </c>
      <c r="W581" s="170">
        <f>W582</f>
        <v>-7000000</v>
      </c>
      <c r="X581" s="170">
        <f t="shared" si="2278"/>
        <v>0</v>
      </c>
      <c r="Y581" s="170">
        <f t="shared" si="2278"/>
        <v>0</v>
      </c>
      <c r="Z581" s="66">
        <f t="shared" si="2123"/>
        <v>0</v>
      </c>
      <c r="AA581" s="66">
        <f t="shared" si="2124"/>
        <v>0</v>
      </c>
      <c r="AB581" s="67">
        <f t="shared" si="2125"/>
        <v>0</v>
      </c>
      <c r="AC581" s="170">
        <f>AC582</f>
        <v>0</v>
      </c>
      <c r="AD581" s="170">
        <f t="shared" si="2279"/>
        <v>0</v>
      </c>
      <c r="AE581" s="170">
        <f t="shared" si="2279"/>
        <v>0</v>
      </c>
      <c r="AF581" s="66">
        <f t="shared" si="2127"/>
        <v>0</v>
      </c>
      <c r="AG581" s="66">
        <f t="shared" si="2128"/>
        <v>0</v>
      </c>
      <c r="AH581" s="67">
        <f t="shared" si="2129"/>
        <v>0</v>
      </c>
      <c r="AI581" s="170">
        <f>AI582</f>
        <v>0</v>
      </c>
      <c r="AJ581" s="170">
        <f t="shared" si="2280"/>
        <v>0</v>
      </c>
      <c r="AK581" s="170">
        <f t="shared" si="2280"/>
        <v>0</v>
      </c>
      <c r="AL581" s="66">
        <f t="shared" si="2131"/>
        <v>0</v>
      </c>
      <c r="AM581" s="66">
        <f t="shared" si="2132"/>
        <v>0</v>
      </c>
      <c r="AN581" s="67">
        <f t="shared" si="2133"/>
        <v>0</v>
      </c>
      <c r="AO581" s="170">
        <f>AO582</f>
        <v>0</v>
      </c>
      <c r="AP581" s="170">
        <f t="shared" si="2281"/>
        <v>0</v>
      </c>
      <c r="AQ581" s="170">
        <f t="shared" si="2281"/>
        <v>0</v>
      </c>
      <c r="AR581" s="66">
        <f t="shared" si="2254"/>
        <v>0</v>
      </c>
      <c r="AS581" s="66">
        <f t="shared" si="2255"/>
        <v>0</v>
      </c>
      <c r="AT581" s="67">
        <f t="shared" si="2256"/>
        <v>0</v>
      </c>
      <c r="AU581" s="170">
        <f>AU582</f>
        <v>0</v>
      </c>
      <c r="AV581" s="170">
        <f t="shared" si="2282"/>
        <v>0</v>
      </c>
      <c r="AW581" s="170">
        <f t="shared" si="2282"/>
        <v>0</v>
      </c>
      <c r="AX581" s="66">
        <f t="shared" si="2258"/>
        <v>0</v>
      </c>
      <c r="AY581" s="66">
        <f t="shared" si="2259"/>
        <v>0</v>
      </c>
      <c r="AZ581" s="67">
        <f t="shared" si="2260"/>
        <v>0</v>
      </c>
      <c r="BA581" s="170">
        <f>BA582</f>
        <v>0</v>
      </c>
      <c r="BB581" s="170">
        <f t="shared" si="2283"/>
        <v>0</v>
      </c>
      <c r="BC581" s="170">
        <f t="shared" si="2283"/>
        <v>0</v>
      </c>
      <c r="BD581" s="66">
        <f t="shared" si="2262"/>
        <v>0</v>
      </c>
      <c r="BE581" s="66">
        <f t="shared" si="2263"/>
        <v>0</v>
      </c>
      <c r="BF581" s="67">
        <f t="shared" si="2264"/>
        <v>0</v>
      </c>
    </row>
    <row r="582" spans="1:58" ht="25.5">
      <c r="A582" s="150"/>
      <c r="B582" s="77" t="s">
        <v>34</v>
      </c>
      <c r="C582" s="40" t="s">
        <v>290</v>
      </c>
      <c r="D582" s="40" t="s">
        <v>21</v>
      </c>
      <c r="E582" s="40" t="s">
        <v>99</v>
      </c>
      <c r="F582" s="39" t="s">
        <v>380</v>
      </c>
      <c r="G582" s="42" t="s">
        <v>33</v>
      </c>
      <c r="H582" s="170"/>
      <c r="I582" s="170"/>
      <c r="J582" s="208"/>
      <c r="K582" s="170"/>
      <c r="L582" s="170"/>
      <c r="M582" s="208"/>
      <c r="N582" s="170"/>
      <c r="O582" s="170"/>
      <c r="P582" s="208"/>
      <c r="Q582" s="170">
        <f>6000000+1000000</f>
        <v>7000000</v>
      </c>
      <c r="R582" s="170"/>
      <c r="S582" s="208"/>
      <c r="T582" s="66">
        <f t="shared" si="2275"/>
        <v>7000000</v>
      </c>
      <c r="U582" s="66">
        <f t="shared" si="2276"/>
        <v>0</v>
      </c>
      <c r="V582" s="67">
        <f t="shared" si="2277"/>
        <v>0</v>
      </c>
      <c r="W582" s="170">
        <v>-7000000</v>
      </c>
      <c r="X582" s="170"/>
      <c r="Y582" s="208"/>
      <c r="Z582" s="66">
        <f t="shared" si="2123"/>
        <v>0</v>
      </c>
      <c r="AA582" s="66">
        <f t="shared" si="2124"/>
        <v>0</v>
      </c>
      <c r="AB582" s="67">
        <f t="shared" si="2125"/>
        <v>0</v>
      </c>
      <c r="AC582" s="170"/>
      <c r="AD582" s="170"/>
      <c r="AE582" s="208"/>
      <c r="AF582" s="66">
        <f t="shared" si="2127"/>
        <v>0</v>
      </c>
      <c r="AG582" s="66">
        <f t="shared" si="2128"/>
        <v>0</v>
      </c>
      <c r="AH582" s="67">
        <f t="shared" si="2129"/>
        <v>0</v>
      </c>
      <c r="AI582" s="170"/>
      <c r="AJ582" s="170"/>
      <c r="AK582" s="208"/>
      <c r="AL582" s="66">
        <f t="shared" si="2131"/>
        <v>0</v>
      </c>
      <c r="AM582" s="66">
        <f t="shared" si="2132"/>
        <v>0</v>
      </c>
      <c r="AN582" s="67">
        <f t="shared" si="2133"/>
        <v>0</v>
      </c>
      <c r="AO582" s="170"/>
      <c r="AP582" s="170"/>
      <c r="AQ582" s="208"/>
      <c r="AR582" s="66">
        <f t="shared" si="2254"/>
        <v>0</v>
      </c>
      <c r="AS582" s="66">
        <f t="shared" si="2255"/>
        <v>0</v>
      </c>
      <c r="AT582" s="67">
        <f t="shared" si="2256"/>
        <v>0</v>
      </c>
      <c r="AU582" s="170"/>
      <c r="AV582" s="170"/>
      <c r="AW582" s="208"/>
      <c r="AX582" s="66">
        <f t="shared" si="2258"/>
        <v>0</v>
      </c>
      <c r="AY582" s="66">
        <f t="shared" si="2259"/>
        <v>0</v>
      </c>
      <c r="AZ582" s="67">
        <f t="shared" si="2260"/>
        <v>0</v>
      </c>
      <c r="BA582" s="170"/>
      <c r="BB582" s="170"/>
      <c r="BC582" s="208"/>
      <c r="BD582" s="66">
        <f t="shared" si="2262"/>
        <v>0</v>
      </c>
      <c r="BE582" s="66">
        <f t="shared" si="2263"/>
        <v>0</v>
      </c>
      <c r="BF582" s="67">
        <f t="shared" si="2264"/>
        <v>0</v>
      </c>
    </row>
    <row r="583" spans="1:58">
      <c r="A583" s="111"/>
      <c r="B583" s="99"/>
      <c r="C583" s="75"/>
      <c r="D583" s="75"/>
      <c r="E583" s="75"/>
      <c r="F583" s="100"/>
      <c r="G583" s="101"/>
      <c r="H583" s="71"/>
      <c r="I583" s="71"/>
      <c r="J583" s="71"/>
      <c r="K583" s="71"/>
      <c r="L583" s="71"/>
      <c r="M583" s="71"/>
      <c r="N583" s="71"/>
      <c r="O583" s="71"/>
      <c r="P583" s="71"/>
      <c r="Q583" s="71"/>
      <c r="R583" s="71"/>
      <c r="S583" s="71"/>
      <c r="T583" s="71"/>
      <c r="U583" s="71"/>
      <c r="V583" s="71"/>
      <c r="W583" s="71"/>
      <c r="X583" s="71"/>
      <c r="Y583" s="71"/>
      <c r="Z583" s="71"/>
      <c r="AA583" s="71"/>
      <c r="AB583" s="71"/>
      <c r="AC583" s="71"/>
      <c r="AD583" s="71"/>
      <c r="AE583" s="71"/>
      <c r="AF583" s="71"/>
      <c r="AG583" s="71"/>
      <c r="AH583" s="71"/>
      <c r="AI583" s="71"/>
      <c r="AJ583" s="71"/>
      <c r="AK583" s="71"/>
      <c r="AL583" s="71"/>
      <c r="AM583" s="71"/>
      <c r="AN583" s="71"/>
      <c r="AO583" s="71"/>
      <c r="AP583" s="71"/>
      <c r="AQ583" s="71"/>
      <c r="AR583" s="71"/>
      <c r="AS583" s="71"/>
      <c r="AT583" s="71"/>
      <c r="AU583" s="71"/>
      <c r="AV583" s="71"/>
      <c r="AW583" s="71"/>
      <c r="AX583" s="71"/>
      <c r="AY583" s="71"/>
      <c r="AZ583" s="71"/>
      <c r="BA583" s="71"/>
      <c r="BB583" s="71"/>
      <c r="BC583" s="71"/>
      <c r="BD583" s="71"/>
      <c r="BE583" s="71"/>
      <c r="BF583" s="71"/>
    </row>
    <row r="584" spans="1:58" ht="30">
      <c r="A584" s="84">
        <v>19</v>
      </c>
      <c r="B584" s="189" t="s">
        <v>476</v>
      </c>
      <c r="C584" s="96" t="s">
        <v>147</v>
      </c>
      <c r="D584" s="96" t="s">
        <v>21</v>
      </c>
      <c r="E584" s="96" t="s">
        <v>99</v>
      </c>
      <c r="F584" s="96" t="s">
        <v>100</v>
      </c>
      <c r="G584" s="97"/>
      <c r="H584" s="98">
        <f>H585</f>
        <v>172500</v>
      </c>
      <c r="I584" s="98">
        <f t="shared" ref="I584:M584" si="2284">I585</f>
        <v>172500</v>
      </c>
      <c r="J584" s="98">
        <f t="shared" si="2284"/>
        <v>57500</v>
      </c>
      <c r="K584" s="98">
        <f t="shared" si="2284"/>
        <v>0</v>
      </c>
      <c r="L584" s="98">
        <f t="shared" si="2284"/>
        <v>0</v>
      </c>
      <c r="M584" s="98">
        <f t="shared" si="2284"/>
        <v>0</v>
      </c>
      <c r="N584" s="98">
        <f t="shared" si="1891"/>
        <v>172500</v>
      </c>
      <c r="O584" s="98">
        <f t="shared" si="1892"/>
        <v>172500</v>
      </c>
      <c r="P584" s="98">
        <f t="shared" si="1893"/>
        <v>57500</v>
      </c>
      <c r="Q584" s="98">
        <f t="shared" ref="Q584:S586" si="2285">Q585</f>
        <v>0</v>
      </c>
      <c r="R584" s="98">
        <f t="shared" si="2285"/>
        <v>0</v>
      </c>
      <c r="S584" s="98">
        <f t="shared" si="2285"/>
        <v>0</v>
      </c>
      <c r="T584" s="98">
        <f t="shared" ref="T584:T587" si="2286">N584+Q584</f>
        <v>172500</v>
      </c>
      <c r="U584" s="98">
        <f t="shared" ref="U584:U587" si="2287">O584+R584</f>
        <v>172500</v>
      </c>
      <c r="V584" s="98">
        <f t="shared" ref="V584:V587" si="2288">P584+S584</f>
        <v>57500</v>
      </c>
      <c r="W584" s="98">
        <f t="shared" ref="W584:Y586" si="2289">W585</f>
        <v>0</v>
      </c>
      <c r="X584" s="98">
        <f t="shared" si="2289"/>
        <v>0</v>
      </c>
      <c r="Y584" s="98">
        <f t="shared" si="2289"/>
        <v>0</v>
      </c>
      <c r="Z584" s="98">
        <f t="shared" ref="Z584:Z587" si="2290">T584+W584</f>
        <v>172500</v>
      </c>
      <c r="AA584" s="98">
        <f t="shared" ref="AA584:AA587" si="2291">U584+X584</f>
        <v>172500</v>
      </c>
      <c r="AB584" s="98">
        <f t="shared" ref="AB584:AB587" si="2292">V584+Y584</f>
        <v>57500</v>
      </c>
      <c r="AC584" s="98">
        <f t="shared" ref="AC584:AE586" si="2293">AC585</f>
        <v>0</v>
      </c>
      <c r="AD584" s="98">
        <f t="shared" si="2293"/>
        <v>0</v>
      </c>
      <c r="AE584" s="98">
        <f t="shared" si="2293"/>
        <v>0</v>
      </c>
      <c r="AF584" s="98">
        <f t="shared" ref="AF584:AF587" si="2294">Z584+AC584</f>
        <v>172500</v>
      </c>
      <c r="AG584" s="98">
        <f t="shared" ref="AG584:AG587" si="2295">AA584+AD584</f>
        <v>172500</v>
      </c>
      <c r="AH584" s="98">
        <f t="shared" ref="AH584:AH587" si="2296">AB584+AE584</f>
        <v>57500</v>
      </c>
      <c r="AI584" s="98">
        <f t="shared" ref="AI584:AK586" si="2297">AI585</f>
        <v>0</v>
      </c>
      <c r="AJ584" s="98">
        <f t="shared" si="2297"/>
        <v>0</v>
      </c>
      <c r="AK584" s="98">
        <f t="shared" si="2297"/>
        <v>0</v>
      </c>
      <c r="AL584" s="98">
        <f t="shared" ref="AL584:AL587" si="2298">AF584+AI584</f>
        <v>172500</v>
      </c>
      <c r="AM584" s="98">
        <f t="shared" ref="AM584:AM587" si="2299">AG584+AJ584</f>
        <v>172500</v>
      </c>
      <c r="AN584" s="98">
        <f t="shared" ref="AN584:AN587" si="2300">AH584+AK584</f>
        <v>57500</v>
      </c>
      <c r="AO584" s="98">
        <f t="shared" ref="AO584:AQ586" si="2301">AO585</f>
        <v>0</v>
      </c>
      <c r="AP584" s="98">
        <f t="shared" si="2301"/>
        <v>0</v>
      </c>
      <c r="AQ584" s="98">
        <f t="shared" si="2301"/>
        <v>0</v>
      </c>
      <c r="AR584" s="98">
        <f t="shared" ref="AR584:AR587" si="2302">AL584+AO584</f>
        <v>172500</v>
      </c>
      <c r="AS584" s="98">
        <f t="shared" ref="AS584:AS587" si="2303">AM584+AP584</f>
        <v>172500</v>
      </c>
      <c r="AT584" s="98">
        <f t="shared" ref="AT584:AT587" si="2304">AN584+AQ584</f>
        <v>57500</v>
      </c>
      <c r="AU584" s="98">
        <f t="shared" ref="AU584:AW586" si="2305">AU585</f>
        <v>0</v>
      </c>
      <c r="AV584" s="98">
        <f t="shared" si="2305"/>
        <v>0</v>
      </c>
      <c r="AW584" s="98">
        <f t="shared" si="2305"/>
        <v>0</v>
      </c>
      <c r="AX584" s="98">
        <f t="shared" ref="AX584:AX587" si="2306">AR584+AU584</f>
        <v>172500</v>
      </c>
      <c r="AY584" s="98">
        <f t="shared" ref="AY584:AY587" si="2307">AS584+AV584</f>
        <v>172500</v>
      </c>
      <c r="AZ584" s="98">
        <f t="shared" ref="AZ584:AZ587" si="2308">AT584+AW584</f>
        <v>57500</v>
      </c>
      <c r="BA584" s="98">
        <f t="shared" ref="BA584:BC586" si="2309">BA585</f>
        <v>0</v>
      </c>
      <c r="BB584" s="98">
        <f t="shared" si="2309"/>
        <v>0</v>
      </c>
      <c r="BC584" s="98">
        <f t="shared" si="2309"/>
        <v>0</v>
      </c>
      <c r="BD584" s="98">
        <f t="shared" ref="BD584:BD587" si="2310">AX584+BA584</f>
        <v>172500</v>
      </c>
      <c r="BE584" s="98">
        <f t="shared" ref="BE584:BE587" si="2311">AY584+BB584</f>
        <v>172500</v>
      </c>
      <c r="BF584" s="98">
        <f t="shared" ref="BF584:BF587" si="2312">AZ584+BC584</f>
        <v>57500</v>
      </c>
    </row>
    <row r="585" spans="1:58">
      <c r="A585" s="268"/>
      <c r="B585" s="196" t="s">
        <v>149</v>
      </c>
      <c r="C585" s="37" t="s">
        <v>147</v>
      </c>
      <c r="D585" s="37" t="s">
        <v>21</v>
      </c>
      <c r="E585" s="37" t="s">
        <v>99</v>
      </c>
      <c r="F585" s="37" t="s">
        <v>148</v>
      </c>
      <c r="G585" s="38"/>
      <c r="H585" s="71">
        <f t="shared" ref="H585:M586" si="2313">H586</f>
        <v>172500</v>
      </c>
      <c r="I585" s="71">
        <f t="shared" si="2313"/>
        <v>172500</v>
      </c>
      <c r="J585" s="71">
        <f t="shared" si="2313"/>
        <v>57500</v>
      </c>
      <c r="K585" s="71">
        <f t="shared" si="2313"/>
        <v>0</v>
      </c>
      <c r="L585" s="71">
        <f t="shared" si="2313"/>
        <v>0</v>
      </c>
      <c r="M585" s="71">
        <f t="shared" si="2313"/>
        <v>0</v>
      </c>
      <c r="N585" s="71">
        <f t="shared" si="1891"/>
        <v>172500</v>
      </c>
      <c r="O585" s="71">
        <f t="shared" si="1892"/>
        <v>172500</v>
      </c>
      <c r="P585" s="71">
        <f t="shared" si="1893"/>
        <v>57500</v>
      </c>
      <c r="Q585" s="71">
        <f t="shared" si="2285"/>
        <v>0</v>
      </c>
      <c r="R585" s="71">
        <f t="shared" si="2285"/>
        <v>0</v>
      </c>
      <c r="S585" s="71">
        <f t="shared" si="2285"/>
        <v>0</v>
      </c>
      <c r="T585" s="71">
        <f t="shared" si="2286"/>
        <v>172500</v>
      </c>
      <c r="U585" s="71">
        <f t="shared" si="2287"/>
        <v>172500</v>
      </c>
      <c r="V585" s="71">
        <f t="shared" si="2288"/>
        <v>57500</v>
      </c>
      <c r="W585" s="71">
        <f t="shared" si="2289"/>
        <v>0</v>
      </c>
      <c r="X585" s="71">
        <f t="shared" si="2289"/>
        <v>0</v>
      </c>
      <c r="Y585" s="71">
        <f t="shared" si="2289"/>
        <v>0</v>
      </c>
      <c r="Z585" s="71">
        <f t="shared" si="2290"/>
        <v>172500</v>
      </c>
      <c r="AA585" s="71">
        <f t="shared" si="2291"/>
        <v>172500</v>
      </c>
      <c r="AB585" s="71">
        <f t="shared" si="2292"/>
        <v>57500</v>
      </c>
      <c r="AC585" s="71">
        <f t="shared" si="2293"/>
        <v>0</v>
      </c>
      <c r="AD585" s="71">
        <f t="shared" si="2293"/>
        <v>0</v>
      </c>
      <c r="AE585" s="71">
        <f t="shared" si="2293"/>
        <v>0</v>
      </c>
      <c r="AF585" s="71">
        <f t="shared" si="2294"/>
        <v>172500</v>
      </c>
      <c r="AG585" s="71">
        <f t="shared" si="2295"/>
        <v>172500</v>
      </c>
      <c r="AH585" s="71">
        <f t="shared" si="2296"/>
        <v>57500</v>
      </c>
      <c r="AI585" s="71">
        <f t="shared" si="2297"/>
        <v>0</v>
      </c>
      <c r="AJ585" s="71">
        <f t="shared" si="2297"/>
        <v>0</v>
      </c>
      <c r="AK585" s="71">
        <f t="shared" si="2297"/>
        <v>0</v>
      </c>
      <c r="AL585" s="71">
        <f t="shared" si="2298"/>
        <v>172500</v>
      </c>
      <c r="AM585" s="71">
        <f t="shared" si="2299"/>
        <v>172500</v>
      </c>
      <c r="AN585" s="71">
        <f t="shared" si="2300"/>
        <v>57500</v>
      </c>
      <c r="AO585" s="71">
        <f t="shared" si="2301"/>
        <v>0</v>
      </c>
      <c r="AP585" s="71">
        <f t="shared" si="2301"/>
        <v>0</v>
      </c>
      <c r="AQ585" s="71">
        <f t="shared" si="2301"/>
        <v>0</v>
      </c>
      <c r="AR585" s="71">
        <f t="shared" si="2302"/>
        <v>172500</v>
      </c>
      <c r="AS585" s="71">
        <f t="shared" si="2303"/>
        <v>172500</v>
      </c>
      <c r="AT585" s="71">
        <f t="shared" si="2304"/>
        <v>57500</v>
      </c>
      <c r="AU585" s="71">
        <f t="shared" si="2305"/>
        <v>0</v>
      </c>
      <c r="AV585" s="71">
        <f t="shared" si="2305"/>
        <v>0</v>
      </c>
      <c r="AW585" s="71">
        <f t="shared" si="2305"/>
        <v>0</v>
      </c>
      <c r="AX585" s="71">
        <f t="shared" si="2306"/>
        <v>172500</v>
      </c>
      <c r="AY585" s="71">
        <f t="shared" si="2307"/>
        <v>172500</v>
      </c>
      <c r="AZ585" s="71">
        <f t="shared" si="2308"/>
        <v>57500</v>
      </c>
      <c r="BA585" s="71">
        <f t="shared" si="2309"/>
        <v>0</v>
      </c>
      <c r="BB585" s="71">
        <f t="shared" si="2309"/>
        <v>0</v>
      </c>
      <c r="BC585" s="71">
        <f t="shared" si="2309"/>
        <v>0</v>
      </c>
      <c r="BD585" s="71">
        <f t="shared" si="2310"/>
        <v>172500</v>
      </c>
      <c r="BE585" s="71">
        <f t="shared" si="2311"/>
        <v>172500</v>
      </c>
      <c r="BF585" s="71">
        <f t="shared" si="2312"/>
        <v>57500</v>
      </c>
    </row>
    <row r="586" spans="1:58" ht="15.75" customHeight="1">
      <c r="A586" s="266"/>
      <c r="B586" s="29" t="s">
        <v>35</v>
      </c>
      <c r="C586" s="37" t="s">
        <v>147</v>
      </c>
      <c r="D586" s="37" t="s">
        <v>21</v>
      </c>
      <c r="E586" s="37" t="s">
        <v>99</v>
      </c>
      <c r="F586" s="37" t="s">
        <v>148</v>
      </c>
      <c r="G586" s="38" t="s">
        <v>36</v>
      </c>
      <c r="H586" s="71">
        <f t="shared" si="2313"/>
        <v>172500</v>
      </c>
      <c r="I586" s="71">
        <f t="shared" si="2313"/>
        <v>172500</v>
      </c>
      <c r="J586" s="71">
        <f t="shared" si="2313"/>
        <v>57500</v>
      </c>
      <c r="K586" s="71">
        <f t="shared" si="2313"/>
        <v>0</v>
      </c>
      <c r="L586" s="71">
        <f t="shared" si="2313"/>
        <v>0</v>
      </c>
      <c r="M586" s="71">
        <f t="shared" si="2313"/>
        <v>0</v>
      </c>
      <c r="N586" s="71">
        <f t="shared" si="1891"/>
        <v>172500</v>
      </c>
      <c r="O586" s="71">
        <f t="shared" si="1892"/>
        <v>172500</v>
      </c>
      <c r="P586" s="71">
        <f t="shared" si="1893"/>
        <v>57500</v>
      </c>
      <c r="Q586" s="71">
        <f t="shared" si="2285"/>
        <v>0</v>
      </c>
      <c r="R586" s="71">
        <f t="shared" si="2285"/>
        <v>0</v>
      </c>
      <c r="S586" s="71">
        <f t="shared" si="2285"/>
        <v>0</v>
      </c>
      <c r="T586" s="71">
        <f t="shared" si="2286"/>
        <v>172500</v>
      </c>
      <c r="U586" s="71">
        <f t="shared" si="2287"/>
        <v>172500</v>
      </c>
      <c r="V586" s="71">
        <f t="shared" si="2288"/>
        <v>57500</v>
      </c>
      <c r="W586" s="71">
        <f t="shared" si="2289"/>
        <v>0</v>
      </c>
      <c r="X586" s="71">
        <f t="shared" si="2289"/>
        <v>0</v>
      </c>
      <c r="Y586" s="71">
        <f t="shared" si="2289"/>
        <v>0</v>
      </c>
      <c r="Z586" s="71">
        <f t="shared" si="2290"/>
        <v>172500</v>
      </c>
      <c r="AA586" s="71">
        <f t="shared" si="2291"/>
        <v>172500</v>
      </c>
      <c r="AB586" s="71">
        <f t="shared" si="2292"/>
        <v>57500</v>
      </c>
      <c r="AC586" s="71">
        <f t="shared" si="2293"/>
        <v>0</v>
      </c>
      <c r="AD586" s="71">
        <f t="shared" si="2293"/>
        <v>0</v>
      </c>
      <c r="AE586" s="71">
        <f t="shared" si="2293"/>
        <v>0</v>
      </c>
      <c r="AF586" s="71">
        <f t="shared" si="2294"/>
        <v>172500</v>
      </c>
      <c r="AG586" s="71">
        <f t="shared" si="2295"/>
        <v>172500</v>
      </c>
      <c r="AH586" s="71">
        <f t="shared" si="2296"/>
        <v>57500</v>
      </c>
      <c r="AI586" s="71">
        <f t="shared" si="2297"/>
        <v>0</v>
      </c>
      <c r="AJ586" s="71">
        <f t="shared" si="2297"/>
        <v>0</v>
      </c>
      <c r="AK586" s="71">
        <f t="shared" si="2297"/>
        <v>0</v>
      </c>
      <c r="AL586" s="71">
        <f t="shared" si="2298"/>
        <v>172500</v>
      </c>
      <c r="AM586" s="71">
        <f t="shared" si="2299"/>
        <v>172500</v>
      </c>
      <c r="AN586" s="71">
        <f t="shared" si="2300"/>
        <v>57500</v>
      </c>
      <c r="AO586" s="71">
        <f t="shared" si="2301"/>
        <v>0</v>
      </c>
      <c r="AP586" s="71">
        <f t="shared" si="2301"/>
        <v>0</v>
      </c>
      <c r="AQ586" s="71">
        <f t="shared" si="2301"/>
        <v>0</v>
      </c>
      <c r="AR586" s="71">
        <f t="shared" si="2302"/>
        <v>172500</v>
      </c>
      <c r="AS586" s="71">
        <f t="shared" si="2303"/>
        <v>172500</v>
      </c>
      <c r="AT586" s="71">
        <f t="shared" si="2304"/>
        <v>57500</v>
      </c>
      <c r="AU586" s="71">
        <f t="shared" si="2305"/>
        <v>0</v>
      </c>
      <c r="AV586" s="71">
        <f t="shared" si="2305"/>
        <v>0</v>
      </c>
      <c r="AW586" s="71">
        <f t="shared" si="2305"/>
        <v>0</v>
      </c>
      <c r="AX586" s="71">
        <f t="shared" si="2306"/>
        <v>172500</v>
      </c>
      <c r="AY586" s="71">
        <f t="shared" si="2307"/>
        <v>172500</v>
      </c>
      <c r="AZ586" s="71">
        <f t="shared" si="2308"/>
        <v>57500</v>
      </c>
      <c r="BA586" s="71">
        <f t="shared" si="2309"/>
        <v>0</v>
      </c>
      <c r="BB586" s="71">
        <f t="shared" si="2309"/>
        <v>0</v>
      </c>
      <c r="BC586" s="71">
        <f t="shared" si="2309"/>
        <v>0</v>
      </c>
      <c r="BD586" s="71">
        <f t="shared" si="2310"/>
        <v>172500</v>
      </c>
      <c r="BE586" s="71">
        <f t="shared" si="2311"/>
        <v>172500</v>
      </c>
      <c r="BF586" s="71">
        <f t="shared" si="2312"/>
        <v>57500</v>
      </c>
    </row>
    <row r="587" spans="1:58" ht="15.75" customHeight="1">
      <c r="A587" s="269"/>
      <c r="B587" s="35" t="s">
        <v>38</v>
      </c>
      <c r="C587" s="37" t="s">
        <v>147</v>
      </c>
      <c r="D587" s="37" t="s">
        <v>21</v>
      </c>
      <c r="E587" s="37" t="s">
        <v>99</v>
      </c>
      <c r="F587" s="37" t="s">
        <v>148</v>
      </c>
      <c r="G587" s="38" t="s">
        <v>37</v>
      </c>
      <c r="H587" s="66">
        <v>172500</v>
      </c>
      <c r="I587" s="66">
        <v>172500</v>
      </c>
      <c r="J587" s="66">
        <v>57500</v>
      </c>
      <c r="K587" s="66"/>
      <c r="L587" s="66"/>
      <c r="M587" s="66"/>
      <c r="N587" s="66">
        <f t="shared" si="1891"/>
        <v>172500</v>
      </c>
      <c r="O587" s="66">
        <f t="shared" si="1892"/>
        <v>172500</v>
      </c>
      <c r="P587" s="66">
        <f t="shared" si="1893"/>
        <v>57500</v>
      </c>
      <c r="Q587" s="66"/>
      <c r="R587" s="66"/>
      <c r="S587" s="66"/>
      <c r="T587" s="66">
        <f t="shared" si="2286"/>
        <v>172500</v>
      </c>
      <c r="U587" s="66">
        <f t="shared" si="2287"/>
        <v>172500</v>
      </c>
      <c r="V587" s="66">
        <f t="shared" si="2288"/>
        <v>57500</v>
      </c>
      <c r="W587" s="66"/>
      <c r="X587" s="66"/>
      <c r="Y587" s="66"/>
      <c r="Z587" s="66">
        <f t="shared" si="2290"/>
        <v>172500</v>
      </c>
      <c r="AA587" s="66">
        <f t="shared" si="2291"/>
        <v>172500</v>
      </c>
      <c r="AB587" s="66">
        <f t="shared" si="2292"/>
        <v>57500</v>
      </c>
      <c r="AC587" s="66"/>
      <c r="AD587" s="66"/>
      <c r="AE587" s="66"/>
      <c r="AF587" s="66">
        <f t="shared" si="2294"/>
        <v>172500</v>
      </c>
      <c r="AG587" s="66">
        <f t="shared" si="2295"/>
        <v>172500</v>
      </c>
      <c r="AH587" s="66">
        <f t="shared" si="2296"/>
        <v>57500</v>
      </c>
      <c r="AI587" s="66"/>
      <c r="AJ587" s="66"/>
      <c r="AK587" s="66"/>
      <c r="AL587" s="66">
        <f t="shared" si="2298"/>
        <v>172500</v>
      </c>
      <c r="AM587" s="66">
        <f t="shared" si="2299"/>
        <v>172500</v>
      </c>
      <c r="AN587" s="66">
        <f t="shared" si="2300"/>
        <v>57500</v>
      </c>
      <c r="AO587" s="66"/>
      <c r="AP587" s="66"/>
      <c r="AQ587" s="66"/>
      <c r="AR587" s="66">
        <f t="shared" si="2302"/>
        <v>172500</v>
      </c>
      <c r="AS587" s="66">
        <f t="shared" si="2303"/>
        <v>172500</v>
      </c>
      <c r="AT587" s="66">
        <f t="shared" si="2304"/>
        <v>57500</v>
      </c>
      <c r="AU587" s="66"/>
      <c r="AV587" s="66"/>
      <c r="AW587" s="66"/>
      <c r="AX587" s="66">
        <f t="shared" si="2306"/>
        <v>172500</v>
      </c>
      <c r="AY587" s="66">
        <f t="shared" si="2307"/>
        <v>172500</v>
      </c>
      <c r="AZ587" s="66">
        <f t="shared" si="2308"/>
        <v>57500</v>
      </c>
      <c r="BA587" s="66"/>
      <c r="BB587" s="66"/>
      <c r="BC587" s="66"/>
      <c r="BD587" s="66">
        <f t="shared" si="2310"/>
        <v>172500</v>
      </c>
      <c r="BE587" s="66">
        <f t="shared" si="2311"/>
        <v>172500</v>
      </c>
      <c r="BF587" s="66">
        <f t="shared" si="2312"/>
        <v>57500</v>
      </c>
    </row>
    <row r="588" spans="1:58">
      <c r="A588" s="111"/>
      <c r="B588" s="94"/>
      <c r="C588" s="37"/>
      <c r="D588" s="37"/>
      <c r="E588" s="37"/>
      <c r="F588" s="37"/>
      <c r="G588" s="38"/>
      <c r="H588" s="71"/>
      <c r="I588" s="71"/>
      <c r="J588" s="71"/>
      <c r="K588" s="71"/>
      <c r="L588" s="71"/>
      <c r="M588" s="71"/>
      <c r="N588" s="71"/>
      <c r="O588" s="71"/>
      <c r="P588" s="71"/>
      <c r="Q588" s="71"/>
      <c r="R588" s="71"/>
      <c r="S588" s="71"/>
      <c r="T588" s="71"/>
      <c r="U588" s="71"/>
      <c r="V588" s="71"/>
      <c r="W588" s="71"/>
      <c r="X588" s="71"/>
      <c r="Y588" s="71"/>
      <c r="Z588" s="71"/>
      <c r="AA588" s="71"/>
      <c r="AB588" s="71"/>
      <c r="AC588" s="71"/>
      <c r="AD588" s="71"/>
      <c r="AE588" s="71"/>
      <c r="AF588" s="71"/>
      <c r="AG588" s="71"/>
      <c r="AH588" s="71"/>
      <c r="AI588" s="71"/>
      <c r="AJ588" s="71"/>
      <c r="AK588" s="71"/>
      <c r="AL588" s="71"/>
      <c r="AM588" s="71"/>
      <c r="AN588" s="71"/>
      <c r="AO588" s="71"/>
      <c r="AP588" s="71"/>
      <c r="AQ588" s="71"/>
      <c r="AR588" s="71"/>
      <c r="AS588" s="71"/>
      <c r="AT588" s="71"/>
      <c r="AU588" s="71"/>
      <c r="AV588" s="71"/>
      <c r="AW588" s="71"/>
      <c r="AX588" s="71"/>
      <c r="AY588" s="71"/>
      <c r="AZ588" s="71"/>
      <c r="BA588" s="71"/>
      <c r="BB588" s="71"/>
      <c r="BC588" s="71"/>
      <c r="BD588" s="71"/>
      <c r="BE588" s="71"/>
      <c r="BF588" s="71"/>
    </row>
    <row r="589" spans="1:58" ht="45">
      <c r="A589" s="103">
        <v>20</v>
      </c>
      <c r="B589" s="102" t="s">
        <v>477</v>
      </c>
      <c r="C589" s="96" t="s">
        <v>232</v>
      </c>
      <c r="D589" s="96" t="s">
        <v>21</v>
      </c>
      <c r="E589" s="96" t="s">
        <v>99</v>
      </c>
      <c r="F589" s="96" t="s">
        <v>100</v>
      </c>
      <c r="G589" s="97"/>
      <c r="H589" s="98">
        <f t="shared" ref="H589:M589" si="2314">H590+H593+H599+H596</f>
        <v>11222900</v>
      </c>
      <c r="I589" s="98">
        <f t="shared" si="2314"/>
        <v>10869000</v>
      </c>
      <c r="J589" s="98">
        <f t="shared" si="2314"/>
        <v>10869000</v>
      </c>
      <c r="K589" s="98">
        <f t="shared" si="2314"/>
        <v>2133743.17</v>
      </c>
      <c r="L589" s="98">
        <f t="shared" si="2314"/>
        <v>0</v>
      </c>
      <c r="M589" s="98">
        <f t="shared" si="2314"/>
        <v>0</v>
      </c>
      <c r="N589" s="98">
        <f t="shared" si="1891"/>
        <v>13356643.17</v>
      </c>
      <c r="O589" s="98">
        <f t="shared" si="1892"/>
        <v>10869000</v>
      </c>
      <c r="P589" s="98">
        <f t="shared" si="1893"/>
        <v>10869000</v>
      </c>
      <c r="Q589" s="98">
        <f>Q590+Q593+Q599+Q596+Q602</f>
        <v>936000</v>
      </c>
      <c r="R589" s="98">
        <f>R590+R593+R599+R596+R602</f>
        <v>0</v>
      </c>
      <c r="S589" s="98">
        <f>S590+S593+S599+S596+S602</f>
        <v>0</v>
      </c>
      <c r="T589" s="98">
        <f t="shared" ref="T589:T598" si="2315">N589+Q589</f>
        <v>14292643.17</v>
      </c>
      <c r="U589" s="98">
        <f t="shared" ref="U589:U598" si="2316">O589+R589</f>
        <v>10869000</v>
      </c>
      <c r="V589" s="98">
        <f t="shared" ref="V589:V598" si="2317">P589+S589</f>
        <v>10869000</v>
      </c>
      <c r="W589" s="98">
        <f>W590+W593+W599+W596+W602</f>
        <v>-89900</v>
      </c>
      <c r="X589" s="98">
        <f>X590+X593+X599+X596+X602</f>
        <v>0</v>
      </c>
      <c r="Y589" s="98">
        <f>Y590+Y593+Y599+Y596+Y602</f>
        <v>0</v>
      </c>
      <c r="Z589" s="98">
        <f t="shared" ref="Z589:Z604" si="2318">T589+W589</f>
        <v>14202743.17</v>
      </c>
      <c r="AA589" s="98">
        <f t="shared" ref="AA589:AA604" si="2319">U589+X589</f>
        <v>10869000</v>
      </c>
      <c r="AB589" s="98">
        <f t="shared" ref="AB589:AB604" si="2320">V589+Y589</f>
        <v>10869000</v>
      </c>
      <c r="AC589" s="98">
        <f>AC590+AC593+AC599+AC596+AC602</f>
        <v>0</v>
      </c>
      <c r="AD589" s="98">
        <f>AD590+AD593+AD599+AD596+AD602</f>
        <v>0</v>
      </c>
      <c r="AE589" s="98">
        <f>AE590+AE593+AE599+AE596+AE602</f>
        <v>0</v>
      </c>
      <c r="AF589" s="98">
        <f t="shared" ref="AF589:AF604" si="2321">Z589+AC589</f>
        <v>14202743.17</v>
      </c>
      <c r="AG589" s="98">
        <f t="shared" ref="AG589:AG604" si="2322">AA589+AD589</f>
        <v>10869000</v>
      </c>
      <c r="AH589" s="98">
        <f t="shared" ref="AH589:AH604" si="2323">AB589+AE589</f>
        <v>10869000</v>
      </c>
      <c r="AI589" s="98">
        <f>AI590+AI593+AI599+AI596+AI602</f>
        <v>120000</v>
      </c>
      <c r="AJ589" s="98">
        <f>AJ590+AJ593+AJ599+AJ596+AJ602</f>
        <v>0</v>
      </c>
      <c r="AK589" s="98">
        <f>AK590+AK593+AK599+AK596+AK602</f>
        <v>0</v>
      </c>
      <c r="AL589" s="98">
        <f t="shared" ref="AL589:AL604" si="2324">AF589+AI589</f>
        <v>14322743.17</v>
      </c>
      <c r="AM589" s="98">
        <f t="shared" ref="AM589:AM604" si="2325">AG589+AJ589</f>
        <v>10869000</v>
      </c>
      <c r="AN589" s="98">
        <f t="shared" ref="AN589:AN604" si="2326">AH589+AK589</f>
        <v>10869000</v>
      </c>
      <c r="AO589" s="98">
        <f>AO590+AO593+AO599+AO596+AO602</f>
        <v>0</v>
      </c>
      <c r="AP589" s="98">
        <f>AP590+AP593+AP599+AP596+AP602</f>
        <v>0</v>
      </c>
      <c r="AQ589" s="98">
        <f>AQ590+AQ593+AQ599+AQ596+AQ602</f>
        <v>0</v>
      </c>
      <c r="AR589" s="98">
        <f t="shared" ref="AR589:AR604" si="2327">AL589+AO589</f>
        <v>14322743.17</v>
      </c>
      <c r="AS589" s="98">
        <f t="shared" ref="AS589:AS604" si="2328">AM589+AP589</f>
        <v>10869000</v>
      </c>
      <c r="AT589" s="98">
        <f t="shared" ref="AT589:AT604" si="2329">AN589+AQ589</f>
        <v>10869000</v>
      </c>
      <c r="AU589" s="98">
        <f>AU590+AU593+AU599+AU596+AU602</f>
        <v>0</v>
      </c>
      <c r="AV589" s="98">
        <f>AV590+AV593+AV599+AV596+AV602</f>
        <v>0</v>
      </c>
      <c r="AW589" s="98">
        <f>AW590+AW593+AW599+AW596+AW602</f>
        <v>0</v>
      </c>
      <c r="AX589" s="98">
        <f t="shared" ref="AX589:AX604" si="2330">AR589+AU589</f>
        <v>14322743.17</v>
      </c>
      <c r="AY589" s="98">
        <f t="shared" ref="AY589:AY604" si="2331">AS589+AV589</f>
        <v>10869000</v>
      </c>
      <c r="AZ589" s="98">
        <f t="shared" ref="AZ589:AZ604" si="2332">AT589+AW589</f>
        <v>10869000</v>
      </c>
      <c r="BA589" s="98">
        <f>BA590+BA593+BA599+BA596+BA602</f>
        <v>0</v>
      </c>
      <c r="BB589" s="98">
        <f>BB590+BB593+BB599+BB596+BB602</f>
        <v>0</v>
      </c>
      <c r="BC589" s="98">
        <f>BC590+BC593+BC599+BC596+BC602</f>
        <v>0</v>
      </c>
      <c r="BD589" s="98">
        <f t="shared" ref="BD589:BD604" si="2333">AX589+BA589</f>
        <v>14322743.17</v>
      </c>
      <c r="BE589" s="98">
        <f t="shared" ref="BE589:BE604" si="2334">AY589+BB589</f>
        <v>10869000</v>
      </c>
      <c r="BF589" s="98">
        <f t="shared" ref="BF589:BF604" si="2335">AZ589+BC589</f>
        <v>10869000</v>
      </c>
    </row>
    <row r="590" spans="1:58" ht="25.5">
      <c r="A590" s="265"/>
      <c r="B590" s="77" t="s">
        <v>295</v>
      </c>
      <c r="C590" s="40" t="s">
        <v>232</v>
      </c>
      <c r="D590" s="75" t="s">
        <v>21</v>
      </c>
      <c r="E590" s="75" t="s">
        <v>99</v>
      </c>
      <c r="F590" s="40" t="s">
        <v>296</v>
      </c>
      <c r="G590" s="41"/>
      <c r="H590" s="71">
        <f>H591</f>
        <v>5869000</v>
      </c>
      <c r="I590" s="71">
        <f t="shared" ref="I590:M591" si="2336">I591</f>
        <v>8469000</v>
      </c>
      <c r="J590" s="71">
        <f t="shared" si="2336"/>
        <v>9219000</v>
      </c>
      <c r="K590" s="71">
        <f t="shared" si="2336"/>
        <v>2133743.17</v>
      </c>
      <c r="L590" s="71">
        <f t="shared" si="2336"/>
        <v>0</v>
      </c>
      <c r="M590" s="71">
        <f t="shared" si="2336"/>
        <v>0</v>
      </c>
      <c r="N590" s="71">
        <f t="shared" si="1891"/>
        <v>8002743.1699999999</v>
      </c>
      <c r="O590" s="71">
        <f t="shared" si="1892"/>
        <v>8469000</v>
      </c>
      <c r="P590" s="71">
        <f t="shared" si="1893"/>
        <v>9219000</v>
      </c>
      <c r="Q590" s="71">
        <f t="shared" ref="Q590:S591" si="2337">Q591</f>
        <v>0</v>
      </c>
      <c r="R590" s="71">
        <f t="shared" si="2337"/>
        <v>0</v>
      </c>
      <c r="S590" s="71">
        <f t="shared" si="2337"/>
        <v>0</v>
      </c>
      <c r="T590" s="71">
        <f t="shared" si="2315"/>
        <v>8002743.1699999999</v>
      </c>
      <c r="U590" s="71">
        <f t="shared" si="2316"/>
        <v>8469000</v>
      </c>
      <c r="V590" s="71">
        <f t="shared" si="2317"/>
        <v>9219000</v>
      </c>
      <c r="W590" s="71">
        <f t="shared" ref="W590:Y591" si="2338">W591</f>
        <v>0</v>
      </c>
      <c r="X590" s="71">
        <f t="shared" si="2338"/>
        <v>0</v>
      </c>
      <c r="Y590" s="71">
        <f t="shared" si="2338"/>
        <v>0</v>
      </c>
      <c r="Z590" s="71">
        <f t="shared" si="2318"/>
        <v>8002743.1699999999</v>
      </c>
      <c r="AA590" s="71">
        <f t="shared" si="2319"/>
        <v>8469000</v>
      </c>
      <c r="AB590" s="71">
        <f t="shared" si="2320"/>
        <v>9219000</v>
      </c>
      <c r="AC590" s="71">
        <f t="shared" ref="AC590:AE591" si="2339">AC591</f>
        <v>0</v>
      </c>
      <c r="AD590" s="71">
        <f t="shared" si="2339"/>
        <v>0</v>
      </c>
      <c r="AE590" s="71">
        <f t="shared" si="2339"/>
        <v>0</v>
      </c>
      <c r="AF590" s="71">
        <f t="shared" si="2321"/>
        <v>8002743.1699999999</v>
      </c>
      <c r="AG590" s="71">
        <f t="shared" si="2322"/>
        <v>8469000</v>
      </c>
      <c r="AH590" s="71">
        <f t="shared" si="2323"/>
        <v>9219000</v>
      </c>
      <c r="AI590" s="71">
        <f t="shared" ref="AI590:AK591" si="2340">AI591</f>
        <v>0</v>
      </c>
      <c r="AJ590" s="71">
        <f t="shared" si="2340"/>
        <v>0</v>
      </c>
      <c r="AK590" s="71">
        <f t="shared" si="2340"/>
        <v>0</v>
      </c>
      <c r="AL590" s="71">
        <f t="shared" si="2324"/>
        <v>8002743.1699999999</v>
      </c>
      <c r="AM590" s="71">
        <f t="shared" si="2325"/>
        <v>8469000</v>
      </c>
      <c r="AN590" s="71">
        <f t="shared" si="2326"/>
        <v>9219000</v>
      </c>
      <c r="AO590" s="71">
        <f t="shared" ref="AO590:AQ591" si="2341">AO591</f>
        <v>0</v>
      </c>
      <c r="AP590" s="71">
        <f t="shared" si="2341"/>
        <v>0</v>
      </c>
      <c r="AQ590" s="71">
        <f t="shared" si="2341"/>
        <v>0</v>
      </c>
      <c r="AR590" s="71">
        <f t="shared" si="2327"/>
        <v>8002743.1699999999</v>
      </c>
      <c r="AS590" s="71">
        <f t="shared" si="2328"/>
        <v>8469000</v>
      </c>
      <c r="AT590" s="71">
        <f t="shared" si="2329"/>
        <v>9219000</v>
      </c>
      <c r="AU590" s="71">
        <f t="shared" ref="AU590:AW591" si="2342">AU591</f>
        <v>0</v>
      </c>
      <c r="AV590" s="71">
        <f t="shared" si="2342"/>
        <v>0</v>
      </c>
      <c r="AW590" s="71">
        <f t="shared" si="2342"/>
        <v>0</v>
      </c>
      <c r="AX590" s="71">
        <f t="shared" si="2330"/>
        <v>8002743.1699999999</v>
      </c>
      <c r="AY590" s="71">
        <f t="shared" si="2331"/>
        <v>8469000</v>
      </c>
      <c r="AZ590" s="71">
        <f t="shared" si="2332"/>
        <v>9219000</v>
      </c>
      <c r="BA590" s="71">
        <f t="shared" ref="BA590:BC591" si="2343">BA591</f>
        <v>0</v>
      </c>
      <c r="BB590" s="71">
        <f t="shared" si="2343"/>
        <v>0</v>
      </c>
      <c r="BC590" s="71">
        <f t="shared" si="2343"/>
        <v>0</v>
      </c>
      <c r="BD590" s="71">
        <f t="shared" si="2333"/>
        <v>8002743.1699999999</v>
      </c>
      <c r="BE590" s="71">
        <f t="shared" si="2334"/>
        <v>8469000</v>
      </c>
      <c r="BF590" s="71">
        <f t="shared" si="2335"/>
        <v>9219000</v>
      </c>
    </row>
    <row r="591" spans="1:58" ht="25.5">
      <c r="A591" s="266"/>
      <c r="B591" s="136" t="s">
        <v>207</v>
      </c>
      <c r="C591" s="40" t="s">
        <v>232</v>
      </c>
      <c r="D591" s="75" t="s">
        <v>21</v>
      </c>
      <c r="E591" s="75" t="s">
        <v>99</v>
      </c>
      <c r="F591" s="40" t="s">
        <v>296</v>
      </c>
      <c r="G591" s="41" t="s">
        <v>32</v>
      </c>
      <c r="H591" s="71">
        <f>H592</f>
        <v>5869000</v>
      </c>
      <c r="I591" s="71">
        <f t="shared" si="2336"/>
        <v>8469000</v>
      </c>
      <c r="J591" s="71">
        <f t="shared" si="2336"/>
        <v>9219000</v>
      </c>
      <c r="K591" s="71">
        <f t="shared" si="2336"/>
        <v>2133743.17</v>
      </c>
      <c r="L591" s="71">
        <f t="shared" si="2336"/>
        <v>0</v>
      </c>
      <c r="M591" s="71">
        <f t="shared" si="2336"/>
        <v>0</v>
      </c>
      <c r="N591" s="71">
        <f t="shared" si="1891"/>
        <v>8002743.1699999999</v>
      </c>
      <c r="O591" s="71">
        <f t="shared" si="1892"/>
        <v>8469000</v>
      </c>
      <c r="P591" s="71">
        <f t="shared" si="1893"/>
        <v>9219000</v>
      </c>
      <c r="Q591" s="71">
        <f t="shared" si="2337"/>
        <v>0</v>
      </c>
      <c r="R591" s="71">
        <f t="shared" si="2337"/>
        <v>0</v>
      </c>
      <c r="S591" s="71">
        <f t="shared" si="2337"/>
        <v>0</v>
      </c>
      <c r="T591" s="71">
        <f t="shared" si="2315"/>
        <v>8002743.1699999999</v>
      </c>
      <c r="U591" s="71">
        <f t="shared" si="2316"/>
        <v>8469000</v>
      </c>
      <c r="V591" s="71">
        <f t="shared" si="2317"/>
        <v>9219000</v>
      </c>
      <c r="W591" s="71">
        <f t="shared" si="2338"/>
        <v>0</v>
      </c>
      <c r="X591" s="71">
        <f t="shared" si="2338"/>
        <v>0</v>
      </c>
      <c r="Y591" s="71">
        <f t="shared" si="2338"/>
        <v>0</v>
      </c>
      <c r="Z591" s="71">
        <f t="shared" si="2318"/>
        <v>8002743.1699999999</v>
      </c>
      <c r="AA591" s="71">
        <f t="shared" si="2319"/>
        <v>8469000</v>
      </c>
      <c r="AB591" s="71">
        <f t="shared" si="2320"/>
        <v>9219000</v>
      </c>
      <c r="AC591" s="71">
        <f t="shared" si="2339"/>
        <v>0</v>
      </c>
      <c r="AD591" s="71">
        <f t="shared" si="2339"/>
        <v>0</v>
      </c>
      <c r="AE591" s="71">
        <f t="shared" si="2339"/>
        <v>0</v>
      </c>
      <c r="AF591" s="71">
        <f t="shared" si="2321"/>
        <v>8002743.1699999999</v>
      </c>
      <c r="AG591" s="71">
        <f t="shared" si="2322"/>
        <v>8469000</v>
      </c>
      <c r="AH591" s="71">
        <f t="shared" si="2323"/>
        <v>9219000</v>
      </c>
      <c r="AI591" s="71">
        <f t="shared" si="2340"/>
        <v>0</v>
      </c>
      <c r="AJ591" s="71">
        <f t="shared" si="2340"/>
        <v>0</v>
      </c>
      <c r="AK591" s="71">
        <f t="shared" si="2340"/>
        <v>0</v>
      </c>
      <c r="AL591" s="71">
        <f t="shared" si="2324"/>
        <v>8002743.1699999999</v>
      </c>
      <c r="AM591" s="71">
        <f t="shared" si="2325"/>
        <v>8469000</v>
      </c>
      <c r="AN591" s="71">
        <f t="shared" si="2326"/>
        <v>9219000</v>
      </c>
      <c r="AO591" s="71">
        <f t="shared" si="2341"/>
        <v>0</v>
      </c>
      <c r="AP591" s="71">
        <f t="shared" si="2341"/>
        <v>0</v>
      </c>
      <c r="AQ591" s="71">
        <f t="shared" si="2341"/>
        <v>0</v>
      </c>
      <c r="AR591" s="71">
        <f t="shared" si="2327"/>
        <v>8002743.1699999999</v>
      </c>
      <c r="AS591" s="71">
        <f t="shared" si="2328"/>
        <v>8469000</v>
      </c>
      <c r="AT591" s="71">
        <f t="shared" si="2329"/>
        <v>9219000</v>
      </c>
      <c r="AU591" s="71">
        <f t="shared" si="2342"/>
        <v>0</v>
      </c>
      <c r="AV591" s="71">
        <f t="shared" si="2342"/>
        <v>0</v>
      </c>
      <c r="AW591" s="71">
        <f t="shared" si="2342"/>
        <v>0</v>
      </c>
      <c r="AX591" s="71">
        <f t="shared" si="2330"/>
        <v>8002743.1699999999</v>
      </c>
      <c r="AY591" s="71">
        <f t="shared" si="2331"/>
        <v>8469000</v>
      </c>
      <c r="AZ591" s="71">
        <f t="shared" si="2332"/>
        <v>9219000</v>
      </c>
      <c r="BA591" s="71">
        <f t="shared" si="2343"/>
        <v>0</v>
      </c>
      <c r="BB591" s="71">
        <f t="shared" si="2343"/>
        <v>0</v>
      </c>
      <c r="BC591" s="71">
        <f t="shared" si="2343"/>
        <v>0</v>
      </c>
      <c r="BD591" s="71">
        <f t="shared" si="2333"/>
        <v>8002743.1699999999</v>
      </c>
      <c r="BE591" s="71">
        <f t="shared" si="2334"/>
        <v>8469000</v>
      </c>
      <c r="BF591" s="71">
        <f t="shared" si="2335"/>
        <v>9219000</v>
      </c>
    </row>
    <row r="592" spans="1:58" ht="25.5">
      <c r="A592" s="266"/>
      <c r="B592" s="77" t="s">
        <v>34</v>
      </c>
      <c r="C592" s="40" t="s">
        <v>232</v>
      </c>
      <c r="D592" s="75" t="s">
        <v>21</v>
      </c>
      <c r="E592" s="75" t="s">
        <v>99</v>
      </c>
      <c r="F592" s="40" t="s">
        <v>296</v>
      </c>
      <c r="G592" s="41" t="s">
        <v>33</v>
      </c>
      <c r="H592" s="66">
        <v>5869000</v>
      </c>
      <c r="I592" s="66">
        <v>8469000</v>
      </c>
      <c r="J592" s="66">
        <v>9219000</v>
      </c>
      <c r="K592" s="66">
        <v>2133743.17</v>
      </c>
      <c r="L592" s="66"/>
      <c r="M592" s="66"/>
      <c r="N592" s="66">
        <f t="shared" si="1891"/>
        <v>8002743.1699999999</v>
      </c>
      <c r="O592" s="66">
        <f t="shared" si="1892"/>
        <v>8469000</v>
      </c>
      <c r="P592" s="66">
        <f t="shared" si="1893"/>
        <v>9219000</v>
      </c>
      <c r="Q592" s="66"/>
      <c r="R592" s="66"/>
      <c r="S592" s="66"/>
      <c r="T592" s="66">
        <f t="shared" si="2315"/>
        <v>8002743.1699999999</v>
      </c>
      <c r="U592" s="66">
        <f t="shared" si="2316"/>
        <v>8469000</v>
      </c>
      <c r="V592" s="66">
        <f t="shared" si="2317"/>
        <v>9219000</v>
      </c>
      <c r="W592" s="66"/>
      <c r="X592" s="66"/>
      <c r="Y592" s="66"/>
      <c r="Z592" s="66">
        <f t="shared" si="2318"/>
        <v>8002743.1699999999</v>
      </c>
      <c r="AA592" s="66">
        <f t="shared" si="2319"/>
        <v>8469000</v>
      </c>
      <c r="AB592" s="66">
        <f t="shared" si="2320"/>
        <v>9219000</v>
      </c>
      <c r="AC592" s="66"/>
      <c r="AD592" s="66"/>
      <c r="AE592" s="66"/>
      <c r="AF592" s="66">
        <f t="shared" si="2321"/>
        <v>8002743.1699999999</v>
      </c>
      <c r="AG592" s="66">
        <f t="shared" si="2322"/>
        <v>8469000</v>
      </c>
      <c r="AH592" s="66">
        <f t="shared" si="2323"/>
        <v>9219000</v>
      </c>
      <c r="AI592" s="66"/>
      <c r="AJ592" s="66"/>
      <c r="AK592" s="66"/>
      <c r="AL592" s="66">
        <f t="shared" si="2324"/>
        <v>8002743.1699999999</v>
      </c>
      <c r="AM592" s="66">
        <f t="shared" si="2325"/>
        <v>8469000</v>
      </c>
      <c r="AN592" s="66">
        <f t="shared" si="2326"/>
        <v>9219000</v>
      </c>
      <c r="AO592" s="66"/>
      <c r="AP592" s="66"/>
      <c r="AQ592" s="66"/>
      <c r="AR592" s="66">
        <f t="shared" si="2327"/>
        <v>8002743.1699999999</v>
      </c>
      <c r="AS592" s="66">
        <f t="shared" si="2328"/>
        <v>8469000</v>
      </c>
      <c r="AT592" s="66">
        <f t="shared" si="2329"/>
        <v>9219000</v>
      </c>
      <c r="AU592" s="66"/>
      <c r="AV592" s="66"/>
      <c r="AW592" s="66"/>
      <c r="AX592" s="66">
        <f t="shared" si="2330"/>
        <v>8002743.1699999999</v>
      </c>
      <c r="AY592" s="66">
        <f t="shared" si="2331"/>
        <v>8469000</v>
      </c>
      <c r="AZ592" s="66">
        <f t="shared" si="2332"/>
        <v>9219000</v>
      </c>
      <c r="BA592" s="66"/>
      <c r="BB592" s="66"/>
      <c r="BC592" s="66"/>
      <c r="BD592" s="66">
        <f t="shared" si="2333"/>
        <v>8002743.1699999999</v>
      </c>
      <c r="BE592" s="66">
        <f t="shared" si="2334"/>
        <v>8469000</v>
      </c>
      <c r="BF592" s="66">
        <f t="shared" si="2335"/>
        <v>9219000</v>
      </c>
    </row>
    <row r="593" spans="1:58">
      <c r="A593" s="146"/>
      <c r="B593" s="77" t="s">
        <v>297</v>
      </c>
      <c r="C593" s="40" t="s">
        <v>232</v>
      </c>
      <c r="D593" s="40" t="s">
        <v>21</v>
      </c>
      <c r="E593" s="40" t="s">
        <v>99</v>
      </c>
      <c r="F593" s="40" t="s">
        <v>298</v>
      </c>
      <c r="G593" s="41"/>
      <c r="H593" s="71">
        <f>H594</f>
        <v>4850000</v>
      </c>
      <c r="I593" s="71">
        <f t="shared" ref="I593:M594" si="2344">I594</f>
        <v>2250000</v>
      </c>
      <c r="J593" s="71">
        <f t="shared" si="2344"/>
        <v>1500000</v>
      </c>
      <c r="K593" s="71">
        <f t="shared" si="2344"/>
        <v>0</v>
      </c>
      <c r="L593" s="71">
        <f t="shared" si="2344"/>
        <v>0</v>
      </c>
      <c r="M593" s="71">
        <f t="shared" si="2344"/>
        <v>0</v>
      </c>
      <c r="N593" s="71">
        <f t="shared" ref="N593:N750" si="2345">H593+K593</f>
        <v>4850000</v>
      </c>
      <c r="O593" s="71">
        <f t="shared" ref="O593:O750" si="2346">I593+L593</f>
        <v>2250000</v>
      </c>
      <c r="P593" s="71">
        <f t="shared" ref="P593:P750" si="2347">J593+M593</f>
        <v>1500000</v>
      </c>
      <c r="Q593" s="71">
        <f t="shared" ref="Q593:S594" si="2348">Q594</f>
        <v>0</v>
      </c>
      <c r="R593" s="71">
        <f t="shared" si="2348"/>
        <v>0</v>
      </c>
      <c r="S593" s="71">
        <f t="shared" si="2348"/>
        <v>0</v>
      </c>
      <c r="T593" s="71">
        <f t="shared" si="2315"/>
        <v>4850000</v>
      </c>
      <c r="U593" s="71">
        <f t="shared" si="2316"/>
        <v>2250000</v>
      </c>
      <c r="V593" s="71">
        <f t="shared" si="2317"/>
        <v>1500000</v>
      </c>
      <c r="W593" s="71">
        <f t="shared" ref="W593:Y594" si="2349">W594</f>
        <v>0</v>
      </c>
      <c r="X593" s="71">
        <f t="shared" si="2349"/>
        <v>0</v>
      </c>
      <c r="Y593" s="71">
        <f t="shared" si="2349"/>
        <v>0</v>
      </c>
      <c r="Z593" s="71">
        <f t="shared" si="2318"/>
        <v>4850000</v>
      </c>
      <c r="AA593" s="71">
        <f t="shared" si="2319"/>
        <v>2250000</v>
      </c>
      <c r="AB593" s="71">
        <f t="shared" si="2320"/>
        <v>1500000</v>
      </c>
      <c r="AC593" s="71">
        <f t="shared" ref="AC593:AE594" si="2350">AC594</f>
        <v>0</v>
      </c>
      <c r="AD593" s="71">
        <f t="shared" si="2350"/>
        <v>0</v>
      </c>
      <c r="AE593" s="71">
        <f t="shared" si="2350"/>
        <v>0</v>
      </c>
      <c r="AF593" s="71">
        <f t="shared" si="2321"/>
        <v>4850000</v>
      </c>
      <c r="AG593" s="71">
        <f t="shared" si="2322"/>
        <v>2250000</v>
      </c>
      <c r="AH593" s="71">
        <f t="shared" si="2323"/>
        <v>1500000</v>
      </c>
      <c r="AI593" s="71">
        <f t="shared" ref="AI593:AK594" si="2351">AI594</f>
        <v>0</v>
      </c>
      <c r="AJ593" s="71">
        <f t="shared" si="2351"/>
        <v>0</v>
      </c>
      <c r="AK593" s="71">
        <f t="shared" si="2351"/>
        <v>0</v>
      </c>
      <c r="AL593" s="71">
        <f t="shared" si="2324"/>
        <v>4850000</v>
      </c>
      <c r="AM593" s="71">
        <f t="shared" si="2325"/>
        <v>2250000</v>
      </c>
      <c r="AN593" s="71">
        <f t="shared" si="2326"/>
        <v>1500000</v>
      </c>
      <c r="AO593" s="71">
        <f t="shared" ref="AO593:AQ594" si="2352">AO594</f>
        <v>0</v>
      </c>
      <c r="AP593" s="71">
        <f t="shared" si="2352"/>
        <v>0</v>
      </c>
      <c r="AQ593" s="71">
        <f t="shared" si="2352"/>
        <v>0</v>
      </c>
      <c r="AR593" s="71">
        <f t="shared" si="2327"/>
        <v>4850000</v>
      </c>
      <c r="AS593" s="71">
        <f t="shared" si="2328"/>
        <v>2250000</v>
      </c>
      <c r="AT593" s="71">
        <f t="shared" si="2329"/>
        <v>1500000</v>
      </c>
      <c r="AU593" s="71">
        <f t="shared" ref="AU593:AW594" si="2353">AU594</f>
        <v>0</v>
      </c>
      <c r="AV593" s="71">
        <f t="shared" si="2353"/>
        <v>0</v>
      </c>
      <c r="AW593" s="71">
        <f t="shared" si="2353"/>
        <v>0</v>
      </c>
      <c r="AX593" s="71">
        <f t="shared" si="2330"/>
        <v>4850000</v>
      </c>
      <c r="AY593" s="71">
        <f t="shared" si="2331"/>
        <v>2250000</v>
      </c>
      <c r="AZ593" s="71">
        <f t="shared" si="2332"/>
        <v>1500000</v>
      </c>
      <c r="BA593" s="71">
        <f t="shared" ref="BA593:BC594" si="2354">BA594</f>
        <v>0</v>
      </c>
      <c r="BB593" s="71">
        <f t="shared" si="2354"/>
        <v>0</v>
      </c>
      <c r="BC593" s="71">
        <f t="shared" si="2354"/>
        <v>0</v>
      </c>
      <c r="BD593" s="71">
        <f t="shared" si="2333"/>
        <v>4850000</v>
      </c>
      <c r="BE593" s="71">
        <f t="shared" si="2334"/>
        <v>2250000</v>
      </c>
      <c r="BF593" s="71">
        <f t="shared" si="2335"/>
        <v>1500000</v>
      </c>
    </row>
    <row r="594" spans="1:58" ht="25.5">
      <c r="A594" s="146"/>
      <c r="B594" s="136" t="s">
        <v>207</v>
      </c>
      <c r="C594" s="40" t="s">
        <v>232</v>
      </c>
      <c r="D594" s="40" t="s">
        <v>21</v>
      </c>
      <c r="E594" s="40" t="s">
        <v>99</v>
      </c>
      <c r="F594" s="40" t="s">
        <v>298</v>
      </c>
      <c r="G594" s="41" t="s">
        <v>32</v>
      </c>
      <c r="H594" s="71">
        <f>H595</f>
        <v>4850000</v>
      </c>
      <c r="I594" s="71">
        <f t="shared" si="2344"/>
        <v>2250000</v>
      </c>
      <c r="J594" s="71">
        <f t="shared" si="2344"/>
        <v>1500000</v>
      </c>
      <c r="K594" s="71">
        <f t="shared" si="2344"/>
        <v>0</v>
      </c>
      <c r="L594" s="71">
        <f t="shared" si="2344"/>
        <v>0</v>
      </c>
      <c r="M594" s="71">
        <f t="shared" si="2344"/>
        <v>0</v>
      </c>
      <c r="N594" s="71">
        <f t="shared" si="2345"/>
        <v>4850000</v>
      </c>
      <c r="O594" s="71">
        <f t="shared" si="2346"/>
        <v>2250000</v>
      </c>
      <c r="P594" s="71">
        <f t="shared" si="2347"/>
        <v>1500000</v>
      </c>
      <c r="Q594" s="71">
        <f t="shared" si="2348"/>
        <v>0</v>
      </c>
      <c r="R594" s="71">
        <f t="shared" si="2348"/>
        <v>0</v>
      </c>
      <c r="S594" s="71">
        <f t="shared" si="2348"/>
        <v>0</v>
      </c>
      <c r="T594" s="71">
        <f t="shared" si="2315"/>
        <v>4850000</v>
      </c>
      <c r="U594" s="71">
        <f t="shared" si="2316"/>
        <v>2250000</v>
      </c>
      <c r="V594" s="71">
        <f t="shared" si="2317"/>
        <v>1500000</v>
      </c>
      <c r="W594" s="71">
        <f t="shared" si="2349"/>
        <v>0</v>
      </c>
      <c r="X594" s="71">
        <f t="shared" si="2349"/>
        <v>0</v>
      </c>
      <c r="Y594" s="71">
        <f t="shared" si="2349"/>
        <v>0</v>
      </c>
      <c r="Z594" s="71">
        <f t="shared" si="2318"/>
        <v>4850000</v>
      </c>
      <c r="AA594" s="71">
        <f t="shared" si="2319"/>
        <v>2250000</v>
      </c>
      <c r="AB594" s="71">
        <f t="shared" si="2320"/>
        <v>1500000</v>
      </c>
      <c r="AC594" s="71">
        <f t="shared" si="2350"/>
        <v>0</v>
      </c>
      <c r="AD594" s="71">
        <f t="shared" si="2350"/>
        <v>0</v>
      </c>
      <c r="AE594" s="71">
        <f t="shared" si="2350"/>
        <v>0</v>
      </c>
      <c r="AF594" s="71">
        <f t="shared" si="2321"/>
        <v>4850000</v>
      </c>
      <c r="AG594" s="71">
        <f t="shared" si="2322"/>
        <v>2250000</v>
      </c>
      <c r="AH594" s="71">
        <f t="shared" si="2323"/>
        <v>1500000</v>
      </c>
      <c r="AI594" s="71">
        <f t="shared" si="2351"/>
        <v>0</v>
      </c>
      <c r="AJ594" s="71">
        <f t="shared" si="2351"/>
        <v>0</v>
      </c>
      <c r="AK594" s="71">
        <f t="shared" si="2351"/>
        <v>0</v>
      </c>
      <c r="AL594" s="71">
        <f t="shared" si="2324"/>
        <v>4850000</v>
      </c>
      <c r="AM594" s="71">
        <f t="shared" si="2325"/>
        <v>2250000</v>
      </c>
      <c r="AN594" s="71">
        <f t="shared" si="2326"/>
        <v>1500000</v>
      </c>
      <c r="AO594" s="71">
        <f t="shared" si="2352"/>
        <v>0</v>
      </c>
      <c r="AP594" s="71">
        <f t="shared" si="2352"/>
        <v>0</v>
      </c>
      <c r="AQ594" s="71">
        <f t="shared" si="2352"/>
        <v>0</v>
      </c>
      <c r="AR594" s="71">
        <f t="shared" si="2327"/>
        <v>4850000</v>
      </c>
      <c r="AS594" s="71">
        <f t="shared" si="2328"/>
        <v>2250000</v>
      </c>
      <c r="AT594" s="71">
        <f t="shared" si="2329"/>
        <v>1500000</v>
      </c>
      <c r="AU594" s="71">
        <f t="shared" si="2353"/>
        <v>0</v>
      </c>
      <c r="AV594" s="71">
        <f t="shared" si="2353"/>
        <v>0</v>
      </c>
      <c r="AW594" s="71">
        <f t="shared" si="2353"/>
        <v>0</v>
      </c>
      <c r="AX594" s="71">
        <f t="shared" si="2330"/>
        <v>4850000</v>
      </c>
      <c r="AY594" s="71">
        <f t="shared" si="2331"/>
        <v>2250000</v>
      </c>
      <c r="AZ594" s="71">
        <f t="shared" si="2332"/>
        <v>1500000</v>
      </c>
      <c r="BA594" s="71">
        <f t="shared" si="2354"/>
        <v>0</v>
      </c>
      <c r="BB594" s="71">
        <f t="shared" si="2354"/>
        <v>0</v>
      </c>
      <c r="BC594" s="71">
        <f t="shared" si="2354"/>
        <v>0</v>
      </c>
      <c r="BD594" s="71">
        <f t="shared" si="2333"/>
        <v>4850000</v>
      </c>
      <c r="BE594" s="71">
        <f t="shared" si="2334"/>
        <v>2250000</v>
      </c>
      <c r="BF594" s="71">
        <f t="shared" si="2335"/>
        <v>1500000</v>
      </c>
    </row>
    <row r="595" spans="1:58" ht="25.5">
      <c r="A595" s="146"/>
      <c r="B595" s="77" t="s">
        <v>34</v>
      </c>
      <c r="C595" s="40" t="s">
        <v>232</v>
      </c>
      <c r="D595" s="40" t="s">
        <v>21</v>
      </c>
      <c r="E595" s="40" t="s">
        <v>99</v>
      </c>
      <c r="F595" s="40" t="s">
        <v>298</v>
      </c>
      <c r="G595" s="41" t="s">
        <v>33</v>
      </c>
      <c r="H595" s="66">
        <v>4850000</v>
      </c>
      <c r="I595" s="66">
        <v>2250000</v>
      </c>
      <c r="J595" s="66">
        <v>1500000</v>
      </c>
      <c r="K595" s="66"/>
      <c r="L595" s="66"/>
      <c r="M595" s="66"/>
      <c r="N595" s="66">
        <f t="shared" si="2345"/>
        <v>4850000</v>
      </c>
      <c r="O595" s="66">
        <f t="shared" si="2346"/>
        <v>2250000</v>
      </c>
      <c r="P595" s="66">
        <f t="shared" si="2347"/>
        <v>1500000</v>
      </c>
      <c r="Q595" s="66"/>
      <c r="R595" s="66"/>
      <c r="S595" s="66"/>
      <c r="T595" s="66">
        <f t="shared" si="2315"/>
        <v>4850000</v>
      </c>
      <c r="U595" s="66">
        <f t="shared" si="2316"/>
        <v>2250000</v>
      </c>
      <c r="V595" s="66">
        <f t="shared" si="2317"/>
        <v>1500000</v>
      </c>
      <c r="W595" s="66"/>
      <c r="X595" s="66"/>
      <c r="Y595" s="66"/>
      <c r="Z595" s="66">
        <f t="shared" si="2318"/>
        <v>4850000</v>
      </c>
      <c r="AA595" s="66">
        <f t="shared" si="2319"/>
        <v>2250000</v>
      </c>
      <c r="AB595" s="66">
        <f t="shared" si="2320"/>
        <v>1500000</v>
      </c>
      <c r="AC595" s="66"/>
      <c r="AD595" s="66"/>
      <c r="AE595" s="66"/>
      <c r="AF595" s="66">
        <f t="shared" si="2321"/>
        <v>4850000</v>
      </c>
      <c r="AG595" s="66">
        <f t="shared" si="2322"/>
        <v>2250000</v>
      </c>
      <c r="AH595" s="66">
        <f t="shared" si="2323"/>
        <v>1500000</v>
      </c>
      <c r="AI595" s="66"/>
      <c r="AJ595" s="66"/>
      <c r="AK595" s="66"/>
      <c r="AL595" s="66">
        <f t="shared" si="2324"/>
        <v>4850000</v>
      </c>
      <c r="AM595" s="66">
        <f t="shared" si="2325"/>
        <v>2250000</v>
      </c>
      <c r="AN595" s="66">
        <f t="shared" si="2326"/>
        <v>1500000</v>
      </c>
      <c r="AO595" s="66"/>
      <c r="AP595" s="66"/>
      <c r="AQ595" s="66"/>
      <c r="AR595" s="66">
        <f t="shared" si="2327"/>
        <v>4850000</v>
      </c>
      <c r="AS595" s="66">
        <f t="shared" si="2328"/>
        <v>2250000</v>
      </c>
      <c r="AT595" s="66">
        <f t="shared" si="2329"/>
        <v>1500000</v>
      </c>
      <c r="AU595" s="66"/>
      <c r="AV595" s="66"/>
      <c r="AW595" s="66"/>
      <c r="AX595" s="66">
        <f t="shared" si="2330"/>
        <v>4850000</v>
      </c>
      <c r="AY595" s="66">
        <f t="shared" si="2331"/>
        <v>2250000</v>
      </c>
      <c r="AZ595" s="66">
        <f t="shared" si="2332"/>
        <v>1500000</v>
      </c>
      <c r="BA595" s="66"/>
      <c r="BB595" s="66"/>
      <c r="BC595" s="66"/>
      <c r="BD595" s="66">
        <f t="shared" si="2333"/>
        <v>4850000</v>
      </c>
      <c r="BE595" s="66">
        <f t="shared" si="2334"/>
        <v>2250000</v>
      </c>
      <c r="BF595" s="66">
        <f t="shared" si="2335"/>
        <v>1500000</v>
      </c>
    </row>
    <row r="596" spans="1:58">
      <c r="A596" s="146"/>
      <c r="B596" s="77" t="s">
        <v>293</v>
      </c>
      <c r="C596" s="40" t="s">
        <v>232</v>
      </c>
      <c r="D596" s="40" t="s">
        <v>21</v>
      </c>
      <c r="E596" s="40" t="s">
        <v>99</v>
      </c>
      <c r="F596" s="40" t="s">
        <v>299</v>
      </c>
      <c r="G596" s="41"/>
      <c r="H596" s="170">
        <f>H597</f>
        <v>150000</v>
      </c>
      <c r="I596" s="170">
        <f t="shared" ref="I596:M596" si="2355">I597</f>
        <v>150000</v>
      </c>
      <c r="J596" s="170">
        <f t="shared" si="2355"/>
        <v>150000</v>
      </c>
      <c r="K596" s="170">
        <f t="shared" si="2355"/>
        <v>0</v>
      </c>
      <c r="L596" s="170">
        <f t="shared" si="2355"/>
        <v>0</v>
      </c>
      <c r="M596" s="170">
        <f t="shared" si="2355"/>
        <v>0</v>
      </c>
      <c r="N596" s="170">
        <f t="shared" si="2345"/>
        <v>150000</v>
      </c>
      <c r="O596" s="170">
        <f t="shared" si="2346"/>
        <v>150000</v>
      </c>
      <c r="P596" s="170">
        <f t="shared" si="2347"/>
        <v>150000</v>
      </c>
      <c r="Q596" s="170">
        <f t="shared" ref="Q596:S597" si="2356">Q597</f>
        <v>0</v>
      </c>
      <c r="R596" s="170">
        <f t="shared" si="2356"/>
        <v>0</v>
      </c>
      <c r="S596" s="170">
        <f t="shared" si="2356"/>
        <v>0</v>
      </c>
      <c r="T596" s="170">
        <f t="shared" si="2315"/>
        <v>150000</v>
      </c>
      <c r="U596" s="170">
        <f t="shared" si="2316"/>
        <v>150000</v>
      </c>
      <c r="V596" s="170">
        <f t="shared" si="2317"/>
        <v>150000</v>
      </c>
      <c r="W596" s="170">
        <f t="shared" ref="W596:Y597" si="2357">W597</f>
        <v>0</v>
      </c>
      <c r="X596" s="170">
        <f t="shared" si="2357"/>
        <v>0</v>
      </c>
      <c r="Y596" s="170">
        <f t="shared" si="2357"/>
        <v>0</v>
      </c>
      <c r="Z596" s="170">
        <f t="shared" si="2318"/>
        <v>150000</v>
      </c>
      <c r="AA596" s="170">
        <f t="shared" si="2319"/>
        <v>150000</v>
      </c>
      <c r="AB596" s="170">
        <f t="shared" si="2320"/>
        <v>150000</v>
      </c>
      <c r="AC596" s="170">
        <f t="shared" ref="AC596:AE597" si="2358">AC597</f>
        <v>0</v>
      </c>
      <c r="AD596" s="170">
        <f t="shared" si="2358"/>
        <v>0</v>
      </c>
      <c r="AE596" s="170">
        <f t="shared" si="2358"/>
        <v>0</v>
      </c>
      <c r="AF596" s="170">
        <f t="shared" si="2321"/>
        <v>150000</v>
      </c>
      <c r="AG596" s="170">
        <f t="shared" si="2322"/>
        <v>150000</v>
      </c>
      <c r="AH596" s="170">
        <f t="shared" si="2323"/>
        <v>150000</v>
      </c>
      <c r="AI596" s="170">
        <f t="shared" ref="AI596:AK597" si="2359">AI597</f>
        <v>120000</v>
      </c>
      <c r="AJ596" s="170">
        <f t="shared" si="2359"/>
        <v>0</v>
      </c>
      <c r="AK596" s="170">
        <f t="shared" si="2359"/>
        <v>0</v>
      </c>
      <c r="AL596" s="170">
        <f t="shared" si="2324"/>
        <v>270000</v>
      </c>
      <c r="AM596" s="170">
        <f t="shared" si="2325"/>
        <v>150000</v>
      </c>
      <c r="AN596" s="170">
        <f t="shared" si="2326"/>
        <v>150000</v>
      </c>
      <c r="AO596" s="170">
        <f t="shared" ref="AO596:AQ597" si="2360">AO597</f>
        <v>0</v>
      </c>
      <c r="AP596" s="170">
        <f t="shared" si="2360"/>
        <v>0</v>
      </c>
      <c r="AQ596" s="170">
        <f t="shared" si="2360"/>
        <v>0</v>
      </c>
      <c r="AR596" s="170">
        <f t="shared" si="2327"/>
        <v>270000</v>
      </c>
      <c r="AS596" s="170">
        <f t="shared" si="2328"/>
        <v>150000</v>
      </c>
      <c r="AT596" s="170">
        <f t="shared" si="2329"/>
        <v>150000</v>
      </c>
      <c r="AU596" s="170">
        <f t="shared" ref="AU596:AW597" si="2361">AU597</f>
        <v>0</v>
      </c>
      <c r="AV596" s="170">
        <f t="shared" si="2361"/>
        <v>0</v>
      </c>
      <c r="AW596" s="170">
        <f t="shared" si="2361"/>
        <v>0</v>
      </c>
      <c r="AX596" s="170">
        <f t="shared" si="2330"/>
        <v>270000</v>
      </c>
      <c r="AY596" s="170">
        <f t="shared" si="2331"/>
        <v>150000</v>
      </c>
      <c r="AZ596" s="170">
        <f t="shared" si="2332"/>
        <v>150000</v>
      </c>
      <c r="BA596" s="170">
        <f t="shared" ref="BA596:BC597" si="2362">BA597</f>
        <v>0</v>
      </c>
      <c r="BB596" s="170">
        <f t="shared" si="2362"/>
        <v>0</v>
      </c>
      <c r="BC596" s="170">
        <f t="shared" si="2362"/>
        <v>0</v>
      </c>
      <c r="BD596" s="170">
        <f t="shared" si="2333"/>
        <v>270000</v>
      </c>
      <c r="BE596" s="170">
        <f t="shared" si="2334"/>
        <v>150000</v>
      </c>
      <c r="BF596" s="170">
        <f t="shared" si="2335"/>
        <v>150000</v>
      </c>
    </row>
    <row r="597" spans="1:58" ht="25.5">
      <c r="A597" s="146"/>
      <c r="B597" s="136" t="s">
        <v>207</v>
      </c>
      <c r="C597" s="40" t="s">
        <v>232</v>
      </c>
      <c r="D597" s="40" t="s">
        <v>21</v>
      </c>
      <c r="E597" s="40" t="s">
        <v>99</v>
      </c>
      <c r="F597" s="40" t="s">
        <v>299</v>
      </c>
      <c r="G597" s="41" t="s">
        <v>32</v>
      </c>
      <c r="H597" s="170">
        <f>H598</f>
        <v>150000</v>
      </c>
      <c r="I597" s="170">
        <f t="shared" ref="I597:M597" si="2363">I598</f>
        <v>150000</v>
      </c>
      <c r="J597" s="170">
        <f t="shared" si="2363"/>
        <v>150000</v>
      </c>
      <c r="K597" s="170">
        <f t="shared" si="2363"/>
        <v>0</v>
      </c>
      <c r="L597" s="170">
        <f t="shared" si="2363"/>
        <v>0</v>
      </c>
      <c r="M597" s="170">
        <f t="shared" si="2363"/>
        <v>0</v>
      </c>
      <c r="N597" s="170">
        <f t="shared" si="2345"/>
        <v>150000</v>
      </c>
      <c r="O597" s="170">
        <f t="shared" si="2346"/>
        <v>150000</v>
      </c>
      <c r="P597" s="170">
        <f t="shared" si="2347"/>
        <v>150000</v>
      </c>
      <c r="Q597" s="170">
        <f t="shared" si="2356"/>
        <v>0</v>
      </c>
      <c r="R597" s="170">
        <f t="shared" si="2356"/>
        <v>0</v>
      </c>
      <c r="S597" s="170">
        <f t="shared" si="2356"/>
        <v>0</v>
      </c>
      <c r="T597" s="170">
        <f t="shared" si="2315"/>
        <v>150000</v>
      </c>
      <c r="U597" s="170">
        <f t="shared" si="2316"/>
        <v>150000</v>
      </c>
      <c r="V597" s="170">
        <f t="shared" si="2317"/>
        <v>150000</v>
      </c>
      <c r="W597" s="170">
        <f t="shared" si="2357"/>
        <v>0</v>
      </c>
      <c r="X597" s="170">
        <f t="shared" si="2357"/>
        <v>0</v>
      </c>
      <c r="Y597" s="170">
        <f t="shared" si="2357"/>
        <v>0</v>
      </c>
      <c r="Z597" s="170">
        <f t="shared" si="2318"/>
        <v>150000</v>
      </c>
      <c r="AA597" s="170">
        <f t="shared" si="2319"/>
        <v>150000</v>
      </c>
      <c r="AB597" s="170">
        <f t="shared" si="2320"/>
        <v>150000</v>
      </c>
      <c r="AC597" s="170">
        <f t="shared" si="2358"/>
        <v>0</v>
      </c>
      <c r="AD597" s="170">
        <f t="shared" si="2358"/>
        <v>0</v>
      </c>
      <c r="AE597" s="170">
        <f t="shared" si="2358"/>
        <v>0</v>
      </c>
      <c r="AF597" s="170">
        <f t="shared" si="2321"/>
        <v>150000</v>
      </c>
      <c r="AG597" s="170">
        <f t="shared" si="2322"/>
        <v>150000</v>
      </c>
      <c r="AH597" s="170">
        <f t="shared" si="2323"/>
        <v>150000</v>
      </c>
      <c r="AI597" s="170">
        <f t="shared" si="2359"/>
        <v>120000</v>
      </c>
      <c r="AJ597" s="170">
        <f t="shared" si="2359"/>
        <v>0</v>
      </c>
      <c r="AK597" s="170">
        <f t="shared" si="2359"/>
        <v>0</v>
      </c>
      <c r="AL597" s="170">
        <f t="shared" si="2324"/>
        <v>270000</v>
      </c>
      <c r="AM597" s="170">
        <f t="shared" si="2325"/>
        <v>150000</v>
      </c>
      <c r="AN597" s="170">
        <f t="shared" si="2326"/>
        <v>150000</v>
      </c>
      <c r="AO597" s="170">
        <f t="shared" si="2360"/>
        <v>0</v>
      </c>
      <c r="AP597" s="170">
        <f t="shared" si="2360"/>
        <v>0</v>
      </c>
      <c r="AQ597" s="170">
        <f t="shared" si="2360"/>
        <v>0</v>
      </c>
      <c r="AR597" s="170">
        <f t="shared" si="2327"/>
        <v>270000</v>
      </c>
      <c r="AS597" s="170">
        <f t="shared" si="2328"/>
        <v>150000</v>
      </c>
      <c r="AT597" s="170">
        <f t="shared" si="2329"/>
        <v>150000</v>
      </c>
      <c r="AU597" s="170">
        <f t="shared" si="2361"/>
        <v>0</v>
      </c>
      <c r="AV597" s="170">
        <f t="shared" si="2361"/>
        <v>0</v>
      </c>
      <c r="AW597" s="170">
        <f t="shared" si="2361"/>
        <v>0</v>
      </c>
      <c r="AX597" s="170">
        <f t="shared" si="2330"/>
        <v>270000</v>
      </c>
      <c r="AY597" s="170">
        <f t="shared" si="2331"/>
        <v>150000</v>
      </c>
      <c r="AZ597" s="170">
        <f t="shared" si="2332"/>
        <v>150000</v>
      </c>
      <c r="BA597" s="170">
        <f t="shared" si="2362"/>
        <v>0</v>
      </c>
      <c r="BB597" s="170">
        <f t="shared" si="2362"/>
        <v>0</v>
      </c>
      <c r="BC597" s="170">
        <f t="shared" si="2362"/>
        <v>0</v>
      </c>
      <c r="BD597" s="170">
        <f t="shared" si="2333"/>
        <v>270000</v>
      </c>
      <c r="BE597" s="170">
        <f t="shared" si="2334"/>
        <v>150000</v>
      </c>
      <c r="BF597" s="170">
        <f t="shared" si="2335"/>
        <v>150000</v>
      </c>
    </row>
    <row r="598" spans="1:58" ht="25.5">
      <c r="A598" s="146"/>
      <c r="B598" s="77" t="s">
        <v>34</v>
      </c>
      <c r="C598" s="40" t="s">
        <v>232</v>
      </c>
      <c r="D598" s="40" t="s">
        <v>21</v>
      </c>
      <c r="E598" s="40" t="s">
        <v>99</v>
      </c>
      <c r="F598" s="40" t="s">
        <v>299</v>
      </c>
      <c r="G598" s="41" t="s">
        <v>33</v>
      </c>
      <c r="H598" s="66">
        <v>150000</v>
      </c>
      <c r="I598" s="66">
        <v>150000</v>
      </c>
      <c r="J598" s="66">
        <v>150000</v>
      </c>
      <c r="K598" s="66"/>
      <c r="L598" s="66"/>
      <c r="M598" s="66"/>
      <c r="N598" s="66">
        <f t="shared" si="2345"/>
        <v>150000</v>
      </c>
      <c r="O598" s="66">
        <f t="shared" si="2346"/>
        <v>150000</v>
      </c>
      <c r="P598" s="66">
        <f t="shared" si="2347"/>
        <v>150000</v>
      </c>
      <c r="Q598" s="66"/>
      <c r="R598" s="66"/>
      <c r="S598" s="66"/>
      <c r="T598" s="66">
        <f t="shared" si="2315"/>
        <v>150000</v>
      </c>
      <c r="U598" s="66">
        <f t="shared" si="2316"/>
        <v>150000</v>
      </c>
      <c r="V598" s="66">
        <f t="shared" si="2317"/>
        <v>150000</v>
      </c>
      <c r="W598" s="66"/>
      <c r="X598" s="66"/>
      <c r="Y598" s="66"/>
      <c r="Z598" s="66">
        <f t="shared" si="2318"/>
        <v>150000</v>
      </c>
      <c r="AA598" s="66">
        <f t="shared" si="2319"/>
        <v>150000</v>
      </c>
      <c r="AB598" s="66">
        <f t="shared" si="2320"/>
        <v>150000</v>
      </c>
      <c r="AC598" s="66"/>
      <c r="AD598" s="66"/>
      <c r="AE598" s="66"/>
      <c r="AF598" s="66">
        <f t="shared" si="2321"/>
        <v>150000</v>
      </c>
      <c r="AG598" s="66">
        <f t="shared" si="2322"/>
        <v>150000</v>
      </c>
      <c r="AH598" s="66">
        <f t="shared" si="2323"/>
        <v>150000</v>
      </c>
      <c r="AI598" s="66">
        <v>120000</v>
      </c>
      <c r="AJ598" s="66"/>
      <c r="AK598" s="66"/>
      <c r="AL598" s="66">
        <f t="shared" si="2324"/>
        <v>270000</v>
      </c>
      <c r="AM598" s="66">
        <f t="shared" si="2325"/>
        <v>150000</v>
      </c>
      <c r="AN598" s="66">
        <f t="shared" si="2326"/>
        <v>150000</v>
      </c>
      <c r="AO598" s="66"/>
      <c r="AP598" s="66"/>
      <c r="AQ598" s="66"/>
      <c r="AR598" s="66">
        <f t="shared" si="2327"/>
        <v>270000</v>
      </c>
      <c r="AS598" s="66">
        <f t="shared" si="2328"/>
        <v>150000</v>
      </c>
      <c r="AT598" s="66">
        <f t="shared" si="2329"/>
        <v>150000</v>
      </c>
      <c r="AU598" s="66"/>
      <c r="AV598" s="66"/>
      <c r="AW598" s="66"/>
      <c r="AX598" s="66">
        <f t="shared" si="2330"/>
        <v>270000</v>
      </c>
      <c r="AY598" s="66">
        <f t="shared" si="2331"/>
        <v>150000</v>
      </c>
      <c r="AZ598" s="66">
        <f t="shared" si="2332"/>
        <v>150000</v>
      </c>
      <c r="BA598" s="66"/>
      <c r="BB598" s="66"/>
      <c r="BC598" s="66"/>
      <c r="BD598" s="66">
        <f t="shared" si="2333"/>
        <v>270000</v>
      </c>
      <c r="BE598" s="66">
        <f t="shared" si="2334"/>
        <v>150000</v>
      </c>
      <c r="BF598" s="66">
        <f t="shared" si="2335"/>
        <v>150000</v>
      </c>
    </row>
    <row r="599" spans="1:58" ht="14.25">
      <c r="A599" s="133"/>
      <c r="B599" s="77" t="s">
        <v>294</v>
      </c>
      <c r="C599" s="40" t="s">
        <v>232</v>
      </c>
      <c r="D599" s="40" t="s">
        <v>21</v>
      </c>
      <c r="E599" s="40" t="s">
        <v>99</v>
      </c>
      <c r="F599" s="40" t="s">
        <v>176</v>
      </c>
      <c r="G599" s="41"/>
      <c r="H599" s="104">
        <f>H600</f>
        <v>353900</v>
      </c>
      <c r="I599" s="104">
        <f t="shared" ref="I599:M600" si="2364">I600</f>
        <v>0</v>
      </c>
      <c r="J599" s="104">
        <f t="shared" si="2364"/>
        <v>0</v>
      </c>
      <c r="K599" s="104">
        <f t="shared" si="2364"/>
        <v>0</v>
      </c>
      <c r="L599" s="104">
        <f t="shared" si="2364"/>
        <v>0</v>
      </c>
      <c r="M599" s="104">
        <f t="shared" si="2364"/>
        <v>0</v>
      </c>
      <c r="N599" s="104">
        <f t="shared" ref="N599:P601" si="2365">H599+K599</f>
        <v>353900</v>
      </c>
      <c r="O599" s="104">
        <f t="shared" si="2365"/>
        <v>0</v>
      </c>
      <c r="P599" s="104">
        <f t="shared" si="2365"/>
        <v>0</v>
      </c>
      <c r="Q599" s="104">
        <f t="shared" ref="Q599:S600" si="2366">Q600</f>
        <v>-264000</v>
      </c>
      <c r="R599" s="104">
        <f t="shared" si="2366"/>
        <v>0</v>
      </c>
      <c r="S599" s="104">
        <f t="shared" si="2366"/>
        <v>0</v>
      </c>
      <c r="T599" s="104">
        <f t="shared" ref="T599:V601" si="2367">N599+Q599</f>
        <v>89900</v>
      </c>
      <c r="U599" s="104">
        <f t="shared" si="2367"/>
        <v>0</v>
      </c>
      <c r="V599" s="104">
        <f t="shared" si="2367"/>
        <v>0</v>
      </c>
      <c r="W599" s="104">
        <f t="shared" ref="W599:Y600" si="2368">W600</f>
        <v>-89900</v>
      </c>
      <c r="X599" s="104">
        <f t="shared" si="2368"/>
        <v>0</v>
      </c>
      <c r="Y599" s="104">
        <f t="shared" si="2368"/>
        <v>0</v>
      </c>
      <c r="Z599" s="104">
        <f t="shared" ref="Z599:AB601" si="2369">T599+W599</f>
        <v>0</v>
      </c>
      <c r="AA599" s="104">
        <f t="shared" si="2369"/>
        <v>0</v>
      </c>
      <c r="AB599" s="104">
        <f t="shared" si="2369"/>
        <v>0</v>
      </c>
      <c r="AC599" s="104">
        <f t="shared" ref="AC599:AE600" si="2370">AC600</f>
        <v>0</v>
      </c>
      <c r="AD599" s="104">
        <f t="shared" si="2370"/>
        <v>0</v>
      </c>
      <c r="AE599" s="104">
        <f t="shared" si="2370"/>
        <v>0</v>
      </c>
      <c r="AF599" s="104">
        <f t="shared" si="2321"/>
        <v>0</v>
      </c>
      <c r="AG599" s="104">
        <f t="shared" si="2322"/>
        <v>0</v>
      </c>
      <c r="AH599" s="104">
        <f t="shared" si="2323"/>
        <v>0</v>
      </c>
      <c r="AI599" s="104">
        <f t="shared" ref="AI599:AK600" si="2371">AI600</f>
        <v>0</v>
      </c>
      <c r="AJ599" s="104">
        <f t="shared" si="2371"/>
        <v>0</v>
      </c>
      <c r="AK599" s="104">
        <f t="shared" si="2371"/>
        <v>0</v>
      </c>
      <c r="AL599" s="104">
        <f t="shared" si="2324"/>
        <v>0</v>
      </c>
      <c r="AM599" s="104">
        <f t="shared" si="2325"/>
        <v>0</v>
      </c>
      <c r="AN599" s="104">
        <f t="shared" si="2326"/>
        <v>0</v>
      </c>
      <c r="AO599" s="104">
        <f t="shared" ref="AO599:AQ600" si="2372">AO600</f>
        <v>0</v>
      </c>
      <c r="AP599" s="104">
        <f t="shared" si="2372"/>
        <v>0</v>
      </c>
      <c r="AQ599" s="104">
        <f t="shared" si="2372"/>
        <v>0</v>
      </c>
      <c r="AR599" s="104">
        <f t="shared" si="2327"/>
        <v>0</v>
      </c>
      <c r="AS599" s="104">
        <f t="shared" si="2328"/>
        <v>0</v>
      </c>
      <c r="AT599" s="104">
        <f t="shared" si="2329"/>
        <v>0</v>
      </c>
      <c r="AU599" s="104">
        <f t="shared" ref="AU599:AW600" si="2373">AU600</f>
        <v>0</v>
      </c>
      <c r="AV599" s="104">
        <f t="shared" si="2373"/>
        <v>0</v>
      </c>
      <c r="AW599" s="104">
        <f t="shared" si="2373"/>
        <v>0</v>
      </c>
      <c r="AX599" s="104">
        <f t="shared" si="2330"/>
        <v>0</v>
      </c>
      <c r="AY599" s="104">
        <f t="shared" si="2331"/>
        <v>0</v>
      </c>
      <c r="AZ599" s="104">
        <f t="shared" si="2332"/>
        <v>0</v>
      </c>
      <c r="BA599" s="104">
        <f t="shared" ref="BA599:BC600" si="2374">BA600</f>
        <v>0</v>
      </c>
      <c r="BB599" s="104">
        <f t="shared" si="2374"/>
        <v>0</v>
      </c>
      <c r="BC599" s="104">
        <f t="shared" si="2374"/>
        <v>0</v>
      </c>
      <c r="BD599" s="104">
        <f t="shared" si="2333"/>
        <v>0</v>
      </c>
      <c r="BE599" s="104">
        <f t="shared" si="2334"/>
        <v>0</v>
      </c>
      <c r="BF599" s="104">
        <f t="shared" si="2335"/>
        <v>0</v>
      </c>
    </row>
    <row r="600" spans="1:58" ht="25.5">
      <c r="A600" s="133"/>
      <c r="B600" s="80" t="s">
        <v>144</v>
      </c>
      <c r="C600" s="40" t="s">
        <v>232</v>
      </c>
      <c r="D600" s="40" t="s">
        <v>21</v>
      </c>
      <c r="E600" s="40" t="s">
        <v>99</v>
      </c>
      <c r="F600" s="40" t="s">
        <v>176</v>
      </c>
      <c r="G600" s="41" t="s">
        <v>142</v>
      </c>
      <c r="H600" s="104">
        <f>H601</f>
        <v>353900</v>
      </c>
      <c r="I600" s="104">
        <f t="shared" si="2364"/>
        <v>0</v>
      </c>
      <c r="J600" s="104">
        <f t="shared" si="2364"/>
        <v>0</v>
      </c>
      <c r="K600" s="104">
        <f t="shared" si="2364"/>
        <v>0</v>
      </c>
      <c r="L600" s="104">
        <f t="shared" si="2364"/>
        <v>0</v>
      </c>
      <c r="M600" s="104">
        <f t="shared" si="2364"/>
        <v>0</v>
      </c>
      <c r="N600" s="104">
        <f t="shared" si="2365"/>
        <v>353900</v>
      </c>
      <c r="O600" s="104">
        <f t="shared" si="2365"/>
        <v>0</v>
      </c>
      <c r="P600" s="104">
        <f t="shared" si="2365"/>
        <v>0</v>
      </c>
      <c r="Q600" s="104">
        <f t="shared" si="2366"/>
        <v>-264000</v>
      </c>
      <c r="R600" s="104">
        <f t="shared" si="2366"/>
        <v>0</v>
      </c>
      <c r="S600" s="104">
        <f t="shared" si="2366"/>
        <v>0</v>
      </c>
      <c r="T600" s="104">
        <f t="shared" si="2367"/>
        <v>89900</v>
      </c>
      <c r="U600" s="104">
        <f t="shared" si="2367"/>
        <v>0</v>
      </c>
      <c r="V600" s="104">
        <f t="shared" si="2367"/>
        <v>0</v>
      </c>
      <c r="W600" s="104">
        <f t="shared" si="2368"/>
        <v>-89900</v>
      </c>
      <c r="X600" s="104">
        <f t="shared" si="2368"/>
        <v>0</v>
      </c>
      <c r="Y600" s="104">
        <f t="shared" si="2368"/>
        <v>0</v>
      </c>
      <c r="Z600" s="104">
        <f t="shared" si="2369"/>
        <v>0</v>
      </c>
      <c r="AA600" s="104">
        <f t="shared" si="2369"/>
        <v>0</v>
      </c>
      <c r="AB600" s="104">
        <f t="shared" si="2369"/>
        <v>0</v>
      </c>
      <c r="AC600" s="104">
        <f t="shared" si="2370"/>
        <v>0</v>
      </c>
      <c r="AD600" s="104">
        <f t="shared" si="2370"/>
        <v>0</v>
      </c>
      <c r="AE600" s="104">
        <f t="shared" si="2370"/>
        <v>0</v>
      </c>
      <c r="AF600" s="104">
        <f t="shared" si="2321"/>
        <v>0</v>
      </c>
      <c r="AG600" s="104">
        <f t="shared" si="2322"/>
        <v>0</v>
      </c>
      <c r="AH600" s="104">
        <f t="shared" si="2323"/>
        <v>0</v>
      </c>
      <c r="AI600" s="104">
        <f t="shared" si="2371"/>
        <v>0</v>
      </c>
      <c r="AJ600" s="104">
        <f t="shared" si="2371"/>
        <v>0</v>
      </c>
      <c r="AK600" s="104">
        <f t="shared" si="2371"/>
        <v>0</v>
      </c>
      <c r="AL600" s="104">
        <f t="shared" si="2324"/>
        <v>0</v>
      </c>
      <c r="AM600" s="104">
        <f t="shared" si="2325"/>
        <v>0</v>
      </c>
      <c r="AN600" s="104">
        <f t="shared" si="2326"/>
        <v>0</v>
      </c>
      <c r="AO600" s="104">
        <f t="shared" si="2372"/>
        <v>0</v>
      </c>
      <c r="AP600" s="104">
        <f t="shared" si="2372"/>
        <v>0</v>
      </c>
      <c r="AQ600" s="104">
        <f t="shared" si="2372"/>
        <v>0</v>
      </c>
      <c r="AR600" s="104">
        <f t="shared" si="2327"/>
        <v>0</v>
      </c>
      <c r="AS600" s="104">
        <f t="shared" si="2328"/>
        <v>0</v>
      </c>
      <c r="AT600" s="104">
        <f t="shared" si="2329"/>
        <v>0</v>
      </c>
      <c r="AU600" s="104">
        <f t="shared" si="2373"/>
        <v>0</v>
      </c>
      <c r="AV600" s="104">
        <f t="shared" si="2373"/>
        <v>0</v>
      </c>
      <c r="AW600" s="104">
        <f t="shared" si="2373"/>
        <v>0</v>
      </c>
      <c r="AX600" s="104">
        <f t="shared" si="2330"/>
        <v>0</v>
      </c>
      <c r="AY600" s="104">
        <f t="shared" si="2331"/>
        <v>0</v>
      </c>
      <c r="AZ600" s="104">
        <f t="shared" si="2332"/>
        <v>0</v>
      </c>
      <c r="BA600" s="104">
        <f t="shared" si="2374"/>
        <v>0</v>
      </c>
      <c r="BB600" s="104">
        <f t="shared" si="2374"/>
        <v>0</v>
      </c>
      <c r="BC600" s="104">
        <f t="shared" si="2374"/>
        <v>0</v>
      </c>
      <c r="BD600" s="104">
        <f t="shared" si="2333"/>
        <v>0</v>
      </c>
      <c r="BE600" s="104">
        <f t="shared" si="2334"/>
        <v>0</v>
      </c>
      <c r="BF600" s="104">
        <f t="shared" si="2335"/>
        <v>0</v>
      </c>
    </row>
    <row r="601" spans="1:58" ht="14.25">
      <c r="A601" s="133"/>
      <c r="B601" s="80" t="s">
        <v>145</v>
      </c>
      <c r="C601" s="40" t="s">
        <v>232</v>
      </c>
      <c r="D601" s="40" t="s">
        <v>21</v>
      </c>
      <c r="E601" s="40" t="s">
        <v>99</v>
      </c>
      <c r="F601" s="40" t="s">
        <v>176</v>
      </c>
      <c r="G601" s="41" t="s">
        <v>143</v>
      </c>
      <c r="H601" s="66">
        <v>353900</v>
      </c>
      <c r="I601" s="66"/>
      <c r="J601" s="66"/>
      <c r="K601" s="66"/>
      <c r="L601" s="66"/>
      <c r="M601" s="66"/>
      <c r="N601" s="66">
        <f t="shared" si="2365"/>
        <v>353900</v>
      </c>
      <c r="O601" s="66">
        <f t="shared" si="2365"/>
        <v>0</v>
      </c>
      <c r="P601" s="66">
        <f t="shared" si="2365"/>
        <v>0</v>
      </c>
      <c r="Q601" s="66">
        <v>-264000</v>
      </c>
      <c r="R601" s="66"/>
      <c r="S601" s="66"/>
      <c r="T601" s="66">
        <f t="shared" si="2367"/>
        <v>89900</v>
      </c>
      <c r="U601" s="66">
        <f t="shared" si="2367"/>
        <v>0</v>
      </c>
      <c r="V601" s="66">
        <f t="shared" si="2367"/>
        <v>0</v>
      </c>
      <c r="W601" s="66">
        <v>-89900</v>
      </c>
      <c r="X601" s="66"/>
      <c r="Y601" s="66"/>
      <c r="Z601" s="66">
        <f t="shared" si="2369"/>
        <v>0</v>
      </c>
      <c r="AA601" s="66">
        <f t="shared" si="2369"/>
        <v>0</v>
      </c>
      <c r="AB601" s="66">
        <f t="shared" si="2369"/>
        <v>0</v>
      </c>
      <c r="AC601" s="66"/>
      <c r="AD601" s="66"/>
      <c r="AE601" s="66"/>
      <c r="AF601" s="66">
        <f t="shared" si="2321"/>
        <v>0</v>
      </c>
      <c r="AG601" s="66">
        <f t="shared" si="2322"/>
        <v>0</v>
      </c>
      <c r="AH601" s="66">
        <f t="shared" si="2323"/>
        <v>0</v>
      </c>
      <c r="AI601" s="66"/>
      <c r="AJ601" s="66"/>
      <c r="AK601" s="66"/>
      <c r="AL601" s="66">
        <f t="shared" si="2324"/>
        <v>0</v>
      </c>
      <c r="AM601" s="66">
        <f t="shared" si="2325"/>
        <v>0</v>
      </c>
      <c r="AN601" s="66">
        <f t="shared" si="2326"/>
        <v>0</v>
      </c>
      <c r="AO601" s="66"/>
      <c r="AP601" s="66"/>
      <c r="AQ601" s="66"/>
      <c r="AR601" s="66">
        <f t="shared" si="2327"/>
        <v>0</v>
      </c>
      <c r="AS601" s="66">
        <f t="shared" si="2328"/>
        <v>0</v>
      </c>
      <c r="AT601" s="66">
        <f t="shared" si="2329"/>
        <v>0</v>
      </c>
      <c r="AU601" s="66"/>
      <c r="AV601" s="66"/>
      <c r="AW601" s="66"/>
      <c r="AX601" s="66">
        <f t="shared" si="2330"/>
        <v>0</v>
      </c>
      <c r="AY601" s="66">
        <f t="shared" si="2331"/>
        <v>0</v>
      </c>
      <c r="AZ601" s="66">
        <f t="shared" si="2332"/>
        <v>0</v>
      </c>
      <c r="BA601" s="66"/>
      <c r="BB601" s="66"/>
      <c r="BC601" s="66"/>
      <c r="BD601" s="66">
        <f t="shared" si="2333"/>
        <v>0</v>
      </c>
      <c r="BE601" s="66">
        <f t="shared" si="2334"/>
        <v>0</v>
      </c>
      <c r="BF601" s="66">
        <f t="shared" si="2335"/>
        <v>0</v>
      </c>
    </row>
    <row r="602" spans="1:58" ht="25.5">
      <c r="A602" s="146"/>
      <c r="B602" s="99" t="s">
        <v>371</v>
      </c>
      <c r="C602" s="40" t="s">
        <v>232</v>
      </c>
      <c r="D602" s="40" t="s">
        <v>21</v>
      </c>
      <c r="E602" s="40" t="s">
        <v>99</v>
      </c>
      <c r="F602" s="40" t="s">
        <v>370</v>
      </c>
      <c r="G602" s="41"/>
      <c r="H602" s="170"/>
      <c r="I602" s="170"/>
      <c r="J602" s="170"/>
      <c r="K602" s="170"/>
      <c r="L602" s="170"/>
      <c r="M602" s="170"/>
      <c r="N602" s="170"/>
      <c r="O602" s="170"/>
      <c r="P602" s="170"/>
      <c r="Q602" s="170">
        <f>Q603</f>
        <v>1200000</v>
      </c>
      <c r="R602" s="170">
        <f t="shared" ref="R602:S603" si="2375">R603</f>
        <v>0</v>
      </c>
      <c r="S602" s="170">
        <f t="shared" si="2375"/>
        <v>0</v>
      </c>
      <c r="T602" s="66">
        <f t="shared" ref="T602:T604" si="2376">N602+Q602</f>
        <v>1200000</v>
      </c>
      <c r="U602" s="66">
        <f t="shared" ref="U602:U604" si="2377">O602+R602</f>
        <v>0</v>
      </c>
      <c r="V602" s="66">
        <f t="shared" ref="V602:V604" si="2378">P602+S602</f>
        <v>0</v>
      </c>
      <c r="W602" s="170">
        <f>W603</f>
        <v>0</v>
      </c>
      <c r="X602" s="170">
        <f t="shared" ref="X602:Y603" si="2379">X603</f>
        <v>0</v>
      </c>
      <c r="Y602" s="170">
        <f t="shared" si="2379"/>
        <v>0</v>
      </c>
      <c r="Z602" s="66">
        <f t="shared" si="2318"/>
        <v>1200000</v>
      </c>
      <c r="AA602" s="66">
        <f t="shared" si="2319"/>
        <v>0</v>
      </c>
      <c r="AB602" s="66">
        <f t="shared" si="2320"/>
        <v>0</v>
      </c>
      <c r="AC602" s="170">
        <f>AC603</f>
        <v>0</v>
      </c>
      <c r="AD602" s="170">
        <f t="shared" ref="AD602:AE603" si="2380">AD603</f>
        <v>0</v>
      </c>
      <c r="AE602" s="170">
        <f t="shared" si="2380"/>
        <v>0</v>
      </c>
      <c r="AF602" s="66">
        <f t="shared" si="2321"/>
        <v>1200000</v>
      </c>
      <c r="AG602" s="66">
        <f t="shared" si="2322"/>
        <v>0</v>
      </c>
      <c r="AH602" s="66">
        <f t="shared" si="2323"/>
        <v>0</v>
      </c>
      <c r="AI602" s="170">
        <f>AI603</f>
        <v>0</v>
      </c>
      <c r="AJ602" s="170">
        <f t="shared" ref="AJ602:AK603" si="2381">AJ603</f>
        <v>0</v>
      </c>
      <c r="AK602" s="170">
        <f t="shared" si="2381"/>
        <v>0</v>
      </c>
      <c r="AL602" s="66">
        <f t="shared" si="2324"/>
        <v>1200000</v>
      </c>
      <c r="AM602" s="66">
        <f t="shared" si="2325"/>
        <v>0</v>
      </c>
      <c r="AN602" s="66">
        <f t="shared" si="2326"/>
        <v>0</v>
      </c>
      <c r="AO602" s="170">
        <f>AO603</f>
        <v>0</v>
      </c>
      <c r="AP602" s="170">
        <f t="shared" ref="AP602:AQ603" si="2382">AP603</f>
        <v>0</v>
      </c>
      <c r="AQ602" s="170">
        <f t="shared" si="2382"/>
        <v>0</v>
      </c>
      <c r="AR602" s="66">
        <f t="shared" si="2327"/>
        <v>1200000</v>
      </c>
      <c r="AS602" s="66">
        <f t="shared" si="2328"/>
        <v>0</v>
      </c>
      <c r="AT602" s="66">
        <f t="shared" si="2329"/>
        <v>0</v>
      </c>
      <c r="AU602" s="170">
        <f>AU603</f>
        <v>0</v>
      </c>
      <c r="AV602" s="170">
        <f t="shared" ref="AV602:AW603" si="2383">AV603</f>
        <v>0</v>
      </c>
      <c r="AW602" s="170">
        <f t="shared" si="2383"/>
        <v>0</v>
      </c>
      <c r="AX602" s="66">
        <f t="shared" si="2330"/>
        <v>1200000</v>
      </c>
      <c r="AY602" s="66">
        <f t="shared" si="2331"/>
        <v>0</v>
      </c>
      <c r="AZ602" s="66">
        <f t="shared" si="2332"/>
        <v>0</v>
      </c>
      <c r="BA602" s="170">
        <f>BA603</f>
        <v>0</v>
      </c>
      <c r="BB602" s="170">
        <f t="shared" ref="BB602:BC603" si="2384">BB603</f>
        <v>0</v>
      </c>
      <c r="BC602" s="170">
        <f t="shared" si="2384"/>
        <v>0</v>
      </c>
      <c r="BD602" s="66">
        <f t="shared" si="2333"/>
        <v>1200000</v>
      </c>
      <c r="BE602" s="66">
        <f t="shared" si="2334"/>
        <v>0</v>
      </c>
      <c r="BF602" s="66">
        <f t="shared" si="2335"/>
        <v>0</v>
      </c>
    </row>
    <row r="603" spans="1:58" ht="25.5">
      <c r="A603" s="146"/>
      <c r="B603" s="80" t="s">
        <v>144</v>
      </c>
      <c r="C603" s="40" t="s">
        <v>232</v>
      </c>
      <c r="D603" s="40" t="s">
        <v>21</v>
      </c>
      <c r="E603" s="40" t="s">
        <v>99</v>
      </c>
      <c r="F603" s="40" t="s">
        <v>370</v>
      </c>
      <c r="G603" s="41" t="s">
        <v>142</v>
      </c>
      <c r="H603" s="170"/>
      <c r="I603" s="170"/>
      <c r="J603" s="170"/>
      <c r="K603" s="170"/>
      <c r="L603" s="170"/>
      <c r="M603" s="170"/>
      <c r="N603" s="170"/>
      <c r="O603" s="170"/>
      <c r="P603" s="170"/>
      <c r="Q603" s="170">
        <f>Q604</f>
        <v>1200000</v>
      </c>
      <c r="R603" s="170">
        <f t="shared" si="2375"/>
        <v>0</v>
      </c>
      <c r="S603" s="170">
        <f t="shared" si="2375"/>
        <v>0</v>
      </c>
      <c r="T603" s="66">
        <f t="shared" si="2376"/>
        <v>1200000</v>
      </c>
      <c r="U603" s="66">
        <f t="shared" si="2377"/>
        <v>0</v>
      </c>
      <c r="V603" s="66">
        <f t="shared" si="2378"/>
        <v>0</v>
      </c>
      <c r="W603" s="170">
        <f>W604</f>
        <v>0</v>
      </c>
      <c r="X603" s="170">
        <f t="shared" si="2379"/>
        <v>0</v>
      </c>
      <c r="Y603" s="170">
        <f t="shared" si="2379"/>
        <v>0</v>
      </c>
      <c r="Z603" s="66">
        <f t="shared" si="2318"/>
        <v>1200000</v>
      </c>
      <c r="AA603" s="66">
        <f t="shared" si="2319"/>
        <v>0</v>
      </c>
      <c r="AB603" s="66">
        <f t="shared" si="2320"/>
        <v>0</v>
      </c>
      <c r="AC603" s="170">
        <f>AC604</f>
        <v>0</v>
      </c>
      <c r="AD603" s="170">
        <f t="shared" si="2380"/>
        <v>0</v>
      </c>
      <c r="AE603" s="170">
        <f t="shared" si="2380"/>
        <v>0</v>
      </c>
      <c r="AF603" s="66">
        <f t="shared" si="2321"/>
        <v>1200000</v>
      </c>
      <c r="AG603" s="66">
        <f t="shared" si="2322"/>
        <v>0</v>
      </c>
      <c r="AH603" s="66">
        <f t="shared" si="2323"/>
        <v>0</v>
      </c>
      <c r="AI603" s="170">
        <f>AI604</f>
        <v>0</v>
      </c>
      <c r="AJ603" s="170">
        <f t="shared" si="2381"/>
        <v>0</v>
      </c>
      <c r="AK603" s="170">
        <f t="shared" si="2381"/>
        <v>0</v>
      </c>
      <c r="AL603" s="66">
        <f t="shared" si="2324"/>
        <v>1200000</v>
      </c>
      <c r="AM603" s="66">
        <f t="shared" si="2325"/>
        <v>0</v>
      </c>
      <c r="AN603" s="66">
        <f t="shared" si="2326"/>
        <v>0</v>
      </c>
      <c r="AO603" s="170">
        <f>AO604</f>
        <v>0</v>
      </c>
      <c r="AP603" s="170">
        <f t="shared" si="2382"/>
        <v>0</v>
      </c>
      <c r="AQ603" s="170">
        <f t="shared" si="2382"/>
        <v>0</v>
      </c>
      <c r="AR603" s="66">
        <f t="shared" si="2327"/>
        <v>1200000</v>
      </c>
      <c r="AS603" s="66">
        <f t="shared" si="2328"/>
        <v>0</v>
      </c>
      <c r="AT603" s="66">
        <f t="shared" si="2329"/>
        <v>0</v>
      </c>
      <c r="AU603" s="170">
        <f>AU604</f>
        <v>0</v>
      </c>
      <c r="AV603" s="170">
        <f t="shared" si="2383"/>
        <v>0</v>
      </c>
      <c r="AW603" s="170">
        <f t="shared" si="2383"/>
        <v>0</v>
      </c>
      <c r="AX603" s="66">
        <f t="shared" si="2330"/>
        <v>1200000</v>
      </c>
      <c r="AY603" s="66">
        <f t="shared" si="2331"/>
        <v>0</v>
      </c>
      <c r="AZ603" s="66">
        <f t="shared" si="2332"/>
        <v>0</v>
      </c>
      <c r="BA603" s="170">
        <f>BA604</f>
        <v>0</v>
      </c>
      <c r="BB603" s="170">
        <f t="shared" si="2384"/>
        <v>0</v>
      </c>
      <c r="BC603" s="170">
        <f t="shared" si="2384"/>
        <v>0</v>
      </c>
      <c r="BD603" s="66">
        <f t="shared" si="2333"/>
        <v>1200000</v>
      </c>
      <c r="BE603" s="66">
        <f t="shared" si="2334"/>
        <v>0</v>
      </c>
      <c r="BF603" s="66">
        <f t="shared" si="2335"/>
        <v>0</v>
      </c>
    </row>
    <row r="604" spans="1:58">
      <c r="A604" s="146"/>
      <c r="B604" s="80" t="s">
        <v>145</v>
      </c>
      <c r="C604" s="40" t="s">
        <v>232</v>
      </c>
      <c r="D604" s="40" t="s">
        <v>21</v>
      </c>
      <c r="E604" s="40" t="s">
        <v>99</v>
      </c>
      <c r="F604" s="40" t="s">
        <v>370</v>
      </c>
      <c r="G604" s="41" t="s">
        <v>143</v>
      </c>
      <c r="H604" s="170"/>
      <c r="I604" s="170"/>
      <c r="J604" s="170"/>
      <c r="K604" s="170"/>
      <c r="L604" s="170"/>
      <c r="M604" s="170"/>
      <c r="N604" s="170"/>
      <c r="O604" s="170"/>
      <c r="P604" s="170"/>
      <c r="Q604" s="170">
        <v>1200000</v>
      </c>
      <c r="R604" s="170"/>
      <c r="S604" s="170"/>
      <c r="T604" s="66">
        <f t="shared" si="2376"/>
        <v>1200000</v>
      </c>
      <c r="U604" s="66">
        <f t="shared" si="2377"/>
        <v>0</v>
      </c>
      <c r="V604" s="66">
        <f t="shared" si="2378"/>
        <v>0</v>
      </c>
      <c r="W604" s="170"/>
      <c r="X604" s="170"/>
      <c r="Y604" s="170"/>
      <c r="Z604" s="66">
        <f t="shared" si="2318"/>
        <v>1200000</v>
      </c>
      <c r="AA604" s="66">
        <f t="shared" si="2319"/>
        <v>0</v>
      </c>
      <c r="AB604" s="66">
        <f t="shared" si="2320"/>
        <v>0</v>
      </c>
      <c r="AC604" s="170"/>
      <c r="AD604" s="170"/>
      <c r="AE604" s="170"/>
      <c r="AF604" s="66">
        <f t="shared" si="2321"/>
        <v>1200000</v>
      </c>
      <c r="AG604" s="66">
        <f t="shared" si="2322"/>
        <v>0</v>
      </c>
      <c r="AH604" s="66">
        <f t="shared" si="2323"/>
        <v>0</v>
      </c>
      <c r="AI604" s="170"/>
      <c r="AJ604" s="170"/>
      <c r="AK604" s="170"/>
      <c r="AL604" s="66">
        <f t="shared" si="2324"/>
        <v>1200000</v>
      </c>
      <c r="AM604" s="66">
        <f t="shared" si="2325"/>
        <v>0</v>
      </c>
      <c r="AN604" s="66">
        <f t="shared" si="2326"/>
        <v>0</v>
      </c>
      <c r="AO604" s="170"/>
      <c r="AP604" s="170"/>
      <c r="AQ604" s="170"/>
      <c r="AR604" s="66">
        <f t="shared" si="2327"/>
        <v>1200000</v>
      </c>
      <c r="AS604" s="66">
        <f t="shared" si="2328"/>
        <v>0</v>
      </c>
      <c r="AT604" s="66">
        <f t="shared" si="2329"/>
        <v>0</v>
      </c>
      <c r="AU604" s="170"/>
      <c r="AV604" s="170"/>
      <c r="AW604" s="170"/>
      <c r="AX604" s="66">
        <f t="shared" si="2330"/>
        <v>1200000</v>
      </c>
      <c r="AY604" s="66">
        <f t="shared" si="2331"/>
        <v>0</v>
      </c>
      <c r="AZ604" s="66">
        <f t="shared" si="2332"/>
        <v>0</v>
      </c>
      <c r="BA604" s="170"/>
      <c r="BB604" s="170"/>
      <c r="BC604" s="170"/>
      <c r="BD604" s="66">
        <f t="shared" si="2333"/>
        <v>1200000</v>
      </c>
      <c r="BE604" s="66">
        <f t="shared" si="2334"/>
        <v>0</v>
      </c>
      <c r="BF604" s="66">
        <f t="shared" si="2335"/>
        <v>0</v>
      </c>
    </row>
    <row r="605" spans="1:58" s="47" customFormat="1">
      <c r="A605" s="151"/>
      <c r="B605" s="99"/>
      <c r="C605" s="39"/>
      <c r="D605" s="39"/>
      <c r="E605" s="39"/>
      <c r="F605" s="39"/>
      <c r="G605" s="42"/>
      <c r="H605" s="71"/>
      <c r="I605" s="71"/>
      <c r="J605" s="71"/>
      <c r="K605" s="71"/>
      <c r="L605" s="71"/>
      <c r="M605" s="71"/>
      <c r="N605" s="71"/>
      <c r="O605" s="71"/>
      <c r="P605" s="71"/>
      <c r="Q605" s="71"/>
      <c r="R605" s="71"/>
      <c r="S605" s="71"/>
      <c r="T605" s="71"/>
      <c r="U605" s="71"/>
      <c r="V605" s="71"/>
      <c r="W605" s="71"/>
      <c r="X605" s="71"/>
      <c r="Y605" s="71"/>
      <c r="Z605" s="71"/>
      <c r="AA605" s="71"/>
      <c r="AB605" s="71"/>
      <c r="AC605" s="71"/>
      <c r="AD605" s="71"/>
      <c r="AE605" s="71"/>
      <c r="AF605" s="71"/>
      <c r="AG605" s="71"/>
      <c r="AH605" s="71"/>
      <c r="AI605" s="71"/>
      <c r="AJ605" s="71"/>
      <c r="AK605" s="71"/>
      <c r="AL605" s="71"/>
      <c r="AM605" s="71"/>
      <c r="AN605" s="71"/>
      <c r="AO605" s="71"/>
      <c r="AP605" s="71"/>
      <c r="AQ605" s="71"/>
      <c r="AR605" s="71"/>
      <c r="AS605" s="71"/>
      <c r="AT605" s="71"/>
      <c r="AU605" s="71"/>
      <c r="AV605" s="71"/>
      <c r="AW605" s="71"/>
      <c r="AX605" s="71"/>
      <c r="AY605" s="71"/>
      <c r="AZ605" s="71"/>
      <c r="BA605" s="71"/>
      <c r="BB605" s="71"/>
      <c r="BC605" s="71"/>
      <c r="BD605" s="71"/>
      <c r="BE605" s="71"/>
      <c r="BF605" s="71"/>
    </row>
    <row r="606" spans="1:58" s="155" customFormat="1" ht="34.5" customHeight="1">
      <c r="A606" s="90">
        <v>21</v>
      </c>
      <c r="B606" s="152" t="s">
        <v>478</v>
      </c>
      <c r="C606" s="159" t="s">
        <v>239</v>
      </c>
      <c r="D606" s="159" t="s">
        <v>21</v>
      </c>
      <c r="E606" s="159" t="s">
        <v>99</v>
      </c>
      <c r="F606" s="159" t="s">
        <v>100</v>
      </c>
      <c r="G606" s="160"/>
      <c r="H606" s="98">
        <f>H607+H610+H616</f>
        <v>490983</v>
      </c>
      <c r="I606" s="98">
        <f t="shared" ref="I606:M606" si="2385">I607+I610+I616</f>
        <v>252499</v>
      </c>
      <c r="J606" s="98">
        <f t="shared" si="2385"/>
        <v>252499</v>
      </c>
      <c r="K606" s="98">
        <f t="shared" si="2385"/>
        <v>3445037.67</v>
      </c>
      <c r="L606" s="98">
        <f t="shared" si="2385"/>
        <v>2228470.13</v>
      </c>
      <c r="M606" s="98">
        <f t="shared" si="2385"/>
        <v>0</v>
      </c>
      <c r="N606" s="98">
        <f t="shared" si="2345"/>
        <v>3936020.67</v>
      </c>
      <c r="O606" s="98">
        <f t="shared" si="2346"/>
        <v>2480969.13</v>
      </c>
      <c r="P606" s="98">
        <f t="shared" si="2347"/>
        <v>252499</v>
      </c>
      <c r="Q606" s="98">
        <f>Q607+Q610+Q616+Q613</f>
        <v>471215.65</v>
      </c>
      <c r="R606" s="98">
        <f t="shared" ref="R606:S606" si="2386">R607+R610+R616+R613</f>
        <v>0</v>
      </c>
      <c r="S606" s="98">
        <f t="shared" si="2386"/>
        <v>0</v>
      </c>
      <c r="T606" s="98">
        <f t="shared" ref="T606:T618" si="2387">N606+Q606</f>
        <v>4407236.32</v>
      </c>
      <c r="U606" s="98">
        <f t="shared" ref="U606:U618" si="2388">O606+R606</f>
        <v>2480969.13</v>
      </c>
      <c r="V606" s="98">
        <f t="shared" ref="V606:V618" si="2389">P606+S606</f>
        <v>252499</v>
      </c>
      <c r="W606" s="98">
        <f>W607+W610+W616+W613</f>
        <v>100000</v>
      </c>
      <c r="X606" s="98">
        <f t="shared" ref="X606:Y606" si="2390">X607+X610+X616+X613</f>
        <v>0</v>
      </c>
      <c r="Y606" s="98">
        <f t="shared" si="2390"/>
        <v>0</v>
      </c>
      <c r="Z606" s="98">
        <f t="shared" ref="Z606:Z618" si="2391">T606+W606</f>
        <v>4507236.32</v>
      </c>
      <c r="AA606" s="98">
        <f t="shared" ref="AA606:AA618" si="2392">U606+X606</f>
        <v>2480969.13</v>
      </c>
      <c r="AB606" s="98">
        <f t="shared" ref="AB606:AB618" si="2393">V606+Y606</f>
        <v>252499</v>
      </c>
      <c r="AC606" s="98">
        <f>AC607+AC610+AC616+AC613</f>
        <v>-99138.08</v>
      </c>
      <c r="AD606" s="98">
        <f t="shared" ref="AD606:AE606" si="2394">AD607+AD610+AD616+AD613</f>
        <v>0</v>
      </c>
      <c r="AE606" s="98">
        <f t="shared" si="2394"/>
        <v>0</v>
      </c>
      <c r="AF606" s="98">
        <f t="shared" ref="AF606:AF618" si="2395">Z606+AC606</f>
        <v>4408098.24</v>
      </c>
      <c r="AG606" s="98">
        <f t="shared" ref="AG606:AG618" si="2396">AA606+AD606</f>
        <v>2480969.13</v>
      </c>
      <c r="AH606" s="98">
        <f t="shared" ref="AH606:AH618" si="2397">AB606+AE606</f>
        <v>252499</v>
      </c>
      <c r="AI606" s="98">
        <f>AI607+AI610+AI616+AI613</f>
        <v>0</v>
      </c>
      <c r="AJ606" s="98">
        <f t="shared" ref="AJ606:AK606" si="2398">AJ607+AJ610+AJ616+AJ613</f>
        <v>0</v>
      </c>
      <c r="AK606" s="98">
        <f t="shared" si="2398"/>
        <v>0</v>
      </c>
      <c r="AL606" s="98">
        <f t="shared" ref="AL606:AL618" si="2399">AF606+AI606</f>
        <v>4408098.24</v>
      </c>
      <c r="AM606" s="98">
        <f t="shared" ref="AM606:AM618" si="2400">AG606+AJ606</f>
        <v>2480969.13</v>
      </c>
      <c r="AN606" s="98">
        <f t="shared" ref="AN606:AN618" si="2401">AH606+AK606</f>
        <v>252499</v>
      </c>
      <c r="AO606" s="98">
        <f>AO607+AO610+AO616+AO613</f>
        <v>0</v>
      </c>
      <c r="AP606" s="98">
        <f t="shared" ref="AP606:AQ606" si="2402">AP607+AP610+AP616+AP613</f>
        <v>0</v>
      </c>
      <c r="AQ606" s="98">
        <f t="shared" si="2402"/>
        <v>0</v>
      </c>
      <c r="AR606" s="98">
        <f t="shared" ref="AR606:AR618" si="2403">AL606+AO606</f>
        <v>4408098.24</v>
      </c>
      <c r="AS606" s="98">
        <f t="shared" ref="AS606:AS618" si="2404">AM606+AP606</f>
        <v>2480969.13</v>
      </c>
      <c r="AT606" s="98">
        <f t="shared" ref="AT606:AT618" si="2405">AN606+AQ606</f>
        <v>252499</v>
      </c>
      <c r="AU606" s="98">
        <f>AU607+AU610+AU616+AU613</f>
        <v>0</v>
      </c>
      <c r="AV606" s="98">
        <f t="shared" ref="AV606:AW606" si="2406">AV607+AV610+AV616+AV613</f>
        <v>0</v>
      </c>
      <c r="AW606" s="98">
        <f t="shared" si="2406"/>
        <v>0</v>
      </c>
      <c r="AX606" s="98">
        <f t="shared" ref="AX606:AX618" si="2407">AR606+AU606</f>
        <v>4408098.24</v>
      </c>
      <c r="AY606" s="98">
        <f t="shared" ref="AY606:AY618" si="2408">AS606+AV606</f>
        <v>2480969.13</v>
      </c>
      <c r="AZ606" s="98">
        <f t="shared" ref="AZ606:AZ618" si="2409">AT606+AW606</f>
        <v>252499</v>
      </c>
      <c r="BA606" s="98">
        <f>BA607+BA610+BA616+BA613</f>
        <v>0</v>
      </c>
      <c r="BB606" s="98">
        <f t="shared" ref="BB606:BC606" si="2410">BB607+BB610+BB616+BB613</f>
        <v>0</v>
      </c>
      <c r="BC606" s="98">
        <f t="shared" si="2410"/>
        <v>0</v>
      </c>
      <c r="BD606" s="98">
        <f t="shared" ref="BD606:BD618" si="2411">AX606+BA606</f>
        <v>4408098.24</v>
      </c>
      <c r="BE606" s="98">
        <f t="shared" ref="BE606:BE618" si="2412">AY606+BB606</f>
        <v>2480969.13</v>
      </c>
      <c r="BF606" s="98">
        <f t="shared" ref="BF606:BF618" si="2413">AZ606+BC606</f>
        <v>252499</v>
      </c>
    </row>
    <row r="607" spans="1:58">
      <c r="A607" s="151"/>
      <c r="B607" s="77" t="s">
        <v>311</v>
      </c>
      <c r="C607" s="40" t="s">
        <v>239</v>
      </c>
      <c r="D607" s="40" t="s">
        <v>21</v>
      </c>
      <c r="E607" s="40" t="s">
        <v>99</v>
      </c>
      <c r="F607" s="40" t="s">
        <v>312</v>
      </c>
      <c r="G607" s="41"/>
      <c r="H607" s="104">
        <f>H608</f>
        <v>0</v>
      </c>
      <c r="I607" s="104">
        <f t="shared" ref="I607:M608" si="2414">I608</f>
        <v>0</v>
      </c>
      <c r="J607" s="104">
        <f t="shared" si="2414"/>
        <v>0</v>
      </c>
      <c r="K607" s="104">
        <f t="shared" si="2414"/>
        <v>1858469.83</v>
      </c>
      <c r="L607" s="104">
        <f t="shared" si="2414"/>
        <v>0</v>
      </c>
      <c r="M607" s="104">
        <f t="shared" si="2414"/>
        <v>0</v>
      </c>
      <c r="N607" s="71">
        <f t="shared" ref="N607:N609" si="2415">H607+K607</f>
        <v>1858469.83</v>
      </c>
      <c r="O607" s="71">
        <f t="shared" ref="O607:O609" si="2416">I607+L607</f>
        <v>0</v>
      </c>
      <c r="P607" s="71">
        <f t="shared" ref="P607:P609" si="2417">J607+M607</f>
        <v>0</v>
      </c>
      <c r="Q607" s="71">
        <f t="shared" ref="Q607:S608" si="2418">Q608</f>
        <v>-132906.98000000001</v>
      </c>
      <c r="R607" s="71">
        <f t="shared" si="2418"/>
        <v>0</v>
      </c>
      <c r="S607" s="71">
        <f t="shared" si="2418"/>
        <v>0</v>
      </c>
      <c r="T607" s="71">
        <f t="shared" si="2387"/>
        <v>1725562.85</v>
      </c>
      <c r="U607" s="71">
        <f t="shared" si="2388"/>
        <v>0</v>
      </c>
      <c r="V607" s="71">
        <f t="shared" si="2389"/>
        <v>0</v>
      </c>
      <c r="W607" s="71">
        <f t="shared" ref="W607:Y608" si="2419">W608</f>
        <v>100000</v>
      </c>
      <c r="X607" s="71">
        <f t="shared" si="2419"/>
        <v>0</v>
      </c>
      <c r="Y607" s="71">
        <f t="shared" si="2419"/>
        <v>0</v>
      </c>
      <c r="Z607" s="71">
        <f t="shared" si="2391"/>
        <v>1825562.85</v>
      </c>
      <c r="AA607" s="71">
        <f t="shared" si="2392"/>
        <v>0</v>
      </c>
      <c r="AB607" s="71">
        <f t="shared" si="2393"/>
        <v>0</v>
      </c>
      <c r="AC607" s="71">
        <f t="shared" ref="AC607:AE608" si="2420">AC608</f>
        <v>0</v>
      </c>
      <c r="AD607" s="71">
        <f t="shared" si="2420"/>
        <v>0</v>
      </c>
      <c r="AE607" s="71">
        <f t="shared" si="2420"/>
        <v>0</v>
      </c>
      <c r="AF607" s="71">
        <f t="shared" si="2395"/>
        <v>1825562.85</v>
      </c>
      <c r="AG607" s="71">
        <f t="shared" si="2396"/>
        <v>0</v>
      </c>
      <c r="AH607" s="71">
        <f t="shared" si="2397"/>
        <v>0</v>
      </c>
      <c r="AI607" s="71">
        <f t="shared" ref="AI607:AK608" si="2421">AI608</f>
        <v>0</v>
      </c>
      <c r="AJ607" s="71">
        <f t="shared" si="2421"/>
        <v>0</v>
      </c>
      <c r="AK607" s="71">
        <f t="shared" si="2421"/>
        <v>0</v>
      </c>
      <c r="AL607" s="71">
        <f t="shared" si="2399"/>
        <v>1825562.85</v>
      </c>
      <c r="AM607" s="71">
        <f t="shared" si="2400"/>
        <v>0</v>
      </c>
      <c r="AN607" s="71">
        <f t="shared" si="2401"/>
        <v>0</v>
      </c>
      <c r="AO607" s="71">
        <f t="shared" ref="AO607:AQ608" si="2422">AO608</f>
        <v>0</v>
      </c>
      <c r="AP607" s="71">
        <f t="shared" si="2422"/>
        <v>0</v>
      </c>
      <c r="AQ607" s="71">
        <f t="shared" si="2422"/>
        <v>0</v>
      </c>
      <c r="AR607" s="71">
        <f t="shared" si="2403"/>
        <v>1825562.85</v>
      </c>
      <c r="AS607" s="71">
        <f t="shared" si="2404"/>
        <v>0</v>
      </c>
      <c r="AT607" s="71">
        <f t="shared" si="2405"/>
        <v>0</v>
      </c>
      <c r="AU607" s="71">
        <f t="shared" ref="AU607:AW608" si="2423">AU608</f>
        <v>0</v>
      </c>
      <c r="AV607" s="71">
        <f t="shared" si="2423"/>
        <v>0</v>
      </c>
      <c r="AW607" s="71">
        <f t="shared" si="2423"/>
        <v>0</v>
      </c>
      <c r="AX607" s="71">
        <f t="shared" si="2407"/>
        <v>1825562.85</v>
      </c>
      <c r="AY607" s="71">
        <f t="shared" si="2408"/>
        <v>0</v>
      </c>
      <c r="AZ607" s="71">
        <f t="shared" si="2409"/>
        <v>0</v>
      </c>
      <c r="BA607" s="71">
        <f t="shared" ref="BA607:BC608" si="2424">BA608</f>
        <v>0</v>
      </c>
      <c r="BB607" s="71">
        <f t="shared" si="2424"/>
        <v>0</v>
      </c>
      <c r="BC607" s="71">
        <f t="shared" si="2424"/>
        <v>0</v>
      </c>
      <c r="BD607" s="71">
        <f t="shared" si="2411"/>
        <v>1825562.85</v>
      </c>
      <c r="BE607" s="71">
        <f t="shared" si="2412"/>
        <v>0</v>
      </c>
      <c r="BF607" s="71">
        <f t="shared" si="2413"/>
        <v>0</v>
      </c>
    </row>
    <row r="608" spans="1:58" ht="25.5">
      <c r="A608" s="151"/>
      <c r="B608" s="136" t="s">
        <v>207</v>
      </c>
      <c r="C608" s="40" t="s">
        <v>239</v>
      </c>
      <c r="D608" s="40" t="s">
        <v>21</v>
      </c>
      <c r="E608" s="40" t="s">
        <v>99</v>
      </c>
      <c r="F608" s="40" t="s">
        <v>312</v>
      </c>
      <c r="G608" s="41" t="s">
        <v>32</v>
      </c>
      <c r="H608" s="104">
        <f>H609</f>
        <v>0</v>
      </c>
      <c r="I608" s="104">
        <f t="shared" si="2414"/>
        <v>0</v>
      </c>
      <c r="J608" s="104">
        <f t="shared" si="2414"/>
        <v>0</v>
      </c>
      <c r="K608" s="104">
        <f t="shared" si="2414"/>
        <v>1858469.83</v>
      </c>
      <c r="L608" s="104">
        <f t="shared" si="2414"/>
        <v>0</v>
      </c>
      <c r="M608" s="104">
        <f t="shared" si="2414"/>
        <v>0</v>
      </c>
      <c r="N608" s="71">
        <f t="shared" si="2415"/>
        <v>1858469.83</v>
      </c>
      <c r="O608" s="71">
        <f t="shared" si="2416"/>
        <v>0</v>
      </c>
      <c r="P608" s="71">
        <f t="shared" si="2417"/>
        <v>0</v>
      </c>
      <c r="Q608" s="71">
        <f t="shared" si="2418"/>
        <v>-132906.98000000001</v>
      </c>
      <c r="R608" s="71">
        <f t="shared" si="2418"/>
        <v>0</v>
      </c>
      <c r="S608" s="71">
        <f t="shared" si="2418"/>
        <v>0</v>
      </c>
      <c r="T608" s="71">
        <f t="shared" si="2387"/>
        <v>1725562.85</v>
      </c>
      <c r="U608" s="71">
        <f t="shared" si="2388"/>
        <v>0</v>
      </c>
      <c r="V608" s="71">
        <f t="shared" si="2389"/>
        <v>0</v>
      </c>
      <c r="W608" s="71">
        <f t="shared" si="2419"/>
        <v>100000</v>
      </c>
      <c r="X608" s="71">
        <f t="shared" si="2419"/>
        <v>0</v>
      </c>
      <c r="Y608" s="71">
        <f t="shared" si="2419"/>
        <v>0</v>
      </c>
      <c r="Z608" s="71">
        <f t="shared" si="2391"/>
        <v>1825562.85</v>
      </c>
      <c r="AA608" s="71">
        <f t="shared" si="2392"/>
        <v>0</v>
      </c>
      <c r="AB608" s="71">
        <f t="shared" si="2393"/>
        <v>0</v>
      </c>
      <c r="AC608" s="71">
        <f t="shared" si="2420"/>
        <v>0</v>
      </c>
      <c r="AD608" s="71">
        <f t="shared" si="2420"/>
        <v>0</v>
      </c>
      <c r="AE608" s="71">
        <f t="shared" si="2420"/>
        <v>0</v>
      </c>
      <c r="AF608" s="71">
        <f t="shared" si="2395"/>
        <v>1825562.85</v>
      </c>
      <c r="AG608" s="71">
        <f t="shared" si="2396"/>
        <v>0</v>
      </c>
      <c r="AH608" s="71">
        <f t="shared" si="2397"/>
        <v>0</v>
      </c>
      <c r="AI608" s="71">
        <f t="shared" si="2421"/>
        <v>0</v>
      </c>
      <c r="AJ608" s="71">
        <f t="shared" si="2421"/>
        <v>0</v>
      </c>
      <c r="AK608" s="71">
        <f t="shared" si="2421"/>
        <v>0</v>
      </c>
      <c r="AL608" s="71">
        <f t="shared" si="2399"/>
        <v>1825562.85</v>
      </c>
      <c r="AM608" s="71">
        <f t="shared" si="2400"/>
        <v>0</v>
      </c>
      <c r="AN608" s="71">
        <f t="shared" si="2401"/>
        <v>0</v>
      </c>
      <c r="AO608" s="71">
        <f t="shared" si="2422"/>
        <v>0</v>
      </c>
      <c r="AP608" s="71">
        <f t="shared" si="2422"/>
        <v>0</v>
      </c>
      <c r="AQ608" s="71">
        <f t="shared" si="2422"/>
        <v>0</v>
      </c>
      <c r="AR608" s="71">
        <f t="shared" si="2403"/>
        <v>1825562.85</v>
      </c>
      <c r="AS608" s="71">
        <f t="shared" si="2404"/>
        <v>0</v>
      </c>
      <c r="AT608" s="71">
        <f t="shared" si="2405"/>
        <v>0</v>
      </c>
      <c r="AU608" s="71">
        <f t="shared" si="2423"/>
        <v>0</v>
      </c>
      <c r="AV608" s="71">
        <f t="shared" si="2423"/>
        <v>0</v>
      </c>
      <c r="AW608" s="71">
        <f t="shared" si="2423"/>
        <v>0</v>
      </c>
      <c r="AX608" s="71">
        <f t="shared" si="2407"/>
        <v>1825562.85</v>
      </c>
      <c r="AY608" s="71">
        <f t="shared" si="2408"/>
        <v>0</v>
      </c>
      <c r="AZ608" s="71">
        <f t="shared" si="2409"/>
        <v>0</v>
      </c>
      <c r="BA608" s="71">
        <f t="shared" si="2424"/>
        <v>0</v>
      </c>
      <c r="BB608" s="71">
        <f t="shared" si="2424"/>
        <v>0</v>
      </c>
      <c r="BC608" s="71">
        <f t="shared" si="2424"/>
        <v>0</v>
      </c>
      <c r="BD608" s="71">
        <f t="shared" si="2411"/>
        <v>1825562.85</v>
      </c>
      <c r="BE608" s="71">
        <f t="shared" si="2412"/>
        <v>0</v>
      </c>
      <c r="BF608" s="71">
        <f t="shared" si="2413"/>
        <v>0</v>
      </c>
    </row>
    <row r="609" spans="1:58" ht="25.5">
      <c r="A609" s="151"/>
      <c r="B609" s="77" t="s">
        <v>34</v>
      </c>
      <c r="C609" s="40" t="s">
        <v>239</v>
      </c>
      <c r="D609" s="40" t="s">
        <v>21</v>
      </c>
      <c r="E609" s="40" t="s">
        <v>99</v>
      </c>
      <c r="F609" s="40" t="s">
        <v>312</v>
      </c>
      <c r="G609" s="41" t="s">
        <v>33</v>
      </c>
      <c r="H609" s="104"/>
      <c r="I609" s="104"/>
      <c r="J609" s="104"/>
      <c r="K609" s="66">
        <f>450246.71+1408223.12</f>
        <v>1858469.83</v>
      </c>
      <c r="L609" s="104"/>
      <c r="M609" s="104"/>
      <c r="N609" s="71">
        <f t="shared" si="2415"/>
        <v>1858469.83</v>
      </c>
      <c r="O609" s="71">
        <f t="shared" si="2416"/>
        <v>0</v>
      </c>
      <c r="P609" s="71">
        <f t="shared" si="2417"/>
        <v>0</v>
      </c>
      <c r="Q609" s="71">
        <v>-132906.98000000001</v>
      </c>
      <c r="R609" s="71"/>
      <c r="S609" s="71"/>
      <c r="T609" s="71">
        <f t="shared" si="2387"/>
        <v>1725562.85</v>
      </c>
      <c r="U609" s="71">
        <f t="shared" si="2388"/>
        <v>0</v>
      </c>
      <c r="V609" s="71">
        <f t="shared" si="2389"/>
        <v>0</v>
      </c>
      <c r="W609" s="71">
        <v>100000</v>
      </c>
      <c r="X609" s="71"/>
      <c r="Y609" s="71"/>
      <c r="Z609" s="71">
        <f t="shared" si="2391"/>
        <v>1825562.85</v>
      </c>
      <c r="AA609" s="71">
        <f t="shared" si="2392"/>
        <v>0</v>
      </c>
      <c r="AB609" s="71">
        <f t="shared" si="2393"/>
        <v>0</v>
      </c>
      <c r="AC609" s="71"/>
      <c r="AD609" s="71"/>
      <c r="AE609" s="71"/>
      <c r="AF609" s="71">
        <f t="shared" si="2395"/>
        <v>1825562.85</v>
      </c>
      <c r="AG609" s="71">
        <f t="shared" si="2396"/>
        <v>0</v>
      </c>
      <c r="AH609" s="71">
        <f t="shared" si="2397"/>
        <v>0</v>
      </c>
      <c r="AI609" s="71"/>
      <c r="AJ609" s="71"/>
      <c r="AK609" s="71"/>
      <c r="AL609" s="71">
        <f t="shared" si="2399"/>
        <v>1825562.85</v>
      </c>
      <c r="AM609" s="71">
        <f t="shared" si="2400"/>
        <v>0</v>
      </c>
      <c r="AN609" s="71">
        <f t="shared" si="2401"/>
        <v>0</v>
      </c>
      <c r="AO609" s="71"/>
      <c r="AP609" s="71"/>
      <c r="AQ609" s="71"/>
      <c r="AR609" s="71">
        <f t="shared" si="2403"/>
        <v>1825562.85</v>
      </c>
      <c r="AS609" s="71">
        <f t="shared" si="2404"/>
        <v>0</v>
      </c>
      <c r="AT609" s="71">
        <f t="shared" si="2405"/>
        <v>0</v>
      </c>
      <c r="AU609" s="71"/>
      <c r="AV609" s="71"/>
      <c r="AW609" s="71"/>
      <c r="AX609" s="71">
        <f t="shared" si="2407"/>
        <v>1825562.85</v>
      </c>
      <c r="AY609" s="71">
        <f t="shared" si="2408"/>
        <v>0</v>
      </c>
      <c r="AZ609" s="71">
        <f t="shared" si="2409"/>
        <v>0</v>
      </c>
      <c r="BA609" s="71"/>
      <c r="BB609" s="71"/>
      <c r="BC609" s="71"/>
      <c r="BD609" s="71">
        <f t="shared" si="2411"/>
        <v>1825562.85</v>
      </c>
      <c r="BE609" s="71">
        <f t="shared" si="2412"/>
        <v>0</v>
      </c>
      <c r="BF609" s="71">
        <f t="shared" si="2413"/>
        <v>0</v>
      </c>
    </row>
    <row r="610" spans="1:58" s="47" customFormat="1" ht="25.5">
      <c r="A610" s="151"/>
      <c r="B610" s="77" t="s">
        <v>300</v>
      </c>
      <c r="C610" s="40" t="s">
        <v>239</v>
      </c>
      <c r="D610" s="40" t="s">
        <v>21</v>
      </c>
      <c r="E610" s="40" t="s">
        <v>99</v>
      </c>
      <c r="F610" s="40" t="s">
        <v>301</v>
      </c>
      <c r="G610" s="41"/>
      <c r="H610" s="71">
        <f>H611</f>
        <v>490983</v>
      </c>
      <c r="I610" s="71">
        <f t="shared" ref="I610:M610" si="2425">I611</f>
        <v>252499</v>
      </c>
      <c r="J610" s="71">
        <f t="shared" si="2425"/>
        <v>252499</v>
      </c>
      <c r="K610" s="71">
        <f t="shared" si="2425"/>
        <v>-490983</v>
      </c>
      <c r="L610" s="71">
        <f t="shared" si="2425"/>
        <v>-252499</v>
      </c>
      <c r="M610" s="71">
        <f t="shared" si="2425"/>
        <v>-252499</v>
      </c>
      <c r="N610" s="71">
        <f t="shared" si="2345"/>
        <v>0</v>
      </c>
      <c r="O610" s="71">
        <f t="shared" si="2346"/>
        <v>0</v>
      </c>
      <c r="P610" s="71">
        <f t="shared" si="2347"/>
        <v>0</v>
      </c>
      <c r="Q610" s="71">
        <f t="shared" ref="Q610:S611" si="2426">Q611</f>
        <v>0</v>
      </c>
      <c r="R610" s="71">
        <f t="shared" si="2426"/>
        <v>0</v>
      </c>
      <c r="S610" s="71">
        <f t="shared" si="2426"/>
        <v>0</v>
      </c>
      <c r="T610" s="71">
        <f t="shared" si="2387"/>
        <v>0</v>
      </c>
      <c r="U610" s="71">
        <f t="shared" si="2388"/>
        <v>0</v>
      </c>
      <c r="V610" s="71">
        <f t="shared" si="2389"/>
        <v>0</v>
      </c>
      <c r="W610" s="71">
        <f t="shared" ref="W610:Y611" si="2427">W611</f>
        <v>0</v>
      </c>
      <c r="X610" s="71">
        <f t="shared" si="2427"/>
        <v>0</v>
      </c>
      <c r="Y610" s="71">
        <f t="shared" si="2427"/>
        <v>0</v>
      </c>
      <c r="Z610" s="71">
        <f t="shared" si="2391"/>
        <v>0</v>
      </c>
      <c r="AA610" s="71">
        <f t="shared" si="2392"/>
        <v>0</v>
      </c>
      <c r="AB610" s="71">
        <f t="shared" si="2393"/>
        <v>0</v>
      </c>
      <c r="AC610" s="71">
        <f t="shared" ref="AC610:AE611" si="2428">AC611</f>
        <v>0</v>
      </c>
      <c r="AD610" s="71">
        <f t="shared" si="2428"/>
        <v>0</v>
      </c>
      <c r="AE610" s="71">
        <f t="shared" si="2428"/>
        <v>0</v>
      </c>
      <c r="AF610" s="71">
        <f t="shared" si="2395"/>
        <v>0</v>
      </c>
      <c r="AG610" s="71">
        <f t="shared" si="2396"/>
        <v>0</v>
      </c>
      <c r="AH610" s="71">
        <f t="shared" si="2397"/>
        <v>0</v>
      </c>
      <c r="AI610" s="71">
        <f t="shared" ref="AI610:AK611" si="2429">AI611</f>
        <v>0</v>
      </c>
      <c r="AJ610" s="71">
        <f t="shared" si="2429"/>
        <v>0</v>
      </c>
      <c r="AK610" s="71">
        <f t="shared" si="2429"/>
        <v>0</v>
      </c>
      <c r="AL610" s="71">
        <f t="shared" si="2399"/>
        <v>0</v>
      </c>
      <c r="AM610" s="71">
        <f t="shared" si="2400"/>
        <v>0</v>
      </c>
      <c r="AN610" s="71">
        <f t="shared" si="2401"/>
        <v>0</v>
      </c>
      <c r="AO610" s="71">
        <f t="shared" ref="AO610:AQ611" si="2430">AO611</f>
        <v>0</v>
      </c>
      <c r="AP610" s="71">
        <f t="shared" si="2430"/>
        <v>0</v>
      </c>
      <c r="AQ610" s="71">
        <f t="shared" si="2430"/>
        <v>0</v>
      </c>
      <c r="AR610" s="71">
        <f t="shared" si="2403"/>
        <v>0</v>
      </c>
      <c r="AS610" s="71">
        <f t="shared" si="2404"/>
        <v>0</v>
      </c>
      <c r="AT610" s="71">
        <f t="shared" si="2405"/>
        <v>0</v>
      </c>
      <c r="AU610" s="71">
        <f t="shared" ref="AU610:AW611" si="2431">AU611</f>
        <v>0</v>
      </c>
      <c r="AV610" s="71">
        <f t="shared" si="2431"/>
        <v>0</v>
      </c>
      <c r="AW610" s="71">
        <f t="shared" si="2431"/>
        <v>0</v>
      </c>
      <c r="AX610" s="71">
        <f t="shared" si="2407"/>
        <v>0</v>
      </c>
      <c r="AY610" s="71">
        <f t="shared" si="2408"/>
        <v>0</v>
      </c>
      <c r="AZ610" s="71">
        <f t="shared" si="2409"/>
        <v>0</v>
      </c>
      <c r="BA610" s="71">
        <f t="shared" ref="BA610:BC611" si="2432">BA611</f>
        <v>0</v>
      </c>
      <c r="BB610" s="71">
        <f t="shared" si="2432"/>
        <v>0</v>
      </c>
      <c r="BC610" s="71">
        <f t="shared" si="2432"/>
        <v>0</v>
      </c>
      <c r="BD610" s="71">
        <f t="shared" si="2411"/>
        <v>0</v>
      </c>
      <c r="BE610" s="71">
        <f t="shared" si="2412"/>
        <v>0</v>
      </c>
      <c r="BF610" s="71">
        <f t="shared" si="2413"/>
        <v>0</v>
      </c>
    </row>
    <row r="611" spans="1:58" s="47" customFormat="1" ht="25.5">
      <c r="A611" s="151"/>
      <c r="B611" s="136" t="s">
        <v>207</v>
      </c>
      <c r="C611" s="40" t="s">
        <v>239</v>
      </c>
      <c r="D611" s="40" t="s">
        <v>21</v>
      </c>
      <c r="E611" s="40" t="s">
        <v>99</v>
      </c>
      <c r="F611" s="40" t="s">
        <v>301</v>
      </c>
      <c r="G611" s="41" t="s">
        <v>32</v>
      </c>
      <c r="H611" s="71">
        <f>H612</f>
        <v>490983</v>
      </c>
      <c r="I611" s="71">
        <f t="shared" ref="I611:M611" si="2433">I612</f>
        <v>252499</v>
      </c>
      <c r="J611" s="71">
        <f t="shared" si="2433"/>
        <v>252499</v>
      </c>
      <c r="K611" s="71">
        <f t="shared" si="2433"/>
        <v>-490983</v>
      </c>
      <c r="L611" s="71">
        <f t="shared" si="2433"/>
        <v>-252499</v>
      </c>
      <c r="M611" s="71">
        <f t="shared" si="2433"/>
        <v>-252499</v>
      </c>
      <c r="N611" s="71">
        <f t="shared" si="2345"/>
        <v>0</v>
      </c>
      <c r="O611" s="71">
        <f t="shared" si="2346"/>
        <v>0</v>
      </c>
      <c r="P611" s="71">
        <f t="shared" si="2347"/>
        <v>0</v>
      </c>
      <c r="Q611" s="71">
        <f t="shared" si="2426"/>
        <v>0</v>
      </c>
      <c r="R611" s="71">
        <f t="shared" si="2426"/>
        <v>0</v>
      </c>
      <c r="S611" s="71">
        <f t="shared" si="2426"/>
        <v>0</v>
      </c>
      <c r="T611" s="71">
        <f t="shared" si="2387"/>
        <v>0</v>
      </c>
      <c r="U611" s="71">
        <f t="shared" si="2388"/>
        <v>0</v>
      </c>
      <c r="V611" s="71">
        <f t="shared" si="2389"/>
        <v>0</v>
      </c>
      <c r="W611" s="71">
        <f t="shared" si="2427"/>
        <v>0</v>
      </c>
      <c r="X611" s="71">
        <f t="shared" si="2427"/>
        <v>0</v>
      </c>
      <c r="Y611" s="71">
        <f t="shared" si="2427"/>
        <v>0</v>
      </c>
      <c r="Z611" s="71">
        <f t="shared" si="2391"/>
        <v>0</v>
      </c>
      <c r="AA611" s="71">
        <f t="shared" si="2392"/>
        <v>0</v>
      </c>
      <c r="AB611" s="71">
        <f t="shared" si="2393"/>
        <v>0</v>
      </c>
      <c r="AC611" s="71">
        <f t="shared" si="2428"/>
        <v>0</v>
      </c>
      <c r="AD611" s="71">
        <f t="shared" si="2428"/>
        <v>0</v>
      </c>
      <c r="AE611" s="71">
        <f t="shared" si="2428"/>
        <v>0</v>
      </c>
      <c r="AF611" s="71">
        <f t="shared" si="2395"/>
        <v>0</v>
      </c>
      <c r="AG611" s="71">
        <f t="shared" si="2396"/>
        <v>0</v>
      </c>
      <c r="AH611" s="71">
        <f t="shared" si="2397"/>
        <v>0</v>
      </c>
      <c r="AI611" s="71">
        <f t="shared" si="2429"/>
        <v>0</v>
      </c>
      <c r="AJ611" s="71">
        <f t="shared" si="2429"/>
        <v>0</v>
      </c>
      <c r="AK611" s="71">
        <f t="shared" si="2429"/>
        <v>0</v>
      </c>
      <c r="AL611" s="71">
        <f t="shared" si="2399"/>
        <v>0</v>
      </c>
      <c r="AM611" s="71">
        <f t="shared" si="2400"/>
        <v>0</v>
      </c>
      <c r="AN611" s="71">
        <f t="shared" si="2401"/>
        <v>0</v>
      </c>
      <c r="AO611" s="71">
        <f t="shared" si="2430"/>
        <v>0</v>
      </c>
      <c r="AP611" s="71">
        <f t="shared" si="2430"/>
        <v>0</v>
      </c>
      <c r="AQ611" s="71">
        <f t="shared" si="2430"/>
        <v>0</v>
      </c>
      <c r="AR611" s="71">
        <f t="shared" si="2403"/>
        <v>0</v>
      </c>
      <c r="AS611" s="71">
        <f t="shared" si="2404"/>
        <v>0</v>
      </c>
      <c r="AT611" s="71">
        <f t="shared" si="2405"/>
        <v>0</v>
      </c>
      <c r="AU611" s="71">
        <f t="shared" si="2431"/>
        <v>0</v>
      </c>
      <c r="AV611" s="71">
        <f t="shared" si="2431"/>
        <v>0</v>
      </c>
      <c r="AW611" s="71">
        <f t="shared" si="2431"/>
        <v>0</v>
      </c>
      <c r="AX611" s="71">
        <f t="shared" si="2407"/>
        <v>0</v>
      </c>
      <c r="AY611" s="71">
        <f t="shared" si="2408"/>
        <v>0</v>
      </c>
      <c r="AZ611" s="71">
        <f t="shared" si="2409"/>
        <v>0</v>
      </c>
      <c r="BA611" s="71">
        <f t="shared" si="2432"/>
        <v>0</v>
      </c>
      <c r="BB611" s="71">
        <f t="shared" si="2432"/>
        <v>0</v>
      </c>
      <c r="BC611" s="71">
        <f t="shared" si="2432"/>
        <v>0</v>
      </c>
      <c r="BD611" s="71">
        <f t="shared" si="2411"/>
        <v>0</v>
      </c>
      <c r="BE611" s="71">
        <f t="shared" si="2412"/>
        <v>0</v>
      </c>
      <c r="BF611" s="71">
        <f t="shared" si="2413"/>
        <v>0</v>
      </c>
    </row>
    <row r="612" spans="1:58" s="47" customFormat="1" ht="25.5">
      <c r="A612" s="151"/>
      <c r="B612" s="77" t="s">
        <v>34</v>
      </c>
      <c r="C612" s="40" t="s">
        <v>239</v>
      </c>
      <c r="D612" s="40" t="s">
        <v>21</v>
      </c>
      <c r="E612" s="40" t="s">
        <v>99</v>
      </c>
      <c r="F612" s="40" t="s">
        <v>301</v>
      </c>
      <c r="G612" s="41" t="s">
        <v>33</v>
      </c>
      <c r="H612" s="66">
        <v>490983</v>
      </c>
      <c r="I612" s="66">
        <v>252499</v>
      </c>
      <c r="J612" s="66">
        <v>252499</v>
      </c>
      <c r="K612" s="66">
        <v>-490983</v>
      </c>
      <c r="L612" s="66">
        <v>-252499</v>
      </c>
      <c r="M612" s="66">
        <v>-252499</v>
      </c>
      <c r="N612" s="66">
        <f t="shared" si="2345"/>
        <v>0</v>
      </c>
      <c r="O612" s="66">
        <f t="shared" si="2346"/>
        <v>0</v>
      </c>
      <c r="P612" s="66">
        <f t="shared" si="2347"/>
        <v>0</v>
      </c>
      <c r="Q612" s="66"/>
      <c r="R612" s="66"/>
      <c r="S612" s="66"/>
      <c r="T612" s="66">
        <f t="shared" si="2387"/>
        <v>0</v>
      </c>
      <c r="U612" s="66">
        <f t="shared" si="2388"/>
        <v>0</v>
      </c>
      <c r="V612" s="66">
        <f t="shared" si="2389"/>
        <v>0</v>
      </c>
      <c r="W612" s="66"/>
      <c r="X612" s="66"/>
      <c r="Y612" s="66"/>
      <c r="Z612" s="66">
        <f t="shared" si="2391"/>
        <v>0</v>
      </c>
      <c r="AA612" s="66">
        <f t="shared" si="2392"/>
        <v>0</v>
      </c>
      <c r="AB612" s="66">
        <f t="shared" si="2393"/>
        <v>0</v>
      </c>
      <c r="AC612" s="66"/>
      <c r="AD612" s="66"/>
      <c r="AE612" s="66"/>
      <c r="AF612" s="66">
        <f t="shared" si="2395"/>
        <v>0</v>
      </c>
      <c r="AG612" s="66">
        <f t="shared" si="2396"/>
        <v>0</v>
      </c>
      <c r="AH612" s="66">
        <f t="shared" si="2397"/>
        <v>0</v>
      </c>
      <c r="AI612" s="66"/>
      <c r="AJ612" s="66"/>
      <c r="AK612" s="66"/>
      <c r="AL612" s="66">
        <f t="shared" si="2399"/>
        <v>0</v>
      </c>
      <c r="AM612" s="66">
        <f t="shared" si="2400"/>
        <v>0</v>
      </c>
      <c r="AN612" s="66">
        <f t="shared" si="2401"/>
        <v>0</v>
      </c>
      <c r="AO612" s="66"/>
      <c r="AP612" s="66"/>
      <c r="AQ612" s="66"/>
      <c r="AR612" s="66">
        <f t="shared" si="2403"/>
        <v>0</v>
      </c>
      <c r="AS612" s="66">
        <f t="shared" si="2404"/>
        <v>0</v>
      </c>
      <c r="AT612" s="66">
        <f t="shared" si="2405"/>
        <v>0</v>
      </c>
      <c r="AU612" s="66"/>
      <c r="AV612" s="66"/>
      <c r="AW612" s="66"/>
      <c r="AX612" s="66">
        <f t="shared" si="2407"/>
        <v>0</v>
      </c>
      <c r="AY612" s="66">
        <f t="shared" si="2408"/>
        <v>0</v>
      </c>
      <c r="AZ612" s="66">
        <f t="shared" si="2409"/>
        <v>0</v>
      </c>
      <c r="BA612" s="66"/>
      <c r="BB612" s="66"/>
      <c r="BC612" s="66"/>
      <c r="BD612" s="66">
        <f t="shared" si="2411"/>
        <v>0</v>
      </c>
      <c r="BE612" s="66">
        <f t="shared" si="2412"/>
        <v>0</v>
      </c>
      <c r="BF612" s="66">
        <f t="shared" si="2413"/>
        <v>0</v>
      </c>
    </row>
    <row r="613" spans="1:58" s="47" customFormat="1" ht="38.25">
      <c r="A613" s="151"/>
      <c r="B613" s="93" t="s">
        <v>373</v>
      </c>
      <c r="C613" s="40" t="s">
        <v>239</v>
      </c>
      <c r="D613" s="40" t="s">
        <v>21</v>
      </c>
      <c r="E613" s="40" t="s">
        <v>99</v>
      </c>
      <c r="F613" s="40" t="s">
        <v>372</v>
      </c>
      <c r="G613" s="41"/>
      <c r="H613" s="170"/>
      <c r="I613" s="170"/>
      <c r="J613" s="170"/>
      <c r="K613" s="170"/>
      <c r="L613" s="170"/>
      <c r="M613" s="170"/>
      <c r="N613" s="66"/>
      <c r="O613" s="66"/>
      <c r="P613" s="66"/>
      <c r="Q613" s="66">
        <f>Q614</f>
        <v>604122.63</v>
      </c>
      <c r="R613" s="66">
        <f t="shared" ref="R613:S614" si="2434">R614</f>
        <v>0</v>
      </c>
      <c r="S613" s="66">
        <f t="shared" si="2434"/>
        <v>0</v>
      </c>
      <c r="T613" s="66">
        <f t="shared" ref="T613:T615" si="2435">N613+Q613</f>
        <v>604122.63</v>
      </c>
      <c r="U613" s="66">
        <f t="shared" ref="U613:U615" si="2436">O613+R613</f>
        <v>0</v>
      </c>
      <c r="V613" s="66">
        <f t="shared" ref="V613:V615" si="2437">P613+S613</f>
        <v>0</v>
      </c>
      <c r="W613" s="66">
        <f>W614</f>
        <v>0</v>
      </c>
      <c r="X613" s="66">
        <f t="shared" ref="X613:Y614" si="2438">X614</f>
        <v>0</v>
      </c>
      <c r="Y613" s="66">
        <f t="shared" si="2438"/>
        <v>0</v>
      </c>
      <c r="Z613" s="66">
        <f t="shared" si="2391"/>
        <v>604122.63</v>
      </c>
      <c r="AA613" s="66">
        <f t="shared" si="2392"/>
        <v>0</v>
      </c>
      <c r="AB613" s="66">
        <f t="shared" si="2393"/>
        <v>0</v>
      </c>
      <c r="AC613" s="66">
        <f>AC614</f>
        <v>-99138.08</v>
      </c>
      <c r="AD613" s="66">
        <f t="shared" ref="AD613:AE614" si="2439">AD614</f>
        <v>0</v>
      </c>
      <c r="AE613" s="66">
        <f t="shared" si="2439"/>
        <v>0</v>
      </c>
      <c r="AF613" s="66">
        <f t="shared" si="2395"/>
        <v>504984.55</v>
      </c>
      <c r="AG613" s="66">
        <f t="shared" si="2396"/>
        <v>0</v>
      </c>
      <c r="AH613" s="66">
        <f t="shared" si="2397"/>
        <v>0</v>
      </c>
      <c r="AI613" s="66">
        <f>AI614</f>
        <v>0</v>
      </c>
      <c r="AJ613" s="66">
        <f t="shared" ref="AJ613:AK614" si="2440">AJ614</f>
        <v>0</v>
      </c>
      <c r="AK613" s="66">
        <f t="shared" si="2440"/>
        <v>0</v>
      </c>
      <c r="AL613" s="66">
        <f t="shared" si="2399"/>
        <v>504984.55</v>
      </c>
      <c r="AM613" s="66">
        <f t="shared" si="2400"/>
        <v>0</v>
      </c>
      <c r="AN613" s="66">
        <f t="shared" si="2401"/>
        <v>0</v>
      </c>
      <c r="AO613" s="66">
        <f>AO614</f>
        <v>0</v>
      </c>
      <c r="AP613" s="66">
        <f t="shared" ref="AP613:AQ614" si="2441">AP614</f>
        <v>0</v>
      </c>
      <c r="AQ613" s="66">
        <f t="shared" si="2441"/>
        <v>0</v>
      </c>
      <c r="AR613" s="66">
        <f t="shared" si="2403"/>
        <v>504984.55</v>
      </c>
      <c r="AS613" s="66">
        <f t="shared" si="2404"/>
        <v>0</v>
      </c>
      <c r="AT613" s="66">
        <f t="shared" si="2405"/>
        <v>0</v>
      </c>
      <c r="AU613" s="66">
        <f>AU614</f>
        <v>0</v>
      </c>
      <c r="AV613" s="66">
        <f t="shared" ref="AV613:AW614" si="2442">AV614</f>
        <v>0</v>
      </c>
      <c r="AW613" s="66">
        <f t="shared" si="2442"/>
        <v>0</v>
      </c>
      <c r="AX613" s="66">
        <f t="shared" si="2407"/>
        <v>504984.55</v>
      </c>
      <c r="AY613" s="66">
        <f t="shared" si="2408"/>
        <v>0</v>
      </c>
      <c r="AZ613" s="66">
        <f t="shared" si="2409"/>
        <v>0</v>
      </c>
      <c r="BA613" s="66">
        <f>BA614</f>
        <v>0</v>
      </c>
      <c r="BB613" s="66">
        <f t="shared" ref="BB613:BC614" si="2443">BB614</f>
        <v>0</v>
      </c>
      <c r="BC613" s="66">
        <f t="shared" si="2443"/>
        <v>0</v>
      </c>
      <c r="BD613" s="66">
        <f t="shared" si="2411"/>
        <v>504984.55</v>
      </c>
      <c r="BE613" s="66">
        <f t="shared" si="2412"/>
        <v>0</v>
      </c>
      <c r="BF613" s="66">
        <f t="shared" si="2413"/>
        <v>0</v>
      </c>
    </row>
    <row r="614" spans="1:58" s="47" customFormat="1" ht="25.5">
      <c r="A614" s="151"/>
      <c r="B614" s="136" t="s">
        <v>207</v>
      </c>
      <c r="C614" s="40" t="s">
        <v>239</v>
      </c>
      <c r="D614" s="40" t="s">
        <v>21</v>
      </c>
      <c r="E614" s="40" t="s">
        <v>99</v>
      </c>
      <c r="F614" s="40" t="s">
        <v>372</v>
      </c>
      <c r="G614" s="41" t="s">
        <v>32</v>
      </c>
      <c r="H614" s="170"/>
      <c r="I614" s="170"/>
      <c r="J614" s="170"/>
      <c r="K614" s="170"/>
      <c r="L614" s="170"/>
      <c r="M614" s="170"/>
      <c r="N614" s="66"/>
      <c r="O614" s="66"/>
      <c r="P614" s="66"/>
      <c r="Q614" s="66">
        <f>Q615</f>
        <v>604122.63</v>
      </c>
      <c r="R614" s="66">
        <f t="shared" si="2434"/>
        <v>0</v>
      </c>
      <c r="S614" s="66">
        <f t="shared" si="2434"/>
        <v>0</v>
      </c>
      <c r="T614" s="66">
        <f t="shared" si="2435"/>
        <v>604122.63</v>
      </c>
      <c r="U614" s="66">
        <f t="shared" si="2436"/>
        <v>0</v>
      </c>
      <c r="V614" s="66">
        <f t="shared" si="2437"/>
        <v>0</v>
      </c>
      <c r="W614" s="66">
        <f>W615</f>
        <v>0</v>
      </c>
      <c r="X614" s="66">
        <f t="shared" si="2438"/>
        <v>0</v>
      </c>
      <c r="Y614" s="66">
        <f t="shared" si="2438"/>
        <v>0</v>
      </c>
      <c r="Z614" s="66">
        <f t="shared" si="2391"/>
        <v>604122.63</v>
      </c>
      <c r="AA614" s="66">
        <f t="shared" si="2392"/>
        <v>0</v>
      </c>
      <c r="AB614" s="66">
        <f t="shared" si="2393"/>
        <v>0</v>
      </c>
      <c r="AC614" s="66">
        <f>AC615</f>
        <v>-99138.08</v>
      </c>
      <c r="AD614" s="66">
        <f t="shared" si="2439"/>
        <v>0</v>
      </c>
      <c r="AE614" s="66">
        <f t="shared" si="2439"/>
        <v>0</v>
      </c>
      <c r="AF614" s="66">
        <f t="shared" si="2395"/>
        <v>504984.55</v>
      </c>
      <c r="AG614" s="66">
        <f t="shared" si="2396"/>
        <v>0</v>
      </c>
      <c r="AH614" s="66">
        <f t="shared" si="2397"/>
        <v>0</v>
      </c>
      <c r="AI614" s="66">
        <f>AI615</f>
        <v>0</v>
      </c>
      <c r="AJ614" s="66">
        <f t="shared" si="2440"/>
        <v>0</v>
      </c>
      <c r="AK614" s="66">
        <f t="shared" si="2440"/>
        <v>0</v>
      </c>
      <c r="AL614" s="66">
        <f t="shared" si="2399"/>
        <v>504984.55</v>
      </c>
      <c r="AM614" s="66">
        <f t="shared" si="2400"/>
        <v>0</v>
      </c>
      <c r="AN614" s="66">
        <f t="shared" si="2401"/>
        <v>0</v>
      </c>
      <c r="AO614" s="66">
        <f>AO615</f>
        <v>0</v>
      </c>
      <c r="AP614" s="66">
        <f t="shared" si="2441"/>
        <v>0</v>
      </c>
      <c r="AQ614" s="66">
        <f t="shared" si="2441"/>
        <v>0</v>
      </c>
      <c r="AR614" s="66">
        <f t="shared" si="2403"/>
        <v>504984.55</v>
      </c>
      <c r="AS614" s="66">
        <f t="shared" si="2404"/>
        <v>0</v>
      </c>
      <c r="AT614" s="66">
        <f t="shared" si="2405"/>
        <v>0</v>
      </c>
      <c r="AU614" s="66">
        <f>AU615</f>
        <v>0</v>
      </c>
      <c r="AV614" s="66">
        <f t="shared" si="2442"/>
        <v>0</v>
      </c>
      <c r="AW614" s="66">
        <f t="shared" si="2442"/>
        <v>0</v>
      </c>
      <c r="AX614" s="66">
        <f t="shared" si="2407"/>
        <v>504984.55</v>
      </c>
      <c r="AY614" s="66">
        <f t="shared" si="2408"/>
        <v>0</v>
      </c>
      <c r="AZ614" s="66">
        <f t="shared" si="2409"/>
        <v>0</v>
      </c>
      <c r="BA614" s="66">
        <f>BA615</f>
        <v>0</v>
      </c>
      <c r="BB614" s="66">
        <f t="shared" si="2443"/>
        <v>0</v>
      </c>
      <c r="BC614" s="66">
        <f t="shared" si="2443"/>
        <v>0</v>
      </c>
      <c r="BD614" s="66">
        <f t="shared" si="2411"/>
        <v>504984.55</v>
      </c>
      <c r="BE614" s="66">
        <f t="shared" si="2412"/>
        <v>0</v>
      </c>
      <c r="BF614" s="66">
        <f t="shared" si="2413"/>
        <v>0</v>
      </c>
    </row>
    <row r="615" spans="1:58" s="47" customFormat="1" ht="25.5">
      <c r="A615" s="151"/>
      <c r="B615" s="77" t="s">
        <v>34</v>
      </c>
      <c r="C615" s="40" t="s">
        <v>239</v>
      </c>
      <c r="D615" s="40" t="s">
        <v>21</v>
      </c>
      <c r="E615" s="40" t="s">
        <v>99</v>
      </c>
      <c r="F615" s="40" t="s">
        <v>372</v>
      </c>
      <c r="G615" s="41" t="s">
        <v>33</v>
      </c>
      <c r="H615" s="170"/>
      <c r="I615" s="170"/>
      <c r="J615" s="170"/>
      <c r="K615" s="170"/>
      <c r="L615" s="170"/>
      <c r="M615" s="170"/>
      <c r="N615" s="66"/>
      <c r="O615" s="66"/>
      <c r="P615" s="66"/>
      <c r="Q615" s="66">
        <v>604122.63</v>
      </c>
      <c r="R615" s="66"/>
      <c r="S615" s="66"/>
      <c r="T615" s="66">
        <f t="shared" si="2435"/>
        <v>604122.63</v>
      </c>
      <c r="U615" s="66">
        <f t="shared" si="2436"/>
        <v>0</v>
      </c>
      <c r="V615" s="66">
        <f t="shared" si="2437"/>
        <v>0</v>
      </c>
      <c r="W615" s="66"/>
      <c r="X615" s="66"/>
      <c r="Y615" s="66"/>
      <c r="Z615" s="66">
        <f t="shared" si="2391"/>
        <v>604122.63</v>
      </c>
      <c r="AA615" s="66">
        <f t="shared" si="2392"/>
        <v>0</v>
      </c>
      <c r="AB615" s="66">
        <f t="shared" si="2393"/>
        <v>0</v>
      </c>
      <c r="AC615" s="66">
        <v>-99138.08</v>
      </c>
      <c r="AD615" s="66"/>
      <c r="AE615" s="66"/>
      <c r="AF615" s="66">
        <f t="shared" si="2395"/>
        <v>504984.55</v>
      </c>
      <c r="AG615" s="66">
        <f t="shared" si="2396"/>
        <v>0</v>
      </c>
      <c r="AH615" s="66">
        <f t="shared" si="2397"/>
        <v>0</v>
      </c>
      <c r="AI615" s="66"/>
      <c r="AJ615" s="66"/>
      <c r="AK615" s="66"/>
      <c r="AL615" s="66">
        <f t="shared" si="2399"/>
        <v>504984.55</v>
      </c>
      <c r="AM615" s="66">
        <f t="shared" si="2400"/>
        <v>0</v>
      </c>
      <c r="AN615" s="66">
        <f t="shared" si="2401"/>
        <v>0</v>
      </c>
      <c r="AO615" s="66"/>
      <c r="AP615" s="66"/>
      <c r="AQ615" s="66"/>
      <c r="AR615" s="66">
        <f t="shared" si="2403"/>
        <v>504984.55</v>
      </c>
      <c r="AS615" s="66">
        <f t="shared" si="2404"/>
        <v>0</v>
      </c>
      <c r="AT615" s="66">
        <f t="shared" si="2405"/>
        <v>0</v>
      </c>
      <c r="AU615" s="66"/>
      <c r="AV615" s="66"/>
      <c r="AW615" s="66"/>
      <c r="AX615" s="66">
        <f t="shared" si="2407"/>
        <v>504984.55</v>
      </c>
      <c r="AY615" s="66">
        <f t="shared" si="2408"/>
        <v>0</v>
      </c>
      <c r="AZ615" s="66">
        <f t="shared" si="2409"/>
        <v>0</v>
      </c>
      <c r="BA615" s="66"/>
      <c r="BB615" s="66"/>
      <c r="BC615" s="66"/>
      <c r="BD615" s="66">
        <f t="shared" si="2411"/>
        <v>504984.55</v>
      </c>
      <c r="BE615" s="66">
        <f t="shared" si="2412"/>
        <v>0</v>
      </c>
      <c r="BF615" s="66">
        <f t="shared" si="2413"/>
        <v>0</v>
      </c>
    </row>
    <row r="616" spans="1:58" s="47" customFormat="1">
      <c r="A616" s="151"/>
      <c r="B616" s="136" t="s">
        <v>347</v>
      </c>
      <c r="C616" s="40" t="s">
        <v>239</v>
      </c>
      <c r="D616" s="40" t="s">
        <v>21</v>
      </c>
      <c r="E616" s="40" t="s">
        <v>345</v>
      </c>
      <c r="F616" s="40" t="s">
        <v>346</v>
      </c>
      <c r="G616" s="41"/>
      <c r="H616" s="170">
        <f>H617</f>
        <v>0</v>
      </c>
      <c r="I616" s="170">
        <f t="shared" ref="I616:M617" si="2444">I617</f>
        <v>0</v>
      </c>
      <c r="J616" s="170">
        <f t="shared" si="2444"/>
        <v>0</v>
      </c>
      <c r="K616" s="170">
        <f t="shared" si="2444"/>
        <v>2077550.84</v>
      </c>
      <c r="L616" s="170">
        <f t="shared" si="2444"/>
        <v>2480969.13</v>
      </c>
      <c r="M616" s="170">
        <f t="shared" si="2444"/>
        <v>252499</v>
      </c>
      <c r="N616" s="66">
        <f t="shared" ref="N616:N618" si="2445">H616+K616</f>
        <v>2077550.84</v>
      </c>
      <c r="O616" s="66">
        <f t="shared" ref="O616:O618" si="2446">I616+L616</f>
        <v>2480969.13</v>
      </c>
      <c r="P616" s="66">
        <f t="shared" ref="P616:P618" si="2447">J616+M616</f>
        <v>252499</v>
      </c>
      <c r="Q616" s="66">
        <f t="shared" ref="Q616:S617" si="2448">Q617</f>
        <v>0</v>
      </c>
      <c r="R616" s="66">
        <f t="shared" si="2448"/>
        <v>0</v>
      </c>
      <c r="S616" s="66">
        <f t="shared" si="2448"/>
        <v>0</v>
      </c>
      <c r="T616" s="66">
        <f t="shared" si="2387"/>
        <v>2077550.84</v>
      </c>
      <c r="U616" s="66">
        <f t="shared" si="2388"/>
        <v>2480969.13</v>
      </c>
      <c r="V616" s="66">
        <f t="shared" si="2389"/>
        <v>252499</v>
      </c>
      <c r="W616" s="66">
        <f t="shared" ref="W616:Y617" si="2449">W617</f>
        <v>0</v>
      </c>
      <c r="X616" s="66">
        <f t="shared" si="2449"/>
        <v>0</v>
      </c>
      <c r="Y616" s="66">
        <f t="shared" si="2449"/>
        <v>0</v>
      </c>
      <c r="Z616" s="66">
        <f t="shared" si="2391"/>
        <v>2077550.84</v>
      </c>
      <c r="AA616" s="66">
        <f t="shared" si="2392"/>
        <v>2480969.13</v>
      </c>
      <c r="AB616" s="66">
        <f t="shared" si="2393"/>
        <v>252499</v>
      </c>
      <c r="AC616" s="66">
        <f t="shared" ref="AC616:AE617" si="2450">AC617</f>
        <v>0</v>
      </c>
      <c r="AD616" s="66">
        <f t="shared" si="2450"/>
        <v>0</v>
      </c>
      <c r="AE616" s="66">
        <f t="shared" si="2450"/>
        <v>0</v>
      </c>
      <c r="AF616" s="66">
        <f t="shared" si="2395"/>
        <v>2077550.84</v>
      </c>
      <c r="AG616" s="66">
        <f t="shared" si="2396"/>
        <v>2480969.13</v>
      </c>
      <c r="AH616" s="66">
        <f t="shared" si="2397"/>
        <v>252499</v>
      </c>
      <c r="AI616" s="66">
        <f t="shared" ref="AI616:AK617" si="2451">AI617</f>
        <v>0</v>
      </c>
      <c r="AJ616" s="66">
        <f t="shared" si="2451"/>
        <v>0</v>
      </c>
      <c r="AK616" s="66">
        <f t="shared" si="2451"/>
        <v>0</v>
      </c>
      <c r="AL616" s="66">
        <f t="shared" si="2399"/>
        <v>2077550.84</v>
      </c>
      <c r="AM616" s="66">
        <f t="shared" si="2400"/>
        <v>2480969.13</v>
      </c>
      <c r="AN616" s="66">
        <f t="shared" si="2401"/>
        <v>252499</v>
      </c>
      <c r="AO616" s="66">
        <f t="shared" ref="AO616:AQ617" si="2452">AO617</f>
        <v>0</v>
      </c>
      <c r="AP616" s="66">
        <f t="shared" si="2452"/>
        <v>0</v>
      </c>
      <c r="AQ616" s="66">
        <f t="shared" si="2452"/>
        <v>0</v>
      </c>
      <c r="AR616" s="66">
        <f t="shared" si="2403"/>
        <v>2077550.84</v>
      </c>
      <c r="AS616" s="66">
        <f t="shared" si="2404"/>
        <v>2480969.13</v>
      </c>
      <c r="AT616" s="66">
        <f t="shared" si="2405"/>
        <v>252499</v>
      </c>
      <c r="AU616" s="66">
        <f t="shared" ref="AU616:AW617" si="2453">AU617</f>
        <v>0</v>
      </c>
      <c r="AV616" s="66">
        <f t="shared" si="2453"/>
        <v>0</v>
      </c>
      <c r="AW616" s="66">
        <f t="shared" si="2453"/>
        <v>0</v>
      </c>
      <c r="AX616" s="66">
        <f t="shared" si="2407"/>
        <v>2077550.84</v>
      </c>
      <c r="AY616" s="66">
        <f t="shared" si="2408"/>
        <v>2480969.13</v>
      </c>
      <c r="AZ616" s="66">
        <f t="shared" si="2409"/>
        <v>252499</v>
      </c>
      <c r="BA616" s="66">
        <f t="shared" ref="BA616:BC617" si="2454">BA617</f>
        <v>0</v>
      </c>
      <c r="BB616" s="66">
        <f t="shared" si="2454"/>
        <v>0</v>
      </c>
      <c r="BC616" s="66">
        <f t="shared" si="2454"/>
        <v>0</v>
      </c>
      <c r="BD616" s="66">
        <f t="shared" si="2411"/>
        <v>2077550.84</v>
      </c>
      <c r="BE616" s="66">
        <f t="shared" si="2412"/>
        <v>2480969.13</v>
      </c>
      <c r="BF616" s="66">
        <f t="shared" si="2413"/>
        <v>252499</v>
      </c>
    </row>
    <row r="617" spans="1:58" s="47" customFormat="1" ht="25.5">
      <c r="A617" s="151"/>
      <c r="B617" s="136" t="s">
        <v>207</v>
      </c>
      <c r="C617" s="40" t="s">
        <v>239</v>
      </c>
      <c r="D617" s="40" t="s">
        <v>21</v>
      </c>
      <c r="E617" s="40" t="s">
        <v>345</v>
      </c>
      <c r="F617" s="40" t="s">
        <v>346</v>
      </c>
      <c r="G617" s="41" t="s">
        <v>32</v>
      </c>
      <c r="H617" s="170">
        <f>H618</f>
        <v>0</v>
      </c>
      <c r="I617" s="170">
        <f t="shared" si="2444"/>
        <v>0</v>
      </c>
      <c r="J617" s="170">
        <f t="shared" si="2444"/>
        <v>0</v>
      </c>
      <c r="K617" s="170">
        <f t="shared" si="2444"/>
        <v>2077550.84</v>
      </c>
      <c r="L617" s="170">
        <f t="shared" si="2444"/>
        <v>2480969.13</v>
      </c>
      <c r="M617" s="170">
        <f t="shared" si="2444"/>
        <v>252499</v>
      </c>
      <c r="N617" s="66">
        <f t="shared" si="2445"/>
        <v>2077550.84</v>
      </c>
      <c r="O617" s="66">
        <f t="shared" si="2446"/>
        <v>2480969.13</v>
      </c>
      <c r="P617" s="66">
        <f t="shared" si="2447"/>
        <v>252499</v>
      </c>
      <c r="Q617" s="66">
        <f t="shared" si="2448"/>
        <v>0</v>
      </c>
      <c r="R617" s="66">
        <f t="shared" si="2448"/>
        <v>0</v>
      </c>
      <c r="S617" s="66">
        <f t="shared" si="2448"/>
        <v>0</v>
      </c>
      <c r="T617" s="66">
        <f t="shared" si="2387"/>
        <v>2077550.84</v>
      </c>
      <c r="U617" s="66">
        <f t="shared" si="2388"/>
        <v>2480969.13</v>
      </c>
      <c r="V617" s="66">
        <f t="shared" si="2389"/>
        <v>252499</v>
      </c>
      <c r="W617" s="66">
        <f t="shared" si="2449"/>
        <v>0</v>
      </c>
      <c r="X617" s="66">
        <f t="shared" si="2449"/>
        <v>0</v>
      </c>
      <c r="Y617" s="66">
        <f t="shared" si="2449"/>
        <v>0</v>
      </c>
      <c r="Z617" s="66">
        <f t="shared" si="2391"/>
        <v>2077550.84</v>
      </c>
      <c r="AA617" s="66">
        <f t="shared" si="2392"/>
        <v>2480969.13</v>
      </c>
      <c r="AB617" s="66">
        <f t="shared" si="2393"/>
        <v>252499</v>
      </c>
      <c r="AC617" s="66">
        <f t="shared" si="2450"/>
        <v>0</v>
      </c>
      <c r="AD617" s="66">
        <f t="shared" si="2450"/>
        <v>0</v>
      </c>
      <c r="AE617" s="66">
        <f t="shared" si="2450"/>
        <v>0</v>
      </c>
      <c r="AF617" s="66">
        <f t="shared" si="2395"/>
        <v>2077550.84</v>
      </c>
      <c r="AG617" s="66">
        <f t="shared" si="2396"/>
        <v>2480969.13</v>
      </c>
      <c r="AH617" s="66">
        <f t="shared" si="2397"/>
        <v>252499</v>
      </c>
      <c r="AI617" s="66">
        <f t="shared" si="2451"/>
        <v>0</v>
      </c>
      <c r="AJ617" s="66">
        <f t="shared" si="2451"/>
        <v>0</v>
      </c>
      <c r="AK617" s="66">
        <f t="shared" si="2451"/>
        <v>0</v>
      </c>
      <c r="AL617" s="66">
        <f t="shared" si="2399"/>
        <v>2077550.84</v>
      </c>
      <c r="AM617" s="66">
        <f t="shared" si="2400"/>
        <v>2480969.13</v>
      </c>
      <c r="AN617" s="66">
        <f t="shared" si="2401"/>
        <v>252499</v>
      </c>
      <c r="AO617" s="66">
        <f t="shared" si="2452"/>
        <v>0</v>
      </c>
      <c r="AP617" s="66">
        <f t="shared" si="2452"/>
        <v>0</v>
      </c>
      <c r="AQ617" s="66">
        <f t="shared" si="2452"/>
        <v>0</v>
      </c>
      <c r="AR617" s="66">
        <f t="shared" si="2403"/>
        <v>2077550.84</v>
      </c>
      <c r="AS617" s="66">
        <f t="shared" si="2404"/>
        <v>2480969.13</v>
      </c>
      <c r="AT617" s="66">
        <f t="shared" si="2405"/>
        <v>252499</v>
      </c>
      <c r="AU617" s="66">
        <f t="shared" si="2453"/>
        <v>0</v>
      </c>
      <c r="AV617" s="66">
        <f t="shared" si="2453"/>
        <v>0</v>
      </c>
      <c r="AW617" s="66">
        <f t="shared" si="2453"/>
        <v>0</v>
      </c>
      <c r="AX617" s="66">
        <f t="shared" si="2407"/>
        <v>2077550.84</v>
      </c>
      <c r="AY617" s="66">
        <f t="shared" si="2408"/>
        <v>2480969.13</v>
      </c>
      <c r="AZ617" s="66">
        <f t="shared" si="2409"/>
        <v>252499</v>
      </c>
      <c r="BA617" s="66">
        <f t="shared" si="2454"/>
        <v>0</v>
      </c>
      <c r="BB617" s="66">
        <f t="shared" si="2454"/>
        <v>0</v>
      </c>
      <c r="BC617" s="66">
        <f t="shared" si="2454"/>
        <v>0</v>
      </c>
      <c r="BD617" s="66">
        <f t="shared" si="2411"/>
        <v>2077550.84</v>
      </c>
      <c r="BE617" s="66">
        <f t="shared" si="2412"/>
        <v>2480969.13</v>
      </c>
      <c r="BF617" s="66">
        <f t="shared" si="2413"/>
        <v>252499</v>
      </c>
    </row>
    <row r="618" spans="1:58" s="47" customFormat="1" ht="25.5">
      <c r="A618" s="151"/>
      <c r="B618" s="77" t="s">
        <v>34</v>
      </c>
      <c r="C618" s="40" t="s">
        <v>239</v>
      </c>
      <c r="D618" s="40" t="s">
        <v>21</v>
      </c>
      <c r="E618" s="40" t="s">
        <v>345</v>
      </c>
      <c r="F618" s="40" t="s">
        <v>346</v>
      </c>
      <c r="G618" s="41" t="s">
        <v>33</v>
      </c>
      <c r="H618" s="170"/>
      <c r="I618" s="170"/>
      <c r="J618" s="170"/>
      <c r="K618" s="66">
        <f>2036814.55+40736.29</f>
        <v>2077550.84</v>
      </c>
      <c r="L618" s="66">
        <f>2228470.13+252499</f>
        <v>2480969.13</v>
      </c>
      <c r="M618" s="66">
        <v>252499</v>
      </c>
      <c r="N618" s="66">
        <f t="shared" si="2445"/>
        <v>2077550.84</v>
      </c>
      <c r="O618" s="66">
        <f t="shared" si="2446"/>
        <v>2480969.13</v>
      </c>
      <c r="P618" s="66">
        <f t="shared" si="2447"/>
        <v>252499</v>
      </c>
      <c r="Q618" s="66"/>
      <c r="R618" s="66"/>
      <c r="S618" s="66"/>
      <c r="T618" s="66">
        <f t="shared" si="2387"/>
        <v>2077550.84</v>
      </c>
      <c r="U618" s="66">
        <f t="shared" si="2388"/>
        <v>2480969.13</v>
      </c>
      <c r="V618" s="66">
        <f t="shared" si="2389"/>
        <v>252499</v>
      </c>
      <c r="W618" s="66"/>
      <c r="X618" s="66"/>
      <c r="Y618" s="66"/>
      <c r="Z618" s="66">
        <f t="shared" si="2391"/>
        <v>2077550.84</v>
      </c>
      <c r="AA618" s="66">
        <f t="shared" si="2392"/>
        <v>2480969.13</v>
      </c>
      <c r="AB618" s="66">
        <f t="shared" si="2393"/>
        <v>252499</v>
      </c>
      <c r="AC618" s="66"/>
      <c r="AD618" s="66"/>
      <c r="AE618" s="66"/>
      <c r="AF618" s="66">
        <f t="shared" si="2395"/>
        <v>2077550.84</v>
      </c>
      <c r="AG618" s="66">
        <f t="shared" si="2396"/>
        <v>2480969.13</v>
      </c>
      <c r="AH618" s="66">
        <f t="shared" si="2397"/>
        <v>252499</v>
      </c>
      <c r="AI618" s="66"/>
      <c r="AJ618" s="66"/>
      <c r="AK618" s="66"/>
      <c r="AL618" s="66">
        <f t="shared" si="2399"/>
        <v>2077550.84</v>
      </c>
      <c r="AM618" s="66">
        <f t="shared" si="2400"/>
        <v>2480969.13</v>
      </c>
      <c r="AN618" s="66">
        <f t="shared" si="2401"/>
        <v>252499</v>
      </c>
      <c r="AO618" s="66"/>
      <c r="AP618" s="66"/>
      <c r="AQ618" s="66"/>
      <c r="AR618" s="66">
        <f t="shared" si="2403"/>
        <v>2077550.84</v>
      </c>
      <c r="AS618" s="66">
        <f t="shared" si="2404"/>
        <v>2480969.13</v>
      </c>
      <c r="AT618" s="66">
        <f t="shared" si="2405"/>
        <v>252499</v>
      </c>
      <c r="AU618" s="66"/>
      <c r="AV618" s="66"/>
      <c r="AW618" s="66"/>
      <c r="AX618" s="66">
        <f t="shared" si="2407"/>
        <v>2077550.84</v>
      </c>
      <c r="AY618" s="66">
        <f t="shared" si="2408"/>
        <v>2480969.13</v>
      </c>
      <c r="AZ618" s="66">
        <f t="shared" si="2409"/>
        <v>252499</v>
      </c>
      <c r="BA618" s="66"/>
      <c r="BB618" s="66"/>
      <c r="BC618" s="66"/>
      <c r="BD618" s="66">
        <f t="shared" si="2411"/>
        <v>2077550.84</v>
      </c>
      <c r="BE618" s="66">
        <f t="shared" si="2412"/>
        <v>2480969.13</v>
      </c>
      <c r="BF618" s="66">
        <f t="shared" si="2413"/>
        <v>252499</v>
      </c>
    </row>
    <row r="619" spans="1:58" s="47" customFormat="1">
      <c r="A619" s="151"/>
      <c r="B619" s="99"/>
      <c r="C619" s="40"/>
      <c r="D619" s="40"/>
      <c r="E619" s="40"/>
      <c r="F619" s="40"/>
      <c r="G619" s="41"/>
      <c r="H619" s="170"/>
      <c r="I619" s="170"/>
      <c r="J619" s="170"/>
      <c r="K619" s="170"/>
      <c r="L619" s="170"/>
      <c r="M619" s="170"/>
      <c r="N619" s="170"/>
      <c r="O619" s="170"/>
      <c r="P619" s="170"/>
      <c r="Q619" s="170"/>
      <c r="R619" s="170"/>
      <c r="S619" s="170"/>
      <c r="T619" s="170"/>
      <c r="U619" s="170"/>
      <c r="V619" s="170"/>
      <c r="W619" s="170"/>
      <c r="X619" s="170"/>
      <c r="Y619" s="170"/>
      <c r="Z619" s="170"/>
      <c r="AA619" s="170"/>
      <c r="AB619" s="170"/>
      <c r="AC619" s="170"/>
      <c r="AD619" s="170"/>
      <c r="AE619" s="170"/>
      <c r="AF619" s="170"/>
      <c r="AG619" s="170"/>
      <c r="AH619" s="170"/>
      <c r="AI619" s="170"/>
      <c r="AJ619" s="170"/>
      <c r="AK619" s="170"/>
      <c r="AL619" s="170"/>
      <c r="AM619" s="170"/>
      <c r="AN619" s="170"/>
      <c r="AO619" s="170"/>
      <c r="AP619" s="170"/>
      <c r="AQ619" s="170"/>
      <c r="AR619" s="170"/>
      <c r="AS619" s="170"/>
      <c r="AT619" s="170"/>
      <c r="AU619" s="170"/>
      <c r="AV619" s="170"/>
      <c r="AW619" s="170"/>
      <c r="AX619" s="170"/>
      <c r="AY619" s="170"/>
      <c r="AZ619" s="170"/>
      <c r="BA619" s="170"/>
      <c r="BB619" s="170"/>
      <c r="BC619" s="170"/>
      <c r="BD619" s="170"/>
      <c r="BE619" s="170"/>
      <c r="BF619" s="170"/>
    </row>
    <row r="620" spans="1:58" s="155" customFormat="1" ht="45">
      <c r="A620" s="90">
        <v>22</v>
      </c>
      <c r="B620" s="209" t="s">
        <v>479</v>
      </c>
      <c r="C620" s="138" t="s">
        <v>393</v>
      </c>
      <c r="D620" s="138" t="s">
        <v>21</v>
      </c>
      <c r="E620" s="138" t="s">
        <v>99</v>
      </c>
      <c r="F620" s="138" t="s">
        <v>100</v>
      </c>
      <c r="G620" s="139"/>
      <c r="H620" s="210"/>
      <c r="I620" s="210"/>
      <c r="J620" s="210"/>
      <c r="K620" s="210"/>
      <c r="L620" s="210"/>
      <c r="M620" s="210"/>
      <c r="N620" s="210"/>
      <c r="O620" s="210"/>
      <c r="P620" s="210"/>
      <c r="Q620" s="210"/>
      <c r="R620" s="210"/>
      <c r="S620" s="210"/>
      <c r="T620" s="210"/>
      <c r="U620" s="210"/>
      <c r="V620" s="210"/>
      <c r="W620" s="210">
        <f>W621+W624</f>
        <v>1326564.19</v>
      </c>
      <c r="X620" s="210">
        <f t="shared" ref="X620:Y620" si="2455">X621+X624</f>
        <v>0</v>
      </c>
      <c r="Y620" s="210">
        <f t="shared" si="2455"/>
        <v>0</v>
      </c>
      <c r="Z620" s="211">
        <f t="shared" ref="Z620:Z626" si="2456">T620+W620</f>
        <v>1326564.19</v>
      </c>
      <c r="AA620" s="211">
        <f t="shared" ref="AA620:AA626" si="2457">U620+X620</f>
        <v>0</v>
      </c>
      <c r="AB620" s="211">
        <f t="shared" ref="AB620:AB626" si="2458">V620+Y620</f>
        <v>0</v>
      </c>
      <c r="AC620" s="210">
        <f>AC621+AC624</f>
        <v>0</v>
      </c>
      <c r="AD620" s="210">
        <f t="shared" ref="AD620:AE620" si="2459">AD621+AD624</f>
        <v>0</v>
      </c>
      <c r="AE620" s="210">
        <f t="shared" si="2459"/>
        <v>0</v>
      </c>
      <c r="AF620" s="211">
        <f t="shared" ref="AF620:AF626" si="2460">Z620+AC620</f>
        <v>1326564.19</v>
      </c>
      <c r="AG620" s="211">
        <f t="shared" ref="AG620:AG626" si="2461">AA620+AD620</f>
        <v>0</v>
      </c>
      <c r="AH620" s="211">
        <f t="shared" ref="AH620:AH626" si="2462">AB620+AE620</f>
        <v>0</v>
      </c>
      <c r="AI620" s="210">
        <f>AI621+AI624</f>
        <v>79000</v>
      </c>
      <c r="AJ620" s="210">
        <f t="shared" ref="AJ620:AK620" si="2463">AJ621+AJ624</f>
        <v>0</v>
      </c>
      <c r="AK620" s="210">
        <f t="shared" si="2463"/>
        <v>0</v>
      </c>
      <c r="AL620" s="211">
        <f t="shared" ref="AL620:AL626" si="2464">AF620+AI620</f>
        <v>1405564.19</v>
      </c>
      <c r="AM620" s="211">
        <f t="shared" ref="AM620:AM626" si="2465">AG620+AJ620</f>
        <v>0</v>
      </c>
      <c r="AN620" s="211">
        <f t="shared" ref="AN620:AN626" si="2466">AH620+AK620</f>
        <v>0</v>
      </c>
      <c r="AO620" s="210">
        <f>AO621+AO624</f>
        <v>-500721</v>
      </c>
      <c r="AP620" s="210">
        <f t="shared" ref="AP620:AQ620" si="2467">AP621+AP624</f>
        <v>0</v>
      </c>
      <c r="AQ620" s="210">
        <f t="shared" si="2467"/>
        <v>0</v>
      </c>
      <c r="AR620" s="211">
        <f t="shared" ref="AR620:AR626" si="2468">AL620+AO620</f>
        <v>904843.19</v>
      </c>
      <c r="AS620" s="211">
        <f t="shared" ref="AS620:AS626" si="2469">AM620+AP620</f>
        <v>0</v>
      </c>
      <c r="AT620" s="211">
        <f t="shared" ref="AT620:AT626" si="2470">AN620+AQ620</f>
        <v>0</v>
      </c>
      <c r="AU620" s="210">
        <f>AU621+AU624</f>
        <v>0</v>
      </c>
      <c r="AV620" s="210">
        <f t="shared" ref="AV620:AW620" si="2471">AV621+AV624</f>
        <v>0</v>
      </c>
      <c r="AW620" s="210">
        <f t="shared" si="2471"/>
        <v>0</v>
      </c>
      <c r="AX620" s="211">
        <f t="shared" ref="AX620:AX626" si="2472">AR620+AU620</f>
        <v>904843.19</v>
      </c>
      <c r="AY620" s="211">
        <f t="shared" ref="AY620:AY626" si="2473">AS620+AV620</f>
        <v>0</v>
      </c>
      <c r="AZ620" s="211">
        <f t="shared" ref="AZ620:AZ626" si="2474">AT620+AW620</f>
        <v>0</v>
      </c>
      <c r="BA620" s="210">
        <f>BA621+BA624</f>
        <v>0</v>
      </c>
      <c r="BB620" s="210">
        <f t="shared" ref="BB620:BC620" si="2475">BB621+BB624</f>
        <v>0</v>
      </c>
      <c r="BC620" s="210">
        <f t="shared" si="2475"/>
        <v>0</v>
      </c>
      <c r="BD620" s="211">
        <f t="shared" ref="BD620:BD626" si="2476">AX620+BA620</f>
        <v>904843.19</v>
      </c>
      <c r="BE620" s="211">
        <f t="shared" ref="BE620:BE626" si="2477">AY620+BB620</f>
        <v>0</v>
      </c>
      <c r="BF620" s="211">
        <f t="shared" ref="BF620:BF626" si="2478">AZ620+BC620</f>
        <v>0</v>
      </c>
    </row>
    <row r="621" spans="1:58" s="47" customFormat="1">
      <c r="A621" s="151"/>
      <c r="B621" s="99" t="s">
        <v>287</v>
      </c>
      <c r="C621" s="40" t="s">
        <v>393</v>
      </c>
      <c r="D621" s="40" t="s">
        <v>21</v>
      </c>
      <c r="E621" s="40" t="s">
        <v>99</v>
      </c>
      <c r="F621" s="40" t="s">
        <v>128</v>
      </c>
      <c r="G621" s="41"/>
      <c r="H621" s="170"/>
      <c r="I621" s="170"/>
      <c r="J621" s="170"/>
      <c r="K621" s="170"/>
      <c r="L621" s="170"/>
      <c r="M621" s="170"/>
      <c r="N621" s="170"/>
      <c r="O621" s="170"/>
      <c r="P621" s="170"/>
      <c r="Q621" s="170"/>
      <c r="R621" s="170"/>
      <c r="S621" s="170"/>
      <c r="T621" s="170"/>
      <c r="U621" s="170"/>
      <c r="V621" s="170"/>
      <c r="W621" s="170">
        <f>W622</f>
        <v>70843.19</v>
      </c>
      <c r="X621" s="170">
        <f t="shared" ref="X621:Y622" si="2479">X622</f>
        <v>0</v>
      </c>
      <c r="Y621" s="170">
        <f t="shared" si="2479"/>
        <v>0</v>
      </c>
      <c r="Z621" s="66">
        <f t="shared" si="2456"/>
        <v>70843.19</v>
      </c>
      <c r="AA621" s="66">
        <f t="shared" si="2457"/>
        <v>0</v>
      </c>
      <c r="AB621" s="66">
        <f t="shared" si="2458"/>
        <v>0</v>
      </c>
      <c r="AC621" s="170">
        <f>AC622</f>
        <v>0</v>
      </c>
      <c r="AD621" s="170">
        <f t="shared" ref="AD621:AE622" si="2480">AD622</f>
        <v>0</v>
      </c>
      <c r="AE621" s="170">
        <f t="shared" si="2480"/>
        <v>0</v>
      </c>
      <c r="AF621" s="66">
        <f t="shared" si="2460"/>
        <v>70843.19</v>
      </c>
      <c r="AG621" s="66">
        <f t="shared" si="2461"/>
        <v>0</v>
      </c>
      <c r="AH621" s="66">
        <f t="shared" si="2462"/>
        <v>0</v>
      </c>
      <c r="AI621" s="170">
        <f>AI622</f>
        <v>79000</v>
      </c>
      <c r="AJ621" s="170">
        <f t="shared" ref="AJ621:AK622" si="2481">AJ622</f>
        <v>0</v>
      </c>
      <c r="AK621" s="170">
        <f t="shared" si="2481"/>
        <v>0</v>
      </c>
      <c r="AL621" s="66">
        <f t="shared" si="2464"/>
        <v>149843.19</v>
      </c>
      <c r="AM621" s="66">
        <f t="shared" si="2465"/>
        <v>0</v>
      </c>
      <c r="AN621" s="66">
        <f t="shared" si="2466"/>
        <v>0</v>
      </c>
      <c r="AO621" s="170">
        <f>AO622</f>
        <v>0</v>
      </c>
      <c r="AP621" s="170">
        <f t="shared" ref="AP621:AQ622" si="2482">AP622</f>
        <v>0</v>
      </c>
      <c r="AQ621" s="170">
        <f t="shared" si="2482"/>
        <v>0</v>
      </c>
      <c r="AR621" s="66">
        <f t="shared" si="2468"/>
        <v>149843.19</v>
      </c>
      <c r="AS621" s="66">
        <f t="shared" si="2469"/>
        <v>0</v>
      </c>
      <c r="AT621" s="66">
        <f t="shared" si="2470"/>
        <v>0</v>
      </c>
      <c r="AU621" s="170">
        <f>AU622</f>
        <v>0</v>
      </c>
      <c r="AV621" s="170">
        <f t="shared" ref="AV621:AW622" si="2483">AV622</f>
        <v>0</v>
      </c>
      <c r="AW621" s="170">
        <f t="shared" si="2483"/>
        <v>0</v>
      </c>
      <c r="AX621" s="66">
        <f t="shared" si="2472"/>
        <v>149843.19</v>
      </c>
      <c r="AY621" s="66">
        <f t="shared" si="2473"/>
        <v>0</v>
      </c>
      <c r="AZ621" s="66">
        <f t="shared" si="2474"/>
        <v>0</v>
      </c>
      <c r="BA621" s="170">
        <f>BA622</f>
        <v>0</v>
      </c>
      <c r="BB621" s="170">
        <f t="shared" ref="BB621:BC622" si="2484">BB622</f>
        <v>0</v>
      </c>
      <c r="BC621" s="170">
        <f t="shared" si="2484"/>
        <v>0</v>
      </c>
      <c r="BD621" s="66">
        <f t="shared" si="2476"/>
        <v>149843.19</v>
      </c>
      <c r="BE621" s="66">
        <f t="shared" si="2477"/>
        <v>0</v>
      </c>
      <c r="BF621" s="66">
        <f t="shared" si="2478"/>
        <v>0</v>
      </c>
    </row>
    <row r="622" spans="1:58" s="47" customFormat="1" ht="25.5">
      <c r="A622" s="151"/>
      <c r="B622" s="99" t="s">
        <v>207</v>
      </c>
      <c r="C622" s="40" t="s">
        <v>393</v>
      </c>
      <c r="D622" s="40" t="s">
        <v>21</v>
      </c>
      <c r="E622" s="40" t="s">
        <v>99</v>
      </c>
      <c r="F622" s="40" t="s">
        <v>128</v>
      </c>
      <c r="G622" s="41" t="s">
        <v>32</v>
      </c>
      <c r="H622" s="170"/>
      <c r="I622" s="170"/>
      <c r="J622" s="170"/>
      <c r="K622" s="170"/>
      <c r="L622" s="170"/>
      <c r="M622" s="170"/>
      <c r="N622" s="170"/>
      <c r="O622" s="170"/>
      <c r="P622" s="170"/>
      <c r="Q622" s="170"/>
      <c r="R622" s="170"/>
      <c r="S622" s="170"/>
      <c r="T622" s="170"/>
      <c r="U622" s="170"/>
      <c r="V622" s="170"/>
      <c r="W622" s="170">
        <f>W623</f>
        <v>70843.19</v>
      </c>
      <c r="X622" s="170">
        <f t="shared" si="2479"/>
        <v>0</v>
      </c>
      <c r="Y622" s="170">
        <f t="shared" si="2479"/>
        <v>0</v>
      </c>
      <c r="Z622" s="66">
        <f t="shared" si="2456"/>
        <v>70843.19</v>
      </c>
      <c r="AA622" s="66">
        <f t="shared" si="2457"/>
        <v>0</v>
      </c>
      <c r="AB622" s="66">
        <f t="shared" si="2458"/>
        <v>0</v>
      </c>
      <c r="AC622" s="170">
        <f>AC623</f>
        <v>0</v>
      </c>
      <c r="AD622" s="170">
        <f t="shared" si="2480"/>
        <v>0</v>
      </c>
      <c r="AE622" s="170">
        <f t="shared" si="2480"/>
        <v>0</v>
      </c>
      <c r="AF622" s="66">
        <f t="shared" si="2460"/>
        <v>70843.19</v>
      </c>
      <c r="AG622" s="66">
        <f t="shared" si="2461"/>
        <v>0</v>
      </c>
      <c r="AH622" s="66">
        <f t="shared" si="2462"/>
        <v>0</v>
      </c>
      <c r="AI622" s="170">
        <f>AI623</f>
        <v>79000</v>
      </c>
      <c r="AJ622" s="170">
        <f t="shared" si="2481"/>
        <v>0</v>
      </c>
      <c r="AK622" s="170">
        <f t="shared" si="2481"/>
        <v>0</v>
      </c>
      <c r="AL622" s="66">
        <f t="shared" si="2464"/>
        <v>149843.19</v>
      </c>
      <c r="AM622" s="66">
        <f t="shared" si="2465"/>
        <v>0</v>
      </c>
      <c r="AN622" s="66">
        <f t="shared" si="2466"/>
        <v>0</v>
      </c>
      <c r="AO622" s="170">
        <f>AO623</f>
        <v>0</v>
      </c>
      <c r="AP622" s="170">
        <f t="shared" si="2482"/>
        <v>0</v>
      </c>
      <c r="AQ622" s="170">
        <f t="shared" si="2482"/>
        <v>0</v>
      </c>
      <c r="AR622" s="66">
        <f t="shared" si="2468"/>
        <v>149843.19</v>
      </c>
      <c r="AS622" s="66">
        <f t="shared" si="2469"/>
        <v>0</v>
      </c>
      <c r="AT622" s="66">
        <f t="shared" si="2470"/>
        <v>0</v>
      </c>
      <c r="AU622" s="170">
        <f>AU623</f>
        <v>0</v>
      </c>
      <c r="AV622" s="170">
        <f t="shared" si="2483"/>
        <v>0</v>
      </c>
      <c r="AW622" s="170">
        <f t="shared" si="2483"/>
        <v>0</v>
      </c>
      <c r="AX622" s="66">
        <f t="shared" si="2472"/>
        <v>149843.19</v>
      </c>
      <c r="AY622" s="66">
        <f t="shared" si="2473"/>
        <v>0</v>
      </c>
      <c r="AZ622" s="66">
        <f t="shared" si="2474"/>
        <v>0</v>
      </c>
      <c r="BA622" s="170">
        <f>BA623</f>
        <v>0</v>
      </c>
      <c r="BB622" s="170">
        <f t="shared" si="2484"/>
        <v>0</v>
      </c>
      <c r="BC622" s="170">
        <f t="shared" si="2484"/>
        <v>0</v>
      </c>
      <c r="BD622" s="66">
        <f t="shared" si="2476"/>
        <v>149843.19</v>
      </c>
      <c r="BE622" s="66">
        <f t="shared" si="2477"/>
        <v>0</v>
      </c>
      <c r="BF622" s="66">
        <f t="shared" si="2478"/>
        <v>0</v>
      </c>
    </row>
    <row r="623" spans="1:58" s="47" customFormat="1" ht="25.5">
      <c r="A623" s="151"/>
      <c r="B623" s="99" t="s">
        <v>34</v>
      </c>
      <c r="C623" s="40" t="s">
        <v>393</v>
      </c>
      <c r="D623" s="40" t="s">
        <v>21</v>
      </c>
      <c r="E623" s="40" t="s">
        <v>99</v>
      </c>
      <c r="F623" s="40" t="s">
        <v>128</v>
      </c>
      <c r="G623" s="41" t="s">
        <v>33</v>
      </c>
      <c r="H623" s="170"/>
      <c r="I623" s="170"/>
      <c r="J623" s="170"/>
      <c r="K623" s="170"/>
      <c r="L623" s="170"/>
      <c r="M623" s="170"/>
      <c r="N623" s="170"/>
      <c r="O623" s="170"/>
      <c r="P623" s="170"/>
      <c r="Q623" s="170"/>
      <c r="R623" s="170"/>
      <c r="S623" s="170"/>
      <c r="T623" s="170"/>
      <c r="U623" s="170"/>
      <c r="V623" s="170"/>
      <c r="W623" s="170">
        <v>70843.19</v>
      </c>
      <c r="X623" s="170"/>
      <c r="Y623" s="170"/>
      <c r="Z623" s="66">
        <f t="shared" si="2456"/>
        <v>70843.19</v>
      </c>
      <c r="AA623" s="66">
        <f t="shared" si="2457"/>
        <v>0</v>
      </c>
      <c r="AB623" s="66">
        <f t="shared" si="2458"/>
        <v>0</v>
      </c>
      <c r="AC623" s="170"/>
      <c r="AD623" s="170"/>
      <c r="AE623" s="170"/>
      <c r="AF623" s="66">
        <f t="shared" si="2460"/>
        <v>70843.19</v>
      </c>
      <c r="AG623" s="66">
        <f t="shared" si="2461"/>
        <v>0</v>
      </c>
      <c r="AH623" s="66">
        <f t="shared" si="2462"/>
        <v>0</v>
      </c>
      <c r="AI623" s="170">
        <v>79000</v>
      </c>
      <c r="AJ623" s="170"/>
      <c r="AK623" s="170"/>
      <c r="AL623" s="66">
        <f t="shared" si="2464"/>
        <v>149843.19</v>
      </c>
      <c r="AM623" s="66">
        <f t="shared" si="2465"/>
        <v>0</v>
      </c>
      <c r="AN623" s="66">
        <f t="shared" si="2466"/>
        <v>0</v>
      </c>
      <c r="AO623" s="170"/>
      <c r="AP623" s="170"/>
      <c r="AQ623" s="170"/>
      <c r="AR623" s="66">
        <f t="shared" si="2468"/>
        <v>149843.19</v>
      </c>
      <c r="AS623" s="66">
        <f t="shared" si="2469"/>
        <v>0</v>
      </c>
      <c r="AT623" s="66">
        <f t="shared" si="2470"/>
        <v>0</v>
      </c>
      <c r="AU623" s="170"/>
      <c r="AV623" s="170"/>
      <c r="AW623" s="170"/>
      <c r="AX623" s="66">
        <f t="shared" si="2472"/>
        <v>149843.19</v>
      </c>
      <c r="AY623" s="66">
        <f t="shared" si="2473"/>
        <v>0</v>
      </c>
      <c r="AZ623" s="66">
        <f t="shared" si="2474"/>
        <v>0</v>
      </c>
      <c r="BA623" s="170"/>
      <c r="BB623" s="170"/>
      <c r="BC623" s="170"/>
      <c r="BD623" s="66">
        <f t="shared" si="2476"/>
        <v>149843.19</v>
      </c>
      <c r="BE623" s="66">
        <f t="shared" si="2477"/>
        <v>0</v>
      </c>
      <c r="BF623" s="66">
        <f t="shared" si="2478"/>
        <v>0</v>
      </c>
    </row>
    <row r="624" spans="1:58" s="47" customFormat="1" ht="38.25">
      <c r="A624" s="151"/>
      <c r="B624" s="99" t="s">
        <v>395</v>
      </c>
      <c r="C624" s="40" t="s">
        <v>393</v>
      </c>
      <c r="D624" s="40" t="s">
        <v>21</v>
      </c>
      <c r="E624" s="40" t="s">
        <v>99</v>
      </c>
      <c r="F624" s="40" t="s">
        <v>394</v>
      </c>
      <c r="G624" s="41"/>
      <c r="H624" s="170"/>
      <c r="I624" s="170"/>
      <c r="J624" s="170"/>
      <c r="K624" s="170"/>
      <c r="L624" s="170"/>
      <c r="M624" s="170"/>
      <c r="N624" s="170"/>
      <c r="O624" s="170"/>
      <c r="P624" s="170"/>
      <c r="Q624" s="170"/>
      <c r="R624" s="170"/>
      <c r="S624" s="170"/>
      <c r="T624" s="170"/>
      <c r="U624" s="170"/>
      <c r="V624" s="170"/>
      <c r="W624" s="170">
        <f>W625</f>
        <v>1255721</v>
      </c>
      <c r="X624" s="170">
        <f t="shared" ref="X624:Y625" si="2485">X625</f>
        <v>0</v>
      </c>
      <c r="Y624" s="170">
        <f t="shared" si="2485"/>
        <v>0</v>
      </c>
      <c r="Z624" s="66">
        <f t="shared" si="2456"/>
        <v>1255721</v>
      </c>
      <c r="AA624" s="66">
        <f t="shared" si="2457"/>
        <v>0</v>
      </c>
      <c r="AB624" s="66">
        <f t="shared" si="2458"/>
        <v>0</v>
      </c>
      <c r="AC624" s="170">
        <f>AC625</f>
        <v>0</v>
      </c>
      <c r="AD624" s="170">
        <f t="shared" ref="AD624:AE625" si="2486">AD625</f>
        <v>0</v>
      </c>
      <c r="AE624" s="170">
        <f t="shared" si="2486"/>
        <v>0</v>
      </c>
      <c r="AF624" s="66">
        <f t="shared" si="2460"/>
        <v>1255721</v>
      </c>
      <c r="AG624" s="66">
        <f t="shared" si="2461"/>
        <v>0</v>
      </c>
      <c r="AH624" s="66">
        <f t="shared" si="2462"/>
        <v>0</v>
      </c>
      <c r="AI624" s="170">
        <f>AI625</f>
        <v>0</v>
      </c>
      <c r="AJ624" s="170">
        <f t="shared" ref="AJ624:AK625" si="2487">AJ625</f>
        <v>0</v>
      </c>
      <c r="AK624" s="170">
        <f t="shared" si="2487"/>
        <v>0</v>
      </c>
      <c r="AL624" s="66">
        <f t="shared" si="2464"/>
        <v>1255721</v>
      </c>
      <c r="AM624" s="66">
        <f t="shared" si="2465"/>
        <v>0</v>
      </c>
      <c r="AN624" s="66">
        <f t="shared" si="2466"/>
        <v>0</v>
      </c>
      <c r="AO624" s="170">
        <f>AO625</f>
        <v>-500721</v>
      </c>
      <c r="AP624" s="170">
        <f t="shared" ref="AP624:AQ625" si="2488">AP625</f>
        <v>0</v>
      </c>
      <c r="AQ624" s="170">
        <f t="shared" si="2488"/>
        <v>0</v>
      </c>
      <c r="AR624" s="66">
        <f t="shared" si="2468"/>
        <v>755000</v>
      </c>
      <c r="AS624" s="66">
        <f t="shared" si="2469"/>
        <v>0</v>
      </c>
      <c r="AT624" s="66">
        <f t="shared" si="2470"/>
        <v>0</v>
      </c>
      <c r="AU624" s="170">
        <f>AU625</f>
        <v>0</v>
      </c>
      <c r="AV624" s="170">
        <f t="shared" ref="AV624:AW625" si="2489">AV625</f>
        <v>0</v>
      </c>
      <c r="AW624" s="170">
        <f t="shared" si="2489"/>
        <v>0</v>
      </c>
      <c r="AX624" s="66">
        <f t="shared" si="2472"/>
        <v>755000</v>
      </c>
      <c r="AY624" s="66">
        <f t="shared" si="2473"/>
        <v>0</v>
      </c>
      <c r="AZ624" s="66">
        <f t="shared" si="2474"/>
        <v>0</v>
      </c>
      <c r="BA624" s="170">
        <f>BA625</f>
        <v>0</v>
      </c>
      <c r="BB624" s="170">
        <f t="shared" ref="BB624:BC625" si="2490">BB625</f>
        <v>0</v>
      </c>
      <c r="BC624" s="170">
        <f t="shared" si="2490"/>
        <v>0</v>
      </c>
      <c r="BD624" s="66">
        <f t="shared" si="2476"/>
        <v>755000</v>
      </c>
      <c r="BE624" s="66">
        <f t="shared" si="2477"/>
        <v>0</v>
      </c>
      <c r="BF624" s="66">
        <f t="shared" si="2478"/>
        <v>0</v>
      </c>
    </row>
    <row r="625" spans="1:58" s="47" customFormat="1" ht="25.5">
      <c r="A625" s="151"/>
      <c r="B625" s="99" t="s">
        <v>207</v>
      </c>
      <c r="C625" s="40" t="s">
        <v>393</v>
      </c>
      <c r="D625" s="40" t="s">
        <v>21</v>
      </c>
      <c r="E625" s="40" t="s">
        <v>99</v>
      </c>
      <c r="F625" s="40" t="s">
        <v>394</v>
      </c>
      <c r="G625" s="41" t="s">
        <v>32</v>
      </c>
      <c r="H625" s="170"/>
      <c r="I625" s="170"/>
      <c r="J625" s="170"/>
      <c r="K625" s="170"/>
      <c r="L625" s="170"/>
      <c r="M625" s="170"/>
      <c r="N625" s="170"/>
      <c r="O625" s="170"/>
      <c r="P625" s="170"/>
      <c r="Q625" s="170"/>
      <c r="R625" s="170"/>
      <c r="S625" s="170"/>
      <c r="T625" s="170"/>
      <c r="U625" s="170"/>
      <c r="V625" s="170"/>
      <c r="W625" s="170">
        <f>W626</f>
        <v>1255721</v>
      </c>
      <c r="X625" s="170">
        <f t="shared" si="2485"/>
        <v>0</v>
      </c>
      <c r="Y625" s="170">
        <f t="shared" si="2485"/>
        <v>0</v>
      </c>
      <c r="Z625" s="66">
        <f t="shared" si="2456"/>
        <v>1255721</v>
      </c>
      <c r="AA625" s="66">
        <f t="shared" si="2457"/>
        <v>0</v>
      </c>
      <c r="AB625" s="66">
        <f t="shared" si="2458"/>
        <v>0</v>
      </c>
      <c r="AC625" s="170">
        <f>AC626</f>
        <v>0</v>
      </c>
      <c r="AD625" s="170">
        <f t="shared" si="2486"/>
        <v>0</v>
      </c>
      <c r="AE625" s="170">
        <f t="shared" si="2486"/>
        <v>0</v>
      </c>
      <c r="AF625" s="66">
        <f t="shared" si="2460"/>
        <v>1255721</v>
      </c>
      <c r="AG625" s="66">
        <f t="shared" si="2461"/>
        <v>0</v>
      </c>
      <c r="AH625" s="66">
        <f t="shared" si="2462"/>
        <v>0</v>
      </c>
      <c r="AI625" s="170">
        <f>AI626</f>
        <v>0</v>
      </c>
      <c r="AJ625" s="170">
        <f t="shared" si="2487"/>
        <v>0</v>
      </c>
      <c r="AK625" s="170">
        <f t="shared" si="2487"/>
        <v>0</v>
      </c>
      <c r="AL625" s="66">
        <f t="shared" si="2464"/>
        <v>1255721</v>
      </c>
      <c r="AM625" s="66">
        <f t="shared" si="2465"/>
        <v>0</v>
      </c>
      <c r="AN625" s="66">
        <f t="shared" si="2466"/>
        <v>0</v>
      </c>
      <c r="AO625" s="170">
        <f>AO626</f>
        <v>-500721</v>
      </c>
      <c r="AP625" s="170">
        <f t="shared" si="2488"/>
        <v>0</v>
      </c>
      <c r="AQ625" s="170">
        <f t="shared" si="2488"/>
        <v>0</v>
      </c>
      <c r="AR625" s="66">
        <f t="shared" si="2468"/>
        <v>755000</v>
      </c>
      <c r="AS625" s="66">
        <f t="shared" si="2469"/>
        <v>0</v>
      </c>
      <c r="AT625" s="66">
        <f t="shared" si="2470"/>
        <v>0</v>
      </c>
      <c r="AU625" s="170">
        <f>AU626</f>
        <v>0</v>
      </c>
      <c r="AV625" s="170">
        <f t="shared" si="2489"/>
        <v>0</v>
      </c>
      <c r="AW625" s="170">
        <f t="shared" si="2489"/>
        <v>0</v>
      </c>
      <c r="AX625" s="66">
        <f t="shared" si="2472"/>
        <v>755000</v>
      </c>
      <c r="AY625" s="66">
        <f t="shared" si="2473"/>
        <v>0</v>
      </c>
      <c r="AZ625" s="66">
        <f t="shared" si="2474"/>
        <v>0</v>
      </c>
      <c r="BA625" s="170">
        <f>BA626</f>
        <v>0</v>
      </c>
      <c r="BB625" s="170">
        <f t="shared" si="2490"/>
        <v>0</v>
      </c>
      <c r="BC625" s="170">
        <f t="shared" si="2490"/>
        <v>0</v>
      </c>
      <c r="BD625" s="66">
        <f t="shared" si="2476"/>
        <v>755000</v>
      </c>
      <c r="BE625" s="66">
        <f t="shared" si="2477"/>
        <v>0</v>
      </c>
      <c r="BF625" s="66">
        <f t="shared" si="2478"/>
        <v>0</v>
      </c>
    </row>
    <row r="626" spans="1:58" s="47" customFormat="1" ht="25.5">
      <c r="A626" s="151"/>
      <c r="B626" s="99" t="s">
        <v>34</v>
      </c>
      <c r="C626" s="40" t="s">
        <v>393</v>
      </c>
      <c r="D626" s="40" t="s">
        <v>21</v>
      </c>
      <c r="E626" s="40" t="s">
        <v>99</v>
      </c>
      <c r="F626" s="40" t="s">
        <v>394</v>
      </c>
      <c r="G626" s="41" t="s">
        <v>33</v>
      </c>
      <c r="H626" s="170"/>
      <c r="I626" s="170"/>
      <c r="J626" s="170"/>
      <c r="K626" s="170"/>
      <c r="L626" s="170"/>
      <c r="M626" s="170"/>
      <c r="N626" s="170"/>
      <c r="O626" s="170"/>
      <c r="P626" s="170"/>
      <c r="Q626" s="170"/>
      <c r="R626" s="170"/>
      <c r="S626" s="170"/>
      <c r="T626" s="170"/>
      <c r="U626" s="170"/>
      <c r="V626" s="170"/>
      <c r="W626" s="170">
        <v>1255721</v>
      </c>
      <c r="X626" s="170"/>
      <c r="Y626" s="170"/>
      <c r="Z626" s="66">
        <f t="shared" si="2456"/>
        <v>1255721</v>
      </c>
      <c r="AA626" s="66">
        <f t="shared" si="2457"/>
        <v>0</v>
      </c>
      <c r="AB626" s="66">
        <f t="shared" si="2458"/>
        <v>0</v>
      </c>
      <c r="AC626" s="170"/>
      <c r="AD626" s="170"/>
      <c r="AE626" s="170"/>
      <c r="AF626" s="66">
        <f t="shared" si="2460"/>
        <v>1255721</v>
      </c>
      <c r="AG626" s="66">
        <f t="shared" si="2461"/>
        <v>0</v>
      </c>
      <c r="AH626" s="66">
        <f t="shared" si="2462"/>
        <v>0</v>
      </c>
      <c r="AI626" s="170"/>
      <c r="AJ626" s="170"/>
      <c r="AK626" s="170"/>
      <c r="AL626" s="66">
        <f t="shared" si="2464"/>
        <v>1255721</v>
      </c>
      <c r="AM626" s="66">
        <f t="shared" si="2465"/>
        <v>0</v>
      </c>
      <c r="AN626" s="66">
        <f t="shared" si="2466"/>
        <v>0</v>
      </c>
      <c r="AO626" s="170">
        <v>-500721</v>
      </c>
      <c r="AP626" s="170"/>
      <c r="AQ626" s="170"/>
      <c r="AR626" s="66">
        <f t="shared" si="2468"/>
        <v>755000</v>
      </c>
      <c r="AS626" s="66">
        <f t="shared" si="2469"/>
        <v>0</v>
      </c>
      <c r="AT626" s="66">
        <f t="shared" si="2470"/>
        <v>0</v>
      </c>
      <c r="AU626" s="170"/>
      <c r="AV626" s="170"/>
      <c r="AW626" s="170"/>
      <c r="AX626" s="66">
        <f t="shared" si="2472"/>
        <v>755000</v>
      </c>
      <c r="AY626" s="66">
        <f t="shared" si="2473"/>
        <v>0</v>
      </c>
      <c r="AZ626" s="66">
        <f t="shared" si="2474"/>
        <v>0</v>
      </c>
      <c r="BA626" s="170"/>
      <c r="BB626" s="170"/>
      <c r="BC626" s="170"/>
      <c r="BD626" s="66">
        <f t="shared" si="2476"/>
        <v>755000</v>
      </c>
      <c r="BE626" s="66">
        <f t="shared" si="2477"/>
        <v>0</v>
      </c>
      <c r="BF626" s="66">
        <f t="shared" si="2478"/>
        <v>0</v>
      </c>
    </row>
    <row r="627" spans="1:58" s="47" customFormat="1">
      <c r="A627" s="151"/>
      <c r="B627" s="99"/>
      <c r="C627" s="39"/>
      <c r="D627" s="39"/>
      <c r="E627" s="39"/>
      <c r="F627" s="39"/>
      <c r="G627" s="42"/>
      <c r="H627" s="170"/>
      <c r="I627" s="170"/>
      <c r="J627" s="170"/>
      <c r="K627" s="170"/>
      <c r="L627" s="170"/>
      <c r="M627" s="170"/>
      <c r="N627" s="170"/>
      <c r="O627" s="170"/>
      <c r="P627" s="170"/>
      <c r="Q627" s="170"/>
      <c r="R627" s="170"/>
      <c r="S627" s="170"/>
      <c r="T627" s="170"/>
      <c r="U627" s="170"/>
      <c r="V627" s="170"/>
      <c r="W627" s="170"/>
      <c r="X627" s="170"/>
      <c r="Y627" s="170"/>
      <c r="Z627" s="66"/>
      <c r="AA627" s="66"/>
      <c r="AB627" s="66"/>
      <c r="AC627" s="170"/>
      <c r="AD627" s="170"/>
      <c r="AE627" s="170"/>
      <c r="AF627" s="66"/>
      <c r="AG627" s="66"/>
      <c r="AH627" s="66"/>
      <c r="AI627" s="170"/>
      <c r="AJ627" s="170"/>
      <c r="AK627" s="170"/>
      <c r="AL627" s="66"/>
      <c r="AM627" s="66"/>
      <c r="AN627" s="66"/>
      <c r="AO627" s="170"/>
      <c r="AP627" s="170"/>
      <c r="AQ627" s="170"/>
      <c r="AR627" s="66"/>
      <c r="AS627" s="66"/>
      <c r="AT627" s="66"/>
      <c r="AU627" s="170"/>
      <c r="AV627" s="170"/>
      <c r="AW627" s="170"/>
      <c r="AX627" s="66"/>
      <c r="AY627" s="66"/>
      <c r="AZ627" s="66"/>
      <c r="BA627" s="170"/>
      <c r="BB627" s="170"/>
      <c r="BC627" s="170"/>
      <c r="BD627" s="66"/>
      <c r="BE627" s="66"/>
      <c r="BF627" s="66"/>
    </row>
    <row r="628" spans="1:58" s="155" customFormat="1" ht="45">
      <c r="A628" s="90">
        <v>23</v>
      </c>
      <c r="B628" s="209" t="s">
        <v>480</v>
      </c>
      <c r="C628" s="138" t="s">
        <v>396</v>
      </c>
      <c r="D628" s="138" t="s">
        <v>21</v>
      </c>
      <c r="E628" s="138" t="s">
        <v>99</v>
      </c>
      <c r="F628" s="138" t="s">
        <v>100</v>
      </c>
      <c r="G628" s="139"/>
      <c r="H628" s="210"/>
      <c r="I628" s="210"/>
      <c r="J628" s="210"/>
      <c r="K628" s="210"/>
      <c r="L628" s="210"/>
      <c r="M628" s="210"/>
      <c r="N628" s="210"/>
      <c r="O628" s="210"/>
      <c r="P628" s="210"/>
      <c r="Q628" s="210"/>
      <c r="R628" s="210"/>
      <c r="S628" s="210"/>
      <c r="T628" s="210">
        <f>T629+T654</f>
        <v>0</v>
      </c>
      <c r="U628" s="210">
        <f t="shared" ref="U628:V628" si="2491">U629+U654</f>
        <v>0</v>
      </c>
      <c r="V628" s="210">
        <f t="shared" si="2491"/>
        <v>0</v>
      </c>
      <c r="W628" s="210">
        <f t="shared" ref="W628" si="2492">W629+W654</f>
        <v>7411422</v>
      </c>
      <c r="X628" s="210">
        <f t="shared" ref="X628" si="2493">X629+X654</f>
        <v>0</v>
      </c>
      <c r="Y628" s="210">
        <f t="shared" ref="Y628" si="2494">Y629+Y654</f>
        <v>0</v>
      </c>
      <c r="Z628" s="211">
        <f t="shared" ref="Z628:Z678" si="2495">T628+W628</f>
        <v>7411422</v>
      </c>
      <c r="AA628" s="211">
        <f t="shared" ref="AA628:AA678" si="2496">U628+X628</f>
        <v>0</v>
      </c>
      <c r="AB628" s="211">
        <f t="shared" ref="AB628:AB678" si="2497">V628+Y628</f>
        <v>0</v>
      </c>
      <c r="AC628" s="210">
        <f t="shared" ref="AC628:AE628" si="2498">AC629+AC654</f>
        <v>0</v>
      </c>
      <c r="AD628" s="210">
        <f t="shared" si="2498"/>
        <v>0</v>
      </c>
      <c r="AE628" s="210">
        <f t="shared" si="2498"/>
        <v>0</v>
      </c>
      <c r="AF628" s="211">
        <f t="shared" ref="AF628:AF678" si="2499">Z628+AC628</f>
        <v>7411422</v>
      </c>
      <c r="AG628" s="211">
        <f t="shared" ref="AG628:AG678" si="2500">AA628+AD628</f>
        <v>0</v>
      </c>
      <c r="AH628" s="211">
        <f t="shared" ref="AH628:AH678" si="2501">AB628+AE628</f>
        <v>0</v>
      </c>
      <c r="AI628" s="210">
        <f t="shared" ref="AI628:AK628" si="2502">AI629+AI654</f>
        <v>0</v>
      </c>
      <c r="AJ628" s="210">
        <f t="shared" si="2502"/>
        <v>600000</v>
      </c>
      <c r="AK628" s="210">
        <f t="shared" si="2502"/>
        <v>0</v>
      </c>
      <c r="AL628" s="211">
        <f t="shared" ref="AL628:AL678" si="2503">AF628+AI628</f>
        <v>7411422</v>
      </c>
      <c r="AM628" s="211">
        <f t="shared" ref="AM628:AM678" si="2504">AG628+AJ628</f>
        <v>600000</v>
      </c>
      <c r="AN628" s="211">
        <f t="shared" ref="AN628:AN678" si="2505">AH628+AK628</f>
        <v>0</v>
      </c>
      <c r="AO628" s="210">
        <f t="shared" ref="AO628:AQ628" si="2506">AO629+AO654</f>
        <v>0</v>
      </c>
      <c r="AP628" s="210">
        <f t="shared" si="2506"/>
        <v>0</v>
      </c>
      <c r="AQ628" s="210">
        <f t="shared" si="2506"/>
        <v>0</v>
      </c>
      <c r="AR628" s="211">
        <f t="shared" ref="AR628:AR678" si="2507">AL628+AO628</f>
        <v>7411422</v>
      </c>
      <c r="AS628" s="211">
        <f t="shared" ref="AS628:AS678" si="2508">AM628+AP628</f>
        <v>600000</v>
      </c>
      <c r="AT628" s="211">
        <f t="shared" ref="AT628:AT678" si="2509">AN628+AQ628</f>
        <v>0</v>
      </c>
      <c r="AU628" s="210">
        <f t="shared" ref="AU628:AW628" si="2510">AU629+AU654</f>
        <v>0</v>
      </c>
      <c r="AV628" s="210">
        <f t="shared" si="2510"/>
        <v>0</v>
      </c>
      <c r="AW628" s="210">
        <f t="shared" si="2510"/>
        <v>0</v>
      </c>
      <c r="AX628" s="211">
        <f t="shared" ref="AX628:AX678" si="2511">AR628+AU628</f>
        <v>7411422</v>
      </c>
      <c r="AY628" s="211">
        <f t="shared" ref="AY628:AY678" si="2512">AS628+AV628</f>
        <v>600000</v>
      </c>
      <c r="AZ628" s="211">
        <f t="shared" ref="AZ628:AZ678" si="2513">AT628+AW628</f>
        <v>0</v>
      </c>
      <c r="BA628" s="210">
        <f t="shared" ref="BA628:BC628" si="2514">BA629+BA654</f>
        <v>0</v>
      </c>
      <c r="BB628" s="210">
        <f t="shared" si="2514"/>
        <v>0</v>
      </c>
      <c r="BC628" s="210">
        <f t="shared" si="2514"/>
        <v>0</v>
      </c>
      <c r="BD628" s="211">
        <f t="shared" ref="BD628:BD678" si="2515">AX628+BA628</f>
        <v>7411422</v>
      </c>
      <c r="BE628" s="211">
        <f t="shared" ref="BE628:BE678" si="2516">AY628+BB628</f>
        <v>600000</v>
      </c>
      <c r="BF628" s="211">
        <f t="shared" ref="BF628:BF678" si="2517">AZ628+BC628</f>
        <v>0</v>
      </c>
    </row>
    <row r="629" spans="1:58" s="47" customFormat="1" ht="25.5">
      <c r="A629" s="151"/>
      <c r="B629" s="99" t="s">
        <v>401</v>
      </c>
      <c r="C629" s="40" t="s">
        <v>396</v>
      </c>
      <c r="D629" s="40" t="s">
        <v>21</v>
      </c>
      <c r="E629" s="40" t="s">
        <v>99</v>
      </c>
      <c r="F629" s="40" t="s">
        <v>397</v>
      </c>
      <c r="G629" s="41"/>
      <c r="H629" s="170"/>
      <c r="I629" s="170"/>
      <c r="J629" s="170"/>
      <c r="K629" s="170"/>
      <c r="L629" s="170"/>
      <c r="M629" s="170"/>
      <c r="N629" s="170"/>
      <c r="O629" s="170"/>
      <c r="P629" s="170"/>
      <c r="Q629" s="170"/>
      <c r="R629" s="170"/>
      <c r="S629" s="170"/>
      <c r="T629" s="170"/>
      <c r="U629" s="170"/>
      <c r="V629" s="170"/>
      <c r="W629" s="170">
        <f>W630+W633+W636+W639+W642+W645+W648+W651</f>
        <v>411422</v>
      </c>
      <c r="X629" s="170">
        <f t="shared" ref="X629:Y629" si="2518">X630+X633+X636+X639+X642+X645+X648+X651</f>
        <v>0</v>
      </c>
      <c r="Y629" s="170">
        <f t="shared" si="2518"/>
        <v>0</v>
      </c>
      <c r="Z629" s="66">
        <f t="shared" si="2495"/>
        <v>411422</v>
      </c>
      <c r="AA629" s="66">
        <f t="shared" si="2496"/>
        <v>0</v>
      </c>
      <c r="AB629" s="66">
        <f t="shared" si="2497"/>
        <v>0</v>
      </c>
      <c r="AC629" s="170">
        <f>AC630+AC633+AC636+AC639+AC642+AC645+AC648+AC651</f>
        <v>0</v>
      </c>
      <c r="AD629" s="170">
        <f t="shared" ref="AD629:AE629" si="2519">AD630+AD633+AD636+AD639+AD642+AD645+AD648+AD651</f>
        <v>0</v>
      </c>
      <c r="AE629" s="170">
        <f t="shared" si="2519"/>
        <v>0</v>
      </c>
      <c r="AF629" s="66">
        <f t="shared" si="2499"/>
        <v>411422</v>
      </c>
      <c r="AG629" s="66">
        <f t="shared" si="2500"/>
        <v>0</v>
      </c>
      <c r="AH629" s="66">
        <f t="shared" si="2501"/>
        <v>0</v>
      </c>
      <c r="AI629" s="170">
        <f>AI630+AI633+AI636+AI639+AI642+AI645+AI648+AI651</f>
        <v>0</v>
      </c>
      <c r="AJ629" s="170">
        <v>600000</v>
      </c>
      <c r="AK629" s="170">
        <f t="shared" ref="AK629" si="2520">AK630+AK633+AK636+AK639+AK642+AK645+AK648+AK651</f>
        <v>0</v>
      </c>
      <c r="AL629" s="66">
        <f t="shared" si="2503"/>
        <v>411422</v>
      </c>
      <c r="AM629" s="66">
        <f t="shared" si="2504"/>
        <v>600000</v>
      </c>
      <c r="AN629" s="66">
        <f t="shared" si="2505"/>
        <v>0</v>
      </c>
      <c r="AO629" s="170">
        <f>AO630+AO633+AO636+AO639+AO642+AO645+AO648+AO651</f>
        <v>0</v>
      </c>
      <c r="AP629" s="170"/>
      <c r="AQ629" s="170">
        <f t="shared" ref="AQ629" si="2521">AQ630+AQ633+AQ636+AQ639+AQ642+AQ645+AQ648+AQ651</f>
        <v>0</v>
      </c>
      <c r="AR629" s="66">
        <f t="shared" si="2507"/>
        <v>411422</v>
      </c>
      <c r="AS629" s="66">
        <f t="shared" si="2508"/>
        <v>600000</v>
      </c>
      <c r="AT629" s="66">
        <f t="shared" si="2509"/>
        <v>0</v>
      </c>
      <c r="AU629" s="170">
        <f>AU630+AU633+AU636+AU639+AU642+AU645+AU648+AU651</f>
        <v>0</v>
      </c>
      <c r="AV629" s="170"/>
      <c r="AW629" s="170">
        <f t="shared" ref="AW629" si="2522">AW630+AW633+AW636+AW639+AW642+AW645+AW648+AW651</f>
        <v>0</v>
      </c>
      <c r="AX629" s="66">
        <f t="shared" si="2511"/>
        <v>411422</v>
      </c>
      <c r="AY629" s="66">
        <f t="shared" si="2512"/>
        <v>600000</v>
      </c>
      <c r="AZ629" s="66">
        <f t="shared" si="2513"/>
        <v>0</v>
      </c>
      <c r="BA629" s="170">
        <f>BA630+BA633+BA636+BA639+BA642+BA645+BA648+BA651</f>
        <v>0</v>
      </c>
      <c r="BB629" s="170"/>
      <c r="BC629" s="170">
        <f t="shared" ref="BC629" si="2523">BC630+BC633+BC636+BC639+BC642+BC645+BC648+BC651</f>
        <v>0</v>
      </c>
      <c r="BD629" s="66">
        <f t="shared" si="2515"/>
        <v>411422</v>
      </c>
      <c r="BE629" s="66">
        <f t="shared" si="2516"/>
        <v>600000</v>
      </c>
      <c r="BF629" s="66">
        <f t="shared" si="2517"/>
        <v>0</v>
      </c>
    </row>
    <row r="630" spans="1:58" s="47" customFormat="1">
      <c r="A630" s="151"/>
      <c r="B630" s="99" t="s">
        <v>421</v>
      </c>
      <c r="C630" s="40" t="s">
        <v>396</v>
      </c>
      <c r="D630" s="40" t="s">
        <v>21</v>
      </c>
      <c r="E630" s="40" t="s">
        <v>99</v>
      </c>
      <c r="F630" s="40" t="s">
        <v>419</v>
      </c>
      <c r="G630" s="41"/>
      <c r="H630" s="170"/>
      <c r="I630" s="170"/>
      <c r="J630" s="170"/>
      <c r="K630" s="170"/>
      <c r="L630" s="170"/>
      <c r="M630" s="170"/>
      <c r="N630" s="170"/>
      <c r="O630" s="170"/>
      <c r="P630" s="170"/>
      <c r="Q630" s="170"/>
      <c r="R630" s="170"/>
      <c r="S630" s="170"/>
      <c r="T630" s="170"/>
      <c r="U630" s="170"/>
      <c r="V630" s="170"/>
      <c r="W630" s="170">
        <f>W631</f>
        <v>70407</v>
      </c>
      <c r="X630" s="170">
        <f t="shared" ref="X630:Y631" si="2524">X631</f>
        <v>0</v>
      </c>
      <c r="Y630" s="170">
        <f t="shared" si="2524"/>
        <v>0</v>
      </c>
      <c r="Z630" s="66">
        <f t="shared" si="2495"/>
        <v>70407</v>
      </c>
      <c r="AA630" s="66">
        <f t="shared" si="2496"/>
        <v>0</v>
      </c>
      <c r="AB630" s="66">
        <f t="shared" si="2497"/>
        <v>0</v>
      </c>
      <c r="AC630" s="170">
        <f>AC631</f>
        <v>0</v>
      </c>
      <c r="AD630" s="170">
        <f t="shared" ref="AD630:AE631" si="2525">AD631</f>
        <v>0</v>
      </c>
      <c r="AE630" s="170">
        <f t="shared" si="2525"/>
        <v>0</v>
      </c>
      <c r="AF630" s="66">
        <f t="shared" si="2499"/>
        <v>70407</v>
      </c>
      <c r="AG630" s="66">
        <f t="shared" si="2500"/>
        <v>0</v>
      </c>
      <c r="AH630" s="66">
        <f t="shared" si="2501"/>
        <v>0</v>
      </c>
      <c r="AI630" s="170">
        <f>AI631</f>
        <v>0</v>
      </c>
      <c r="AJ630" s="170">
        <f t="shared" ref="AJ630:AK631" si="2526">AJ631</f>
        <v>0</v>
      </c>
      <c r="AK630" s="170">
        <f t="shared" si="2526"/>
        <v>0</v>
      </c>
      <c r="AL630" s="66">
        <f t="shared" si="2503"/>
        <v>70407</v>
      </c>
      <c r="AM630" s="66">
        <f t="shared" si="2504"/>
        <v>0</v>
      </c>
      <c r="AN630" s="66">
        <f t="shared" si="2505"/>
        <v>0</v>
      </c>
      <c r="AO630" s="170">
        <f>AO631</f>
        <v>0</v>
      </c>
      <c r="AP630" s="170">
        <f t="shared" ref="AP630:AQ631" si="2527">AP631</f>
        <v>0</v>
      </c>
      <c r="AQ630" s="170">
        <f t="shared" si="2527"/>
        <v>0</v>
      </c>
      <c r="AR630" s="66">
        <f t="shared" si="2507"/>
        <v>70407</v>
      </c>
      <c r="AS630" s="66">
        <f t="shared" si="2508"/>
        <v>0</v>
      </c>
      <c r="AT630" s="66">
        <f t="shared" si="2509"/>
        <v>0</v>
      </c>
      <c r="AU630" s="170">
        <f>AU631</f>
        <v>0</v>
      </c>
      <c r="AV630" s="170">
        <f t="shared" ref="AV630:AW631" si="2528">AV631</f>
        <v>0</v>
      </c>
      <c r="AW630" s="170">
        <f t="shared" si="2528"/>
        <v>0</v>
      </c>
      <c r="AX630" s="66">
        <f t="shared" si="2511"/>
        <v>70407</v>
      </c>
      <c r="AY630" s="66">
        <f t="shared" si="2512"/>
        <v>0</v>
      </c>
      <c r="AZ630" s="66">
        <f t="shared" si="2513"/>
        <v>0</v>
      </c>
      <c r="BA630" s="170">
        <f>BA631</f>
        <v>0</v>
      </c>
      <c r="BB630" s="170">
        <f t="shared" ref="BB630:BC631" si="2529">BB631</f>
        <v>0</v>
      </c>
      <c r="BC630" s="170">
        <f t="shared" si="2529"/>
        <v>0</v>
      </c>
      <c r="BD630" s="66">
        <f t="shared" si="2515"/>
        <v>70407</v>
      </c>
      <c r="BE630" s="66">
        <f t="shared" si="2516"/>
        <v>0</v>
      </c>
      <c r="BF630" s="66">
        <f t="shared" si="2517"/>
        <v>0</v>
      </c>
    </row>
    <row r="631" spans="1:58" s="47" customFormat="1" ht="25.5">
      <c r="A631" s="151"/>
      <c r="B631" s="99" t="s">
        <v>207</v>
      </c>
      <c r="C631" s="40" t="s">
        <v>396</v>
      </c>
      <c r="D631" s="40" t="s">
        <v>21</v>
      </c>
      <c r="E631" s="40" t="s">
        <v>99</v>
      </c>
      <c r="F631" s="40" t="s">
        <v>419</v>
      </c>
      <c r="G631" s="41" t="s">
        <v>32</v>
      </c>
      <c r="H631" s="170"/>
      <c r="I631" s="170"/>
      <c r="J631" s="170"/>
      <c r="K631" s="170"/>
      <c r="L631" s="170"/>
      <c r="M631" s="170"/>
      <c r="N631" s="170"/>
      <c r="O631" s="170"/>
      <c r="P631" s="170"/>
      <c r="Q631" s="170"/>
      <c r="R631" s="170"/>
      <c r="S631" s="170"/>
      <c r="T631" s="170"/>
      <c r="U631" s="170"/>
      <c r="V631" s="170"/>
      <c r="W631" s="170">
        <f>W632</f>
        <v>70407</v>
      </c>
      <c r="X631" s="170">
        <f t="shared" si="2524"/>
        <v>0</v>
      </c>
      <c r="Y631" s="170">
        <f t="shared" si="2524"/>
        <v>0</v>
      </c>
      <c r="Z631" s="66">
        <f t="shared" si="2495"/>
        <v>70407</v>
      </c>
      <c r="AA631" s="66">
        <f t="shared" si="2496"/>
        <v>0</v>
      </c>
      <c r="AB631" s="66">
        <f t="shared" si="2497"/>
        <v>0</v>
      </c>
      <c r="AC631" s="170">
        <f>AC632</f>
        <v>0</v>
      </c>
      <c r="AD631" s="170">
        <f t="shared" si="2525"/>
        <v>0</v>
      </c>
      <c r="AE631" s="170">
        <f t="shared" si="2525"/>
        <v>0</v>
      </c>
      <c r="AF631" s="66">
        <f t="shared" si="2499"/>
        <v>70407</v>
      </c>
      <c r="AG631" s="66">
        <f t="shared" si="2500"/>
        <v>0</v>
      </c>
      <c r="AH631" s="66">
        <f t="shared" si="2501"/>
        <v>0</v>
      </c>
      <c r="AI631" s="170">
        <f>AI632</f>
        <v>0</v>
      </c>
      <c r="AJ631" s="170">
        <f t="shared" si="2526"/>
        <v>0</v>
      </c>
      <c r="AK631" s="170">
        <f t="shared" si="2526"/>
        <v>0</v>
      </c>
      <c r="AL631" s="66">
        <f t="shared" si="2503"/>
        <v>70407</v>
      </c>
      <c r="AM631" s="66">
        <f t="shared" si="2504"/>
        <v>0</v>
      </c>
      <c r="AN631" s="66">
        <f t="shared" si="2505"/>
        <v>0</v>
      </c>
      <c r="AO631" s="170">
        <f>AO632</f>
        <v>0</v>
      </c>
      <c r="AP631" s="170">
        <f t="shared" si="2527"/>
        <v>0</v>
      </c>
      <c r="AQ631" s="170">
        <f t="shared" si="2527"/>
        <v>0</v>
      </c>
      <c r="AR631" s="66">
        <f t="shared" si="2507"/>
        <v>70407</v>
      </c>
      <c r="AS631" s="66">
        <f t="shared" si="2508"/>
        <v>0</v>
      </c>
      <c r="AT631" s="66">
        <f t="shared" si="2509"/>
        <v>0</v>
      </c>
      <c r="AU631" s="170">
        <f>AU632</f>
        <v>0</v>
      </c>
      <c r="AV631" s="170">
        <f t="shared" si="2528"/>
        <v>0</v>
      </c>
      <c r="AW631" s="170">
        <f t="shared" si="2528"/>
        <v>0</v>
      </c>
      <c r="AX631" s="66">
        <f t="shared" si="2511"/>
        <v>70407</v>
      </c>
      <c r="AY631" s="66">
        <f t="shared" si="2512"/>
        <v>0</v>
      </c>
      <c r="AZ631" s="66">
        <f t="shared" si="2513"/>
        <v>0</v>
      </c>
      <c r="BA631" s="170">
        <f>BA632</f>
        <v>0</v>
      </c>
      <c r="BB631" s="170">
        <f t="shared" si="2529"/>
        <v>0</v>
      </c>
      <c r="BC631" s="170">
        <f t="shared" si="2529"/>
        <v>0</v>
      </c>
      <c r="BD631" s="66">
        <f t="shared" si="2515"/>
        <v>70407</v>
      </c>
      <c r="BE631" s="66">
        <f t="shared" si="2516"/>
        <v>0</v>
      </c>
      <c r="BF631" s="66">
        <f t="shared" si="2517"/>
        <v>0</v>
      </c>
    </row>
    <row r="632" spans="1:58" s="47" customFormat="1" ht="25.5">
      <c r="A632" s="151"/>
      <c r="B632" s="99" t="s">
        <v>34</v>
      </c>
      <c r="C632" s="40" t="s">
        <v>396</v>
      </c>
      <c r="D632" s="40" t="s">
        <v>21</v>
      </c>
      <c r="E632" s="40" t="s">
        <v>99</v>
      </c>
      <c r="F632" s="40" t="s">
        <v>419</v>
      </c>
      <c r="G632" s="41" t="s">
        <v>33</v>
      </c>
      <c r="H632" s="170"/>
      <c r="I632" s="170"/>
      <c r="J632" s="170"/>
      <c r="K632" s="170"/>
      <c r="L632" s="170"/>
      <c r="M632" s="170"/>
      <c r="N632" s="170"/>
      <c r="O632" s="170"/>
      <c r="P632" s="170"/>
      <c r="Q632" s="170"/>
      <c r="R632" s="170"/>
      <c r="S632" s="170"/>
      <c r="T632" s="170"/>
      <c r="U632" s="170"/>
      <c r="V632" s="170"/>
      <c r="W632" s="170">
        <v>70407</v>
      </c>
      <c r="X632" s="170"/>
      <c r="Y632" s="170"/>
      <c r="Z632" s="66">
        <f t="shared" si="2495"/>
        <v>70407</v>
      </c>
      <c r="AA632" s="66">
        <f t="shared" si="2496"/>
        <v>0</v>
      </c>
      <c r="AB632" s="66">
        <f t="shared" si="2497"/>
        <v>0</v>
      </c>
      <c r="AC632" s="170"/>
      <c r="AD632" s="170"/>
      <c r="AE632" s="170"/>
      <c r="AF632" s="66">
        <f t="shared" si="2499"/>
        <v>70407</v>
      </c>
      <c r="AG632" s="66">
        <f t="shared" si="2500"/>
        <v>0</v>
      </c>
      <c r="AH632" s="66">
        <f t="shared" si="2501"/>
        <v>0</v>
      </c>
      <c r="AI632" s="170"/>
      <c r="AJ632" s="170"/>
      <c r="AK632" s="170"/>
      <c r="AL632" s="66">
        <f t="shared" si="2503"/>
        <v>70407</v>
      </c>
      <c r="AM632" s="66">
        <f t="shared" si="2504"/>
        <v>0</v>
      </c>
      <c r="AN632" s="66">
        <f t="shared" si="2505"/>
        <v>0</v>
      </c>
      <c r="AO632" s="170"/>
      <c r="AP632" s="170"/>
      <c r="AQ632" s="170"/>
      <c r="AR632" s="66">
        <f t="shared" si="2507"/>
        <v>70407</v>
      </c>
      <c r="AS632" s="66">
        <f t="shared" si="2508"/>
        <v>0</v>
      </c>
      <c r="AT632" s="66">
        <f t="shared" si="2509"/>
        <v>0</v>
      </c>
      <c r="AU632" s="170"/>
      <c r="AV632" s="170"/>
      <c r="AW632" s="170"/>
      <c r="AX632" s="66">
        <f t="shared" si="2511"/>
        <v>70407</v>
      </c>
      <c r="AY632" s="66">
        <f t="shared" si="2512"/>
        <v>0</v>
      </c>
      <c r="AZ632" s="66">
        <f t="shared" si="2513"/>
        <v>0</v>
      </c>
      <c r="BA632" s="170"/>
      <c r="BB632" s="170"/>
      <c r="BC632" s="170"/>
      <c r="BD632" s="66">
        <f t="shared" si="2515"/>
        <v>70407</v>
      </c>
      <c r="BE632" s="66">
        <f t="shared" si="2516"/>
        <v>0</v>
      </c>
      <c r="BF632" s="66">
        <f t="shared" si="2517"/>
        <v>0</v>
      </c>
    </row>
    <row r="633" spans="1:58" s="47" customFormat="1" ht="25.5">
      <c r="A633" s="151"/>
      <c r="B633" s="99" t="s">
        <v>403</v>
      </c>
      <c r="C633" s="40" t="s">
        <v>396</v>
      </c>
      <c r="D633" s="40" t="s">
        <v>21</v>
      </c>
      <c r="E633" s="40" t="s">
        <v>99</v>
      </c>
      <c r="F633" s="40" t="s">
        <v>402</v>
      </c>
      <c r="G633" s="41"/>
      <c r="H633" s="170"/>
      <c r="I633" s="170"/>
      <c r="J633" s="170"/>
      <c r="K633" s="170"/>
      <c r="L633" s="170"/>
      <c r="M633" s="170"/>
      <c r="N633" s="170"/>
      <c r="O633" s="170"/>
      <c r="P633" s="170"/>
      <c r="Q633" s="170"/>
      <c r="R633" s="170"/>
      <c r="S633" s="170"/>
      <c r="T633" s="170"/>
      <c r="U633" s="170"/>
      <c r="V633" s="170"/>
      <c r="W633" s="170">
        <f>W634</f>
        <v>70407</v>
      </c>
      <c r="X633" s="170">
        <f t="shared" ref="X633:Y634" si="2530">X634</f>
        <v>0</v>
      </c>
      <c r="Y633" s="170">
        <f t="shared" si="2530"/>
        <v>0</v>
      </c>
      <c r="Z633" s="66">
        <f t="shared" si="2495"/>
        <v>70407</v>
      </c>
      <c r="AA633" s="66">
        <f t="shared" si="2496"/>
        <v>0</v>
      </c>
      <c r="AB633" s="66">
        <f t="shared" si="2497"/>
        <v>0</v>
      </c>
      <c r="AC633" s="170">
        <f>AC634</f>
        <v>0</v>
      </c>
      <c r="AD633" s="170">
        <f t="shared" ref="AD633:AE634" si="2531">AD634</f>
        <v>0</v>
      </c>
      <c r="AE633" s="170">
        <f t="shared" si="2531"/>
        <v>0</v>
      </c>
      <c r="AF633" s="66">
        <f t="shared" si="2499"/>
        <v>70407</v>
      </c>
      <c r="AG633" s="66">
        <f t="shared" si="2500"/>
        <v>0</v>
      </c>
      <c r="AH633" s="66">
        <f t="shared" si="2501"/>
        <v>0</v>
      </c>
      <c r="AI633" s="170">
        <f>AI634</f>
        <v>0</v>
      </c>
      <c r="AJ633" s="170">
        <f t="shared" ref="AJ633:AK634" si="2532">AJ634</f>
        <v>0</v>
      </c>
      <c r="AK633" s="170">
        <f t="shared" si="2532"/>
        <v>0</v>
      </c>
      <c r="AL633" s="66">
        <f t="shared" si="2503"/>
        <v>70407</v>
      </c>
      <c r="AM633" s="66">
        <f t="shared" si="2504"/>
        <v>0</v>
      </c>
      <c r="AN633" s="66">
        <f t="shared" si="2505"/>
        <v>0</v>
      </c>
      <c r="AO633" s="170">
        <f>AO634</f>
        <v>0</v>
      </c>
      <c r="AP633" s="170">
        <f t="shared" ref="AP633:AQ634" si="2533">AP634</f>
        <v>0</v>
      </c>
      <c r="AQ633" s="170">
        <f t="shared" si="2533"/>
        <v>0</v>
      </c>
      <c r="AR633" s="66">
        <f t="shared" si="2507"/>
        <v>70407</v>
      </c>
      <c r="AS633" s="66">
        <f t="shared" si="2508"/>
        <v>0</v>
      </c>
      <c r="AT633" s="66">
        <f t="shared" si="2509"/>
        <v>0</v>
      </c>
      <c r="AU633" s="170">
        <f>AU634</f>
        <v>0</v>
      </c>
      <c r="AV633" s="170">
        <f t="shared" ref="AV633:AW634" si="2534">AV634</f>
        <v>0</v>
      </c>
      <c r="AW633" s="170">
        <f t="shared" si="2534"/>
        <v>0</v>
      </c>
      <c r="AX633" s="66">
        <f t="shared" si="2511"/>
        <v>70407</v>
      </c>
      <c r="AY633" s="66">
        <f t="shared" si="2512"/>
        <v>0</v>
      </c>
      <c r="AZ633" s="66">
        <f t="shared" si="2513"/>
        <v>0</v>
      </c>
      <c r="BA633" s="170">
        <f>BA634</f>
        <v>0</v>
      </c>
      <c r="BB633" s="170">
        <f t="shared" ref="BB633:BC634" si="2535">BB634</f>
        <v>0</v>
      </c>
      <c r="BC633" s="170">
        <f t="shared" si="2535"/>
        <v>0</v>
      </c>
      <c r="BD633" s="66">
        <f t="shared" si="2515"/>
        <v>70407</v>
      </c>
      <c r="BE633" s="66">
        <f t="shared" si="2516"/>
        <v>0</v>
      </c>
      <c r="BF633" s="66">
        <f t="shared" si="2517"/>
        <v>0</v>
      </c>
    </row>
    <row r="634" spans="1:58" s="47" customFormat="1" ht="25.5">
      <c r="A634" s="151"/>
      <c r="B634" s="99" t="s">
        <v>41</v>
      </c>
      <c r="C634" s="40" t="s">
        <v>396</v>
      </c>
      <c r="D634" s="40" t="s">
        <v>21</v>
      </c>
      <c r="E634" s="40" t="s">
        <v>99</v>
      </c>
      <c r="F634" s="40" t="s">
        <v>402</v>
      </c>
      <c r="G634" s="41" t="s">
        <v>39</v>
      </c>
      <c r="H634" s="170"/>
      <c r="I634" s="170"/>
      <c r="J634" s="170"/>
      <c r="K634" s="170"/>
      <c r="L634" s="170"/>
      <c r="M634" s="170"/>
      <c r="N634" s="170"/>
      <c r="O634" s="170"/>
      <c r="P634" s="170"/>
      <c r="Q634" s="170"/>
      <c r="R634" s="170"/>
      <c r="S634" s="170"/>
      <c r="T634" s="170"/>
      <c r="U634" s="170"/>
      <c r="V634" s="170"/>
      <c r="W634" s="170">
        <f>W635</f>
        <v>70407</v>
      </c>
      <c r="X634" s="170">
        <f t="shared" si="2530"/>
        <v>0</v>
      </c>
      <c r="Y634" s="170">
        <f t="shared" si="2530"/>
        <v>0</v>
      </c>
      <c r="Z634" s="66">
        <f t="shared" si="2495"/>
        <v>70407</v>
      </c>
      <c r="AA634" s="66">
        <f t="shared" si="2496"/>
        <v>0</v>
      </c>
      <c r="AB634" s="66">
        <f t="shared" si="2497"/>
        <v>0</v>
      </c>
      <c r="AC634" s="170">
        <f>AC635</f>
        <v>0</v>
      </c>
      <c r="AD634" s="170">
        <f t="shared" si="2531"/>
        <v>0</v>
      </c>
      <c r="AE634" s="170">
        <f t="shared" si="2531"/>
        <v>0</v>
      </c>
      <c r="AF634" s="66">
        <f t="shared" si="2499"/>
        <v>70407</v>
      </c>
      <c r="AG634" s="66">
        <f t="shared" si="2500"/>
        <v>0</v>
      </c>
      <c r="AH634" s="66">
        <f t="shared" si="2501"/>
        <v>0</v>
      </c>
      <c r="AI634" s="170">
        <f>AI635</f>
        <v>0</v>
      </c>
      <c r="AJ634" s="170">
        <f t="shared" si="2532"/>
        <v>0</v>
      </c>
      <c r="AK634" s="170">
        <f t="shared" si="2532"/>
        <v>0</v>
      </c>
      <c r="AL634" s="66">
        <f t="shared" si="2503"/>
        <v>70407</v>
      </c>
      <c r="AM634" s="66">
        <f t="shared" si="2504"/>
        <v>0</v>
      </c>
      <c r="AN634" s="66">
        <f t="shared" si="2505"/>
        <v>0</v>
      </c>
      <c r="AO634" s="170">
        <f>AO635</f>
        <v>0</v>
      </c>
      <c r="AP634" s="170">
        <f t="shared" si="2533"/>
        <v>0</v>
      </c>
      <c r="AQ634" s="170">
        <f t="shared" si="2533"/>
        <v>0</v>
      </c>
      <c r="AR634" s="66">
        <f t="shared" si="2507"/>
        <v>70407</v>
      </c>
      <c r="AS634" s="66">
        <f t="shared" si="2508"/>
        <v>0</v>
      </c>
      <c r="AT634" s="66">
        <f t="shared" si="2509"/>
        <v>0</v>
      </c>
      <c r="AU634" s="170">
        <f>AU635</f>
        <v>0</v>
      </c>
      <c r="AV634" s="170">
        <f t="shared" si="2534"/>
        <v>0</v>
      </c>
      <c r="AW634" s="170">
        <f t="shared" si="2534"/>
        <v>0</v>
      </c>
      <c r="AX634" s="66">
        <f t="shared" si="2511"/>
        <v>70407</v>
      </c>
      <c r="AY634" s="66">
        <f t="shared" si="2512"/>
        <v>0</v>
      </c>
      <c r="AZ634" s="66">
        <f t="shared" si="2513"/>
        <v>0</v>
      </c>
      <c r="BA634" s="170">
        <f>BA635</f>
        <v>0</v>
      </c>
      <c r="BB634" s="170">
        <f t="shared" si="2535"/>
        <v>0</v>
      </c>
      <c r="BC634" s="170">
        <f t="shared" si="2535"/>
        <v>0</v>
      </c>
      <c r="BD634" s="66">
        <f t="shared" si="2515"/>
        <v>70407</v>
      </c>
      <c r="BE634" s="66">
        <f t="shared" si="2516"/>
        <v>0</v>
      </c>
      <c r="BF634" s="66">
        <f t="shared" si="2517"/>
        <v>0</v>
      </c>
    </row>
    <row r="635" spans="1:58" s="47" customFormat="1">
      <c r="A635" s="151"/>
      <c r="B635" s="99" t="s">
        <v>42</v>
      </c>
      <c r="C635" s="40" t="s">
        <v>396</v>
      </c>
      <c r="D635" s="40" t="s">
        <v>21</v>
      </c>
      <c r="E635" s="40" t="s">
        <v>99</v>
      </c>
      <c r="F635" s="40" t="s">
        <v>402</v>
      </c>
      <c r="G635" s="41" t="s">
        <v>40</v>
      </c>
      <c r="H635" s="170"/>
      <c r="I635" s="170"/>
      <c r="J635" s="170"/>
      <c r="K635" s="170"/>
      <c r="L635" s="170"/>
      <c r="M635" s="170"/>
      <c r="N635" s="170"/>
      <c r="O635" s="170"/>
      <c r="P635" s="170"/>
      <c r="Q635" s="170"/>
      <c r="R635" s="170"/>
      <c r="S635" s="170"/>
      <c r="T635" s="170"/>
      <c r="U635" s="170"/>
      <c r="V635" s="170"/>
      <c r="W635" s="66">
        <v>70407</v>
      </c>
      <c r="X635" s="170"/>
      <c r="Y635" s="170"/>
      <c r="Z635" s="66">
        <f t="shared" si="2495"/>
        <v>70407</v>
      </c>
      <c r="AA635" s="66">
        <f t="shared" si="2496"/>
        <v>0</v>
      </c>
      <c r="AB635" s="66">
        <f t="shared" si="2497"/>
        <v>0</v>
      </c>
      <c r="AC635" s="66"/>
      <c r="AD635" s="170"/>
      <c r="AE635" s="170"/>
      <c r="AF635" s="66">
        <f t="shared" si="2499"/>
        <v>70407</v>
      </c>
      <c r="AG635" s="66">
        <f t="shared" si="2500"/>
        <v>0</v>
      </c>
      <c r="AH635" s="66">
        <f t="shared" si="2501"/>
        <v>0</v>
      </c>
      <c r="AI635" s="66"/>
      <c r="AJ635" s="170"/>
      <c r="AK635" s="170"/>
      <c r="AL635" s="66">
        <f t="shared" si="2503"/>
        <v>70407</v>
      </c>
      <c r="AM635" s="66">
        <f t="shared" si="2504"/>
        <v>0</v>
      </c>
      <c r="AN635" s="66">
        <f t="shared" si="2505"/>
        <v>0</v>
      </c>
      <c r="AO635" s="66"/>
      <c r="AP635" s="170"/>
      <c r="AQ635" s="170"/>
      <c r="AR635" s="66">
        <f t="shared" si="2507"/>
        <v>70407</v>
      </c>
      <c r="AS635" s="66">
        <f t="shared" si="2508"/>
        <v>0</v>
      </c>
      <c r="AT635" s="66">
        <f t="shared" si="2509"/>
        <v>0</v>
      </c>
      <c r="AU635" s="66"/>
      <c r="AV635" s="170"/>
      <c r="AW635" s="170"/>
      <c r="AX635" s="66">
        <f t="shared" si="2511"/>
        <v>70407</v>
      </c>
      <c r="AY635" s="66">
        <f t="shared" si="2512"/>
        <v>0</v>
      </c>
      <c r="AZ635" s="66">
        <f t="shared" si="2513"/>
        <v>0</v>
      </c>
      <c r="BA635" s="66"/>
      <c r="BB635" s="170"/>
      <c r="BC635" s="170"/>
      <c r="BD635" s="66">
        <f t="shared" si="2515"/>
        <v>70407</v>
      </c>
      <c r="BE635" s="66">
        <f t="shared" si="2516"/>
        <v>0</v>
      </c>
      <c r="BF635" s="66">
        <f t="shared" si="2517"/>
        <v>0</v>
      </c>
    </row>
    <row r="636" spans="1:58" s="47" customFormat="1">
      <c r="A636" s="151"/>
      <c r="B636" s="99" t="s">
        <v>425</v>
      </c>
      <c r="C636" s="40" t="s">
        <v>396</v>
      </c>
      <c r="D636" s="40" t="s">
        <v>21</v>
      </c>
      <c r="E636" s="40" t="s">
        <v>99</v>
      </c>
      <c r="F636" s="40" t="s">
        <v>405</v>
      </c>
      <c r="G636" s="41"/>
      <c r="H636" s="170"/>
      <c r="I636" s="170"/>
      <c r="J636" s="170"/>
      <c r="K636" s="170"/>
      <c r="L636" s="170"/>
      <c r="M636" s="170"/>
      <c r="N636" s="170"/>
      <c r="O636" s="170"/>
      <c r="P636" s="170"/>
      <c r="Q636" s="170"/>
      <c r="R636" s="170"/>
      <c r="S636" s="170"/>
      <c r="T636" s="170"/>
      <c r="U636" s="170"/>
      <c r="V636" s="170"/>
      <c r="W636" s="170">
        <f>W637</f>
        <v>50000</v>
      </c>
      <c r="X636" s="170">
        <f t="shared" ref="X636:Y637" si="2536">X637</f>
        <v>0</v>
      </c>
      <c r="Y636" s="170">
        <f t="shared" si="2536"/>
        <v>0</v>
      </c>
      <c r="Z636" s="66">
        <f t="shared" si="2495"/>
        <v>50000</v>
      </c>
      <c r="AA636" s="66">
        <f t="shared" si="2496"/>
        <v>0</v>
      </c>
      <c r="AB636" s="66">
        <f t="shared" si="2497"/>
        <v>0</v>
      </c>
      <c r="AC636" s="170">
        <f>AC637</f>
        <v>0</v>
      </c>
      <c r="AD636" s="170">
        <f t="shared" ref="AD636:AE637" si="2537">AD637</f>
        <v>0</v>
      </c>
      <c r="AE636" s="170">
        <f t="shared" si="2537"/>
        <v>0</v>
      </c>
      <c r="AF636" s="66">
        <f t="shared" si="2499"/>
        <v>50000</v>
      </c>
      <c r="AG636" s="66">
        <f t="shared" si="2500"/>
        <v>0</v>
      </c>
      <c r="AH636" s="66">
        <f t="shared" si="2501"/>
        <v>0</v>
      </c>
      <c r="AI636" s="170">
        <f>AI637</f>
        <v>0</v>
      </c>
      <c r="AJ636" s="170">
        <f t="shared" ref="AJ636:AK637" si="2538">AJ637</f>
        <v>0</v>
      </c>
      <c r="AK636" s="170">
        <f t="shared" si="2538"/>
        <v>0</v>
      </c>
      <c r="AL636" s="66">
        <f t="shared" si="2503"/>
        <v>50000</v>
      </c>
      <c r="AM636" s="66">
        <f t="shared" si="2504"/>
        <v>0</v>
      </c>
      <c r="AN636" s="66">
        <f t="shared" si="2505"/>
        <v>0</v>
      </c>
      <c r="AO636" s="170">
        <f>AO637</f>
        <v>0</v>
      </c>
      <c r="AP636" s="170">
        <f t="shared" ref="AP636:AQ637" si="2539">AP637</f>
        <v>0</v>
      </c>
      <c r="AQ636" s="170">
        <f t="shared" si="2539"/>
        <v>0</v>
      </c>
      <c r="AR636" s="66">
        <f t="shared" si="2507"/>
        <v>50000</v>
      </c>
      <c r="AS636" s="66">
        <f t="shared" si="2508"/>
        <v>0</v>
      </c>
      <c r="AT636" s="66">
        <f t="shared" si="2509"/>
        <v>0</v>
      </c>
      <c r="AU636" s="170">
        <f>AU637</f>
        <v>0</v>
      </c>
      <c r="AV636" s="170">
        <f t="shared" ref="AV636:AW637" si="2540">AV637</f>
        <v>0</v>
      </c>
      <c r="AW636" s="170">
        <f t="shared" si="2540"/>
        <v>0</v>
      </c>
      <c r="AX636" s="66">
        <f t="shared" si="2511"/>
        <v>50000</v>
      </c>
      <c r="AY636" s="66">
        <f t="shared" si="2512"/>
        <v>0</v>
      </c>
      <c r="AZ636" s="66">
        <f t="shared" si="2513"/>
        <v>0</v>
      </c>
      <c r="BA636" s="170">
        <f>BA637</f>
        <v>0</v>
      </c>
      <c r="BB636" s="170">
        <f t="shared" ref="BB636:BC637" si="2541">BB637</f>
        <v>0</v>
      </c>
      <c r="BC636" s="170">
        <f t="shared" si="2541"/>
        <v>0</v>
      </c>
      <c r="BD636" s="66">
        <f t="shared" si="2515"/>
        <v>50000</v>
      </c>
      <c r="BE636" s="66">
        <f t="shared" si="2516"/>
        <v>0</v>
      </c>
      <c r="BF636" s="66">
        <f t="shared" si="2517"/>
        <v>0</v>
      </c>
    </row>
    <row r="637" spans="1:58" s="47" customFormat="1" ht="25.5">
      <c r="A637" s="151"/>
      <c r="B637" s="99" t="s">
        <v>41</v>
      </c>
      <c r="C637" s="40" t="s">
        <v>396</v>
      </c>
      <c r="D637" s="40" t="s">
        <v>21</v>
      </c>
      <c r="E637" s="40" t="s">
        <v>99</v>
      </c>
      <c r="F637" s="40" t="s">
        <v>405</v>
      </c>
      <c r="G637" s="41" t="s">
        <v>39</v>
      </c>
      <c r="H637" s="170"/>
      <c r="I637" s="170"/>
      <c r="J637" s="170"/>
      <c r="K637" s="170"/>
      <c r="L637" s="170"/>
      <c r="M637" s="170"/>
      <c r="N637" s="170"/>
      <c r="O637" s="170"/>
      <c r="P637" s="170"/>
      <c r="Q637" s="170"/>
      <c r="R637" s="170"/>
      <c r="S637" s="170"/>
      <c r="T637" s="170"/>
      <c r="U637" s="170"/>
      <c r="V637" s="170"/>
      <c r="W637" s="170">
        <f>W638</f>
        <v>50000</v>
      </c>
      <c r="X637" s="170">
        <f t="shared" si="2536"/>
        <v>0</v>
      </c>
      <c r="Y637" s="170">
        <f t="shared" si="2536"/>
        <v>0</v>
      </c>
      <c r="Z637" s="66">
        <f t="shared" si="2495"/>
        <v>50000</v>
      </c>
      <c r="AA637" s="66">
        <f t="shared" si="2496"/>
        <v>0</v>
      </c>
      <c r="AB637" s="66">
        <f t="shared" si="2497"/>
        <v>0</v>
      </c>
      <c r="AC637" s="170">
        <f>AC638</f>
        <v>0</v>
      </c>
      <c r="AD637" s="170">
        <f t="shared" si="2537"/>
        <v>0</v>
      </c>
      <c r="AE637" s="170">
        <f t="shared" si="2537"/>
        <v>0</v>
      </c>
      <c r="AF637" s="66">
        <f t="shared" si="2499"/>
        <v>50000</v>
      </c>
      <c r="AG637" s="66">
        <f t="shared" si="2500"/>
        <v>0</v>
      </c>
      <c r="AH637" s="66">
        <f t="shared" si="2501"/>
        <v>0</v>
      </c>
      <c r="AI637" s="170">
        <f>AI638</f>
        <v>0</v>
      </c>
      <c r="AJ637" s="170">
        <f t="shared" si="2538"/>
        <v>0</v>
      </c>
      <c r="AK637" s="170">
        <f t="shared" si="2538"/>
        <v>0</v>
      </c>
      <c r="AL637" s="66">
        <f t="shared" si="2503"/>
        <v>50000</v>
      </c>
      <c r="AM637" s="66">
        <f t="shared" si="2504"/>
        <v>0</v>
      </c>
      <c r="AN637" s="66">
        <f t="shared" si="2505"/>
        <v>0</v>
      </c>
      <c r="AO637" s="170">
        <f>AO638</f>
        <v>0</v>
      </c>
      <c r="AP637" s="170">
        <f t="shared" si="2539"/>
        <v>0</v>
      </c>
      <c r="AQ637" s="170">
        <f t="shared" si="2539"/>
        <v>0</v>
      </c>
      <c r="AR637" s="66">
        <f t="shared" si="2507"/>
        <v>50000</v>
      </c>
      <c r="AS637" s="66">
        <f t="shared" si="2508"/>
        <v>0</v>
      </c>
      <c r="AT637" s="66">
        <f t="shared" si="2509"/>
        <v>0</v>
      </c>
      <c r="AU637" s="170">
        <f>AU638</f>
        <v>0</v>
      </c>
      <c r="AV637" s="170">
        <f t="shared" si="2540"/>
        <v>0</v>
      </c>
      <c r="AW637" s="170">
        <f t="shared" si="2540"/>
        <v>0</v>
      </c>
      <c r="AX637" s="66">
        <f t="shared" si="2511"/>
        <v>50000</v>
      </c>
      <c r="AY637" s="66">
        <f t="shared" si="2512"/>
        <v>0</v>
      </c>
      <c r="AZ637" s="66">
        <f t="shared" si="2513"/>
        <v>0</v>
      </c>
      <c r="BA637" s="170">
        <f>BA638</f>
        <v>0</v>
      </c>
      <c r="BB637" s="170">
        <f t="shared" si="2541"/>
        <v>0</v>
      </c>
      <c r="BC637" s="170">
        <f t="shared" si="2541"/>
        <v>0</v>
      </c>
      <c r="BD637" s="66">
        <f t="shared" si="2515"/>
        <v>50000</v>
      </c>
      <c r="BE637" s="66">
        <f t="shared" si="2516"/>
        <v>0</v>
      </c>
      <c r="BF637" s="66">
        <f t="shared" si="2517"/>
        <v>0</v>
      </c>
    </row>
    <row r="638" spans="1:58" s="47" customFormat="1">
      <c r="A638" s="151"/>
      <c r="B638" s="99" t="s">
        <v>42</v>
      </c>
      <c r="C638" s="40" t="s">
        <v>396</v>
      </c>
      <c r="D638" s="40" t="s">
        <v>21</v>
      </c>
      <c r="E638" s="40" t="s">
        <v>99</v>
      </c>
      <c r="F638" s="40" t="s">
        <v>405</v>
      </c>
      <c r="G638" s="41" t="s">
        <v>40</v>
      </c>
      <c r="H638" s="170"/>
      <c r="I638" s="170"/>
      <c r="J638" s="170"/>
      <c r="K638" s="170"/>
      <c r="L638" s="170"/>
      <c r="M638" s="170"/>
      <c r="N638" s="170"/>
      <c r="O638" s="170"/>
      <c r="P638" s="170"/>
      <c r="Q638" s="170"/>
      <c r="R638" s="170"/>
      <c r="S638" s="170"/>
      <c r="T638" s="170"/>
      <c r="U638" s="170"/>
      <c r="V638" s="170"/>
      <c r="W638" s="66">
        <v>50000</v>
      </c>
      <c r="X638" s="170"/>
      <c r="Y638" s="170"/>
      <c r="Z638" s="66">
        <f t="shared" si="2495"/>
        <v>50000</v>
      </c>
      <c r="AA638" s="66">
        <f t="shared" si="2496"/>
        <v>0</v>
      </c>
      <c r="AB638" s="66">
        <f t="shared" si="2497"/>
        <v>0</v>
      </c>
      <c r="AC638" s="66"/>
      <c r="AD638" s="170"/>
      <c r="AE638" s="170"/>
      <c r="AF638" s="66">
        <f t="shared" si="2499"/>
        <v>50000</v>
      </c>
      <c r="AG638" s="66">
        <f t="shared" si="2500"/>
        <v>0</v>
      </c>
      <c r="AH638" s="66">
        <f t="shared" si="2501"/>
        <v>0</v>
      </c>
      <c r="AI638" s="66"/>
      <c r="AJ638" s="170"/>
      <c r="AK638" s="170"/>
      <c r="AL638" s="66">
        <f t="shared" si="2503"/>
        <v>50000</v>
      </c>
      <c r="AM638" s="66">
        <f t="shared" si="2504"/>
        <v>0</v>
      </c>
      <c r="AN638" s="66">
        <f t="shared" si="2505"/>
        <v>0</v>
      </c>
      <c r="AO638" s="66"/>
      <c r="AP638" s="170"/>
      <c r="AQ638" s="170"/>
      <c r="AR638" s="66">
        <f t="shared" si="2507"/>
        <v>50000</v>
      </c>
      <c r="AS638" s="66">
        <f t="shared" si="2508"/>
        <v>0</v>
      </c>
      <c r="AT638" s="66">
        <f t="shared" si="2509"/>
        <v>0</v>
      </c>
      <c r="AU638" s="66"/>
      <c r="AV638" s="170"/>
      <c r="AW638" s="170"/>
      <c r="AX638" s="66">
        <f t="shared" si="2511"/>
        <v>50000</v>
      </c>
      <c r="AY638" s="66">
        <f t="shared" si="2512"/>
        <v>0</v>
      </c>
      <c r="AZ638" s="66">
        <f t="shared" si="2513"/>
        <v>0</v>
      </c>
      <c r="BA638" s="66"/>
      <c r="BB638" s="170"/>
      <c r="BC638" s="170"/>
      <c r="BD638" s="66">
        <f t="shared" si="2515"/>
        <v>50000</v>
      </c>
      <c r="BE638" s="66">
        <f t="shared" si="2516"/>
        <v>0</v>
      </c>
      <c r="BF638" s="66">
        <f t="shared" si="2517"/>
        <v>0</v>
      </c>
    </row>
    <row r="639" spans="1:58" s="47" customFormat="1">
      <c r="A639" s="151"/>
      <c r="B639" s="99" t="s">
        <v>407</v>
      </c>
      <c r="C639" s="40" t="s">
        <v>396</v>
      </c>
      <c r="D639" s="40" t="s">
        <v>21</v>
      </c>
      <c r="E639" s="40" t="s">
        <v>99</v>
      </c>
      <c r="F639" s="40" t="s">
        <v>406</v>
      </c>
      <c r="G639" s="41"/>
      <c r="H639" s="170"/>
      <c r="I639" s="170"/>
      <c r="J639" s="170"/>
      <c r="K639" s="170"/>
      <c r="L639" s="170"/>
      <c r="M639" s="170"/>
      <c r="N639" s="170"/>
      <c r="O639" s="170"/>
      <c r="P639" s="170"/>
      <c r="Q639" s="170"/>
      <c r="R639" s="170"/>
      <c r="S639" s="170"/>
      <c r="T639" s="170"/>
      <c r="U639" s="170"/>
      <c r="V639" s="170"/>
      <c r="W639" s="170">
        <f>W640</f>
        <v>52400</v>
      </c>
      <c r="X639" s="170">
        <f t="shared" ref="X639:Y640" si="2542">X640</f>
        <v>0</v>
      </c>
      <c r="Y639" s="170">
        <f t="shared" si="2542"/>
        <v>0</v>
      </c>
      <c r="Z639" s="66">
        <f t="shared" si="2495"/>
        <v>52400</v>
      </c>
      <c r="AA639" s="66">
        <f t="shared" si="2496"/>
        <v>0</v>
      </c>
      <c r="AB639" s="66">
        <f t="shared" si="2497"/>
        <v>0</v>
      </c>
      <c r="AC639" s="170">
        <f>AC640</f>
        <v>0</v>
      </c>
      <c r="AD639" s="170">
        <f t="shared" ref="AD639:AE640" si="2543">AD640</f>
        <v>0</v>
      </c>
      <c r="AE639" s="170">
        <f t="shared" si="2543"/>
        <v>0</v>
      </c>
      <c r="AF639" s="66">
        <f t="shared" si="2499"/>
        <v>52400</v>
      </c>
      <c r="AG639" s="66">
        <f t="shared" si="2500"/>
        <v>0</v>
      </c>
      <c r="AH639" s="66">
        <f t="shared" si="2501"/>
        <v>0</v>
      </c>
      <c r="AI639" s="170">
        <f>AI640</f>
        <v>0</v>
      </c>
      <c r="AJ639" s="170">
        <f t="shared" ref="AJ639:AK640" si="2544">AJ640</f>
        <v>0</v>
      </c>
      <c r="AK639" s="170">
        <f t="shared" si="2544"/>
        <v>0</v>
      </c>
      <c r="AL639" s="66">
        <f t="shared" si="2503"/>
        <v>52400</v>
      </c>
      <c r="AM639" s="66">
        <f t="shared" si="2504"/>
        <v>0</v>
      </c>
      <c r="AN639" s="66">
        <f t="shared" si="2505"/>
        <v>0</v>
      </c>
      <c r="AO639" s="170">
        <f>AO640</f>
        <v>0</v>
      </c>
      <c r="AP639" s="170">
        <f t="shared" ref="AP639:AQ640" si="2545">AP640</f>
        <v>0</v>
      </c>
      <c r="AQ639" s="170">
        <f t="shared" si="2545"/>
        <v>0</v>
      </c>
      <c r="AR639" s="66">
        <f t="shared" si="2507"/>
        <v>52400</v>
      </c>
      <c r="AS639" s="66">
        <f t="shared" si="2508"/>
        <v>0</v>
      </c>
      <c r="AT639" s="66">
        <f t="shared" si="2509"/>
        <v>0</v>
      </c>
      <c r="AU639" s="170">
        <f>AU640</f>
        <v>0</v>
      </c>
      <c r="AV639" s="170">
        <f t="shared" ref="AV639:AW640" si="2546">AV640</f>
        <v>0</v>
      </c>
      <c r="AW639" s="170">
        <f t="shared" si="2546"/>
        <v>0</v>
      </c>
      <c r="AX639" s="66">
        <f t="shared" si="2511"/>
        <v>52400</v>
      </c>
      <c r="AY639" s="66">
        <f t="shared" si="2512"/>
        <v>0</v>
      </c>
      <c r="AZ639" s="66">
        <f t="shared" si="2513"/>
        <v>0</v>
      </c>
      <c r="BA639" s="170">
        <f>BA640</f>
        <v>0</v>
      </c>
      <c r="BB639" s="170">
        <f t="shared" ref="BB639:BC640" si="2547">BB640</f>
        <v>0</v>
      </c>
      <c r="BC639" s="170">
        <f t="shared" si="2547"/>
        <v>0</v>
      </c>
      <c r="BD639" s="66">
        <f t="shared" si="2515"/>
        <v>52400</v>
      </c>
      <c r="BE639" s="66">
        <f t="shared" si="2516"/>
        <v>0</v>
      </c>
      <c r="BF639" s="66">
        <f t="shared" si="2517"/>
        <v>0</v>
      </c>
    </row>
    <row r="640" spans="1:58" s="47" customFormat="1" ht="25.5">
      <c r="A640" s="151"/>
      <c r="B640" s="99" t="s">
        <v>41</v>
      </c>
      <c r="C640" s="40" t="s">
        <v>396</v>
      </c>
      <c r="D640" s="40" t="s">
        <v>21</v>
      </c>
      <c r="E640" s="40" t="s">
        <v>99</v>
      </c>
      <c r="F640" s="40" t="s">
        <v>406</v>
      </c>
      <c r="G640" s="41" t="s">
        <v>39</v>
      </c>
      <c r="H640" s="170"/>
      <c r="I640" s="170"/>
      <c r="J640" s="170"/>
      <c r="K640" s="170"/>
      <c r="L640" s="170"/>
      <c r="M640" s="170"/>
      <c r="N640" s="170"/>
      <c r="O640" s="170"/>
      <c r="P640" s="170"/>
      <c r="Q640" s="170"/>
      <c r="R640" s="170"/>
      <c r="S640" s="170"/>
      <c r="T640" s="170"/>
      <c r="U640" s="170"/>
      <c r="V640" s="170"/>
      <c r="W640" s="170">
        <f>W641</f>
        <v>52400</v>
      </c>
      <c r="X640" s="170">
        <f t="shared" si="2542"/>
        <v>0</v>
      </c>
      <c r="Y640" s="170">
        <f t="shared" si="2542"/>
        <v>0</v>
      </c>
      <c r="Z640" s="66">
        <f t="shared" si="2495"/>
        <v>52400</v>
      </c>
      <c r="AA640" s="66">
        <f t="shared" si="2496"/>
        <v>0</v>
      </c>
      <c r="AB640" s="66">
        <f t="shared" si="2497"/>
        <v>0</v>
      </c>
      <c r="AC640" s="170">
        <f>AC641</f>
        <v>0</v>
      </c>
      <c r="AD640" s="170">
        <f t="shared" si="2543"/>
        <v>0</v>
      </c>
      <c r="AE640" s="170">
        <f t="shared" si="2543"/>
        <v>0</v>
      </c>
      <c r="AF640" s="66">
        <f t="shared" si="2499"/>
        <v>52400</v>
      </c>
      <c r="AG640" s="66">
        <f t="shared" si="2500"/>
        <v>0</v>
      </c>
      <c r="AH640" s="66">
        <f t="shared" si="2501"/>
        <v>0</v>
      </c>
      <c r="AI640" s="170">
        <f>AI641</f>
        <v>0</v>
      </c>
      <c r="AJ640" s="170">
        <f t="shared" si="2544"/>
        <v>0</v>
      </c>
      <c r="AK640" s="170">
        <f t="shared" si="2544"/>
        <v>0</v>
      </c>
      <c r="AL640" s="66">
        <f t="shared" si="2503"/>
        <v>52400</v>
      </c>
      <c r="AM640" s="66">
        <f t="shared" si="2504"/>
        <v>0</v>
      </c>
      <c r="AN640" s="66">
        <f t="shared" si="2505"/>
        <v>0</v>
      </c>
      <c r="AO640" s="170">
        <f>AO641</f>
        <v>0</v>
      </c>
      <c r="AP640" s="170">
        <f t="shared" si="2545"/>
        <v>0</v>
      </c>
      <c r="AQ640" s="170">
        <f t="shared" si="2545"/>
        <v>0</v>
      </c>
      <c r="AR640" s="66">
        <f t="shared" si="2507"/>
        <v>52400</v>
      </c>
      <c r="AS640" s="66">
        <f t="shared" si="2508"/>
        <v>0</v>
      </c>
      <c r="AT640" s="66">
        <f t="shared" si="2509"/>
        <v>0</v>
      </c>
      <c r="AU640" s="170">
        <f>AU641</f>
        <v>0</v>
      </c>
      <c r="AV640" s="170">
        <f t="shared" si="2546"/>
        <v>0</v>
      </c>
      <c r="AW640" s="170">
        <f t="shared" si="2546"/>
        <v>0</v>
      </c>
      <c r="AX640" s="66">
        <f t="shared" si="2511"/>
        <v>52400</v>
      </c>
      <c r="AY640" s="66">
        <f t="shared" si="2512"/>
        <v>0</v>
      </c>
      <c r="AZ640" s="66">
        <f t="shared" si="2513"/>
        <v>0</v>
      </c>
      <c r="BA640" s="170">
        <f>BA641</f>
        <v>0</v>
      </c>
      <c r="BB640" s="170">
        <f t="shared" si="2547"/>
        <v>0</v>
      </c>
      <c r="BC640" s="170">
        <f t="shared" si="2547"/>
        <v>0</v>
      </c>
      <c r="BD640" s="66">
        <f t="shared" si="2515"/>
        <v>52400</v>
      </c>
      <c r="BE640" s="66">
        <f t="shared" si="2516"/>
        <v>0</v>
      </c>
      <c r="BF640" s="66">
        <f t="shared" si="2517"/>
        <v>0</v>
      </c>
    </row>
    <row r="641" spans="1:58" s="47" customFormat="1">
      <c r="A641" s="151"/>
      <c r="B641" s="99" t="s">
        <v>42</v>
      </c>
      <c r="C641" s="40" t="s">
        <v>396</v>
      </c>
      <c r="D641" s="40" t="s">
        <v>21</v>
      </c>
      <c r="E641" s="40" t="s">
        <v>99</v>
      </c>
      <c r="F641" s="40" t="s">
        <v>406</v>
      </c>
      <c r="G641" s="41" t="s">
        <v>40</v>
      </c>
      <c r="H641" s="170"/>
      <c r="I641" s="170"/>
      <c r="J641" s="170"/>
      <c r="K641" s="170"/>
      <c r="L641" s="170"/>
      <c r="M641" s="170"/>
      <c r="N641" s="170"/>
      <c r="O641" s="170"/>
      <c r="P641" s="170"/>
      <c r="Q641" s="170"/>
      <c r="R641" s="170"/>
      <c r="S641" s="170"/>
      <c r="T641" s="170"/>
      <c r="U641" s="170"/>
      <c r="V641" s="170"/>
      <c r="W641" s="66">
        <v>52400</v>
      </c>
      <c r="X641" s="170"/>
      <c r="Y641" s="170"/>
      <c r="Z641" s="66">
        <f t="shared" si="2495"/>
        <v>52400</v>
      </c>
      <c r="AA641" s="66">
        <f t="shared" si="2496"/>
        <v>0</v>
      </c>
      <c r="AB641" s="66">
        <f t="shared" si="2497"/>
        <v>0</v>
      </c>
      <c r="AC641" s="66"/>
      <c r="AD641" s="170"/>
      <c r="AE641" s="170"/>
      <c r="AF641" s="66">
        <f t="shared" si="2499"/>
        <v>52400</v>
      </c>
      <c r="AG641" s="66">
        <f t="shared" si="2500"/>
        <v>0</v>
      </c>
      <c r="AH641" s="66">
        <f t="shared" si="2501"/>
        <v>0</v>
      </c>
      <c r="AI641" s="66"/>
      <c r="AJ641" s="170"/>
      <c r="AK641" s="170"/>
      <c r="AL641" s="66">
        <f t="shared" si="2503"/>
        <v>52400</v>
      </c>
      <c r="AM641" s="66">
        <f t="shared" si="2504"/>
        <v>0</v>
      </c>
      <c r="AN641" s="66">
        <f t="shared" si="2505"/>
        <v>0</v>
      </c>
      <c r="AO641" s="66"/>
      <c r="AP641" s="170"/>
      <c r="AQ641" s="170"/>
      <c r="AR641" s="66">
        <f t="shared" si="2507"/>
        <v>52400</v>
      </c>
      <c r="AS641" s="66">
        <f t="shared" si="2508"/>
        <v>0</v>
      </c>
      <c r="AT641" s="66">
        <f t="shared" si="2509"/>
        <v>0</v>
      </c>
      <c r="AU641" s="66"/>
      <c r="AV641" s="170"/>
      <c r="AW641" s="170"/>
      <c r="AX641" s="66">
        <f t="shared" si="2511"/>
        <v>52400</v>
      </c>
      <c r="AY641" s="66">
        <f t="shared" si="2512"/>
        <v>0</v>
      </c>
      <c r="AZ641" s="66">
        <f t="shared" si="2513"/>
        <v>0</v>
      </c>
      <c r="BA641" s="66"/>
      <c r="BB641" s="170"/>
      <c r="BC641" s="170"/>
      <c r="BD641" s="66">
        <f t="shared" si="2515"/>
        <v>52400</v>
      </c>
      <c r="BE641" s="66">
        <f t="shared" si="2516"/>
        <v>0</v>
      </c>
      <c r="BF641" s="66">
        <f t="shared" si="2517"/>
        <v>0</v>
      </c>
    </row>
    <row r="642" spans="1:58" s="47" customFormat="1" ht="25.5">
      <c r="A642" s="151"/>
      <c r="B642" s="99" t="s">
        <v>422</v>
      </c>
      <c r="C642" s="40" t="s">
        <v>396</v>
      </c>
      <c r="D642" s="40" t="s">
        <v>21</v>
      </c>
      <c r="E642" s="40" t="s">
        <v>99</v>
      </c>
      <c r="F642" s="40" t="s">
        <v>398</v>
      </c>
      <c r="G642" s="41"/>
      <c r="H642" s="170"/>
      <c r="I642" s="170"/>
      <c r="J642" s="170"/>
      <c r="K642" s="170"/>
      <c r="L642" s="170"/>
      <c r="M642" s="170"/>
      <c r="N642" s="170"/>
      <c r="O642" s="170"/>
      <c r="P642" s="170"/>
      <c r="Q642" s="170"/>
      <c r="R642" s="170"/>
      <c r="S642" s="170"/>
      <c r="T642" s="170"/>
      <c r="U642" s="170"/>
      <c r="V642" s="170"/>
      <c r="W642" s="170">
        <f>W643</f>
        <v>24400</v>
      </c>
      <c r="X642" s="170">
        <f t="shared" ref="X642:Y643" si="2548">X643</f>
        <v>0</v>
      </c>
      <c r="Y642" s="170">
        <f t="shared" si="2548"/>
        <v>0</v>
      </c>
      <c r="Z642" s="66">
        <f t="shared" si="2495"/>
        <v>24400</v>
      </c>
      <c r="AA642" s="66">
        <f t="shared" si="2496"/>
        <v>0</v>
      </c>
      <c r="AB642" s="66">
        <f t="shared" si="2497"/>
        <v>0</v>
      </c>
      <c r="AC642" s="170">
        <f>AC643</f>
        <v>0</v>
      </c>
      <c r="AD642" s="170">
        <f t="shared" ref="AD642:AE643" si="2549">AD643</f>
        <v>0</v>
      </c>
      <c r="AE642" s="170">
        <f t="shared" si="2549"/>
        <v>0</v>
      </c>
      <c r="AF642" s="66">
        <f t="shared" si="2499"/>
        <v>24400</v>
      </c>
      <c r="AG642" s="66">
        <f t="shared" si="2500"/>
        <v>0</v>
      </c>
      <c r="AH642" s="66">
        <f t="shared" si="2501"/>
        <v>0</v>
      </c>
      <c r="AI642" s="170">
        <f>AI643</f>
        <v>0</v>
      </c>
      <c r="AJ642" s="170">
        <f t="shared" ref="AJ642:AK643" si="2550">AJ643</f>
        <v>0</v>
      </c>
      <c r="AK642" s="170">
        <f t="shared" si="2550"/>
        <v>0</v>
      </c>
      <c r="AL642" s="66">
        <f t="shared" si="2503"/>
        <v>24400</v>
      </c>
      <c r="AM642" s="66">
        <f t="shared" si="2504"/>
        <v>0</v>
      </c>
      <c r="AN642" s="66">
        <f t="shared" si="2505"/>
        <v>0</v>
      </c>
      <c r="AO642" s="170">
        <f>AO643</f>
        <v>0</v>
      </c>
      <c r="AP642" s="170">
        <f t="shared" ref="AP642:AQ643" si="2551">AP643</f>
        <v>0</v>
      </c>
      <c r="AQ642" s="170">
        <f t="shared" si="2551"/>
        <v>0</v>
      </c>
      <c r="AR642" s="66">
        <f t="shared" si="2507"/>
        <v>24400</v>
      </c>
      <c r="AS642" s="66">
        <f t="shared" si="2508"/>
        <v>0</v>
      </c>
      <c r="AT642" s="66">
        <f t="shared" si="2509"/>
        <v>0</v>
      </c>
      <c r="AU642" s="170">
        <f>AU643</f>
        <v>0</v>
      </c>
      <c r="AV642" s="170">
        <f t="shared" ref="AV642:AW643" si="2552">AV643</f>
        <v>0</v>
      </c>
      <c r="AW642" s="170">
        <f t="shared" si="2552"/>
        <v>0</v>
      </c>
      <c r="AX642" s="66">
        <f t="shared" si="2511"/>
        <v>24400</v>
      </c>
      <c r="AY642" s="66">
        <f t="shared" si="2512"/>
        <v>0</v>
      </c>
      <c r="AZ642" s="66">
        <f t="shared" si="2513"/>
        <v>0</v>
      </c>
      <c r="BA642" s="170">
        <f>BA643</f>
        <v>0</v>
      </c>
      <c r="BB642" s="170">
        <f t="shared" ref="BB642:BC643" si="2553">BB643</f>
        <v>0</v>
      </c>
      <c r="BC642" s="170">
        <f t="shared" si="2553"/>
        <v>0</v>
      </c>
      <c r="BD642" s="66">
        <f t="shared" si="2515"/>
        <v>24400</v>
      </c>
      <c r="BE642" s="66">
        <f t="shared" si="2516"/>
        <v>0</v>
      </c>
      <c r="BF642" s="66">
        <f t="shared" si="2517"/>
        <v>0</v>
      </c>
    </row>
    <row r="643" spans="1:58" s="47" customFormat="1" ht="25.5">
      <c r="A643" s="151"/>
      <c r="B643" s="99" t="s">
        <v>41</v>
      </c>
      <c r="C643" s="40" t="s">
        <v>396</v>
      </c>
      <c r="D643" s="40" t="s">
        <v>21</v>
      </c>
      <c r="E643" s="40" t="s">
        <v>99</v>
      </c>
      <c r="F643" s="40" t="s">
        <v>398</v>
      </c>
      <c r="G643" s="41" t="s">
        <v>39</v>
      </c>
      <c r="H643" s="170"/>
      <c r="I643" s="170"/>
      <c r="J643" s="170"/>
      <c r="K643" s="170"/>
      <c r="L643" s="170"/>
      <c r="M643" s="170"/>
      <c r="N643" s="170"/>
      <c r="O643" s="170"/>
      <c r="P643" s="170"/>
      <c r="Q643" s="170"/>
      <c r="R643" s="170"/>
      <c r="S643" s="170"/>
      <c r="T643" s="170"/>
      <c r="U643" s="170"/>
      <c r="V643" s="170"/>
      <c r="W643" s="170">
        <f>W644</f>
        <v>24400</v>
      </c>
      <c r="X643" s="170">
        <f t="shared" si="2548"/>
        <v>0</v>
      </c>
      <c r="Y643" s="170">
        <f t="shared" si="2548"/>
        <v>0</v>
      </c>
      <c r="Z643" s="66">
        <f t="shared" si="2495"/>
        <v>24400</v>
      </c>
      <c r="AA643" s="66">
        <f t="shared" si="2496"/>
        <v>0</v>
      </c>
      <c r="AB643" s="66">
        <f t="shared" si="2497"/>
        <v>0</v>
      </c>
      <c r="AC643" s="170">
        <f>AC644</f>
        <v>0</v>
      </c>
      <c r="AD643" s="170">
        <f t="shared" si="2549"/>
        <v>0</v>
      </c>
      <c r="AE643" s="170">
        <f t="shared" si="2549"/>
        <v>0</v>
      </c>
      <c r="AF643" s="66">
        <f t="shared" si="2499"/>
        <v>24400</v>
      </c>
      <c r="AG643" s="66">
        <f t="shared" si="2500"/>
        <v>0</v>
      </c>
      <c r="AH643" s="66">
        <f t="shared" si="2501"/>
        <v>0</v>
      </c>
      <c r="AI643" s="170">
        <f>AI644</f>
        <v>0</v>
      </c>
      <c r="AJ643" s="170">
        <f t="shared" si="2550"/>
        <v>0</v>
      </c>
      <c r="AK643" s="170">
        <f t="shared" si="2550"/>
        <v>0</v>
      </c>
      <c r="AL643" s="66">
        <f t="shared" si="2503"/>
        <v>24400</v>
      </c>
      <c r="AM643" s="66">
        <f t="shared" si="2504"/>
        <v>0</v>
      </c>
      <c r="AN643" s="66">
        <f t="shared" si="2505"/>
        <v>0</v>
      </c>
      <c r="AO643" s="170">
        <f>AO644</f>
        <v>0</v>
      </c>
      <c r="AP643" s="170">
        <f t="shared" si="2551"/>
        <v>0</v>
      </c>
      <c r="AQ643" s="170">
        <f t="shared" si="2551"/>
        <v>0</v>
      </c>
      <c r="AR643" s="66">
        <f t="shared" si="2507"/>
        <v>24400</v>
      </c>
      <c r="AS643" s="66">
        <f t="shared" si="2508"/>
        <v>0</v>
      </c>
      <c r="AT643" s="66">
        <f t="shared" si="2509"/>
        <v>0</v>
      </c>
      <c r="AU643" s="170">
        <f>AU644</f>
        <v>0</v>
      </c>
      <c r="AV643" s="170">
        <f t="shared" si="2552"/>
        <v>0</v>
      </c>
      <c r="AW643" s="170">
        <f t="shared" si="2552"/>
        <v>0</v>
      </c>
      <c r="AX643" s="66">
        <f t="shared" si="2511"/>
        <v>24400</v>
      </c>
      <c r="AY643" s="66">
        <f t="shared" si="2512"/>
        <v>0</v>
      </c>
      <c r="AZ643" s="66">
        <f t="shared" si="2513"/>
        <v>0</v>
      </c>
      <c r="BA643" s="170">
        <f>BA644</f>
        <v>0</v>
      </c>
      <c r="BB643" s="170">
        <f t="shared" si="2553"/>
        <v>0</v>
      </c>
      <c r="BC643" s="170">
        <f t="shared" si="2553"/>
        <v>0</v>
      </c>
      <c r="BD643" s="66">
        <f t="shared" si="2515"/>
        <v>24400</v>
      </c>
      <c r="BE643" s="66">
        <f t="shared" si="2516"/>
        <v>0</v>
      </c>
      <c r="BF643" s="66">
        <f t="shared" si="2517"/>
        <v>0</v>
      </c>
    </row>
    <row r="644" spans="1:58" s="47" customFormat="1">
      <c r="A644" s="151"/>
      <c r="B644" s="99" t="s">
        <v>42</v>
      </c>
      <c r="C644" s="40" t="s">
        <v>396</v>
      </c>
      <c r="D644" s="40" t="s">
        <v>21</v>
      </c>
      <c r="E644" s="40" t="s">
        <v>99</v>
      </c>
      <c r="F644" s="40" t="s">
        <v>398</v>
      </c>
      <c r="G644" s="41" t="s">
        <v>40</v>
      </c>
      <c r="H644" s="170"/>
      <c r="I644" s="170"/>
      <c r="J644" s="170"/>
      <c r="K644" s="170"/>
      <c r="L644" s="170"/>
      <c r="M644" s="170"/>
      <c r="N644" s="170"/>
      <c r="O644" s="170"/>
      <c r="P644" s="170"/>
      <c r="Q644" s="170"/>
      <c r="R644" s="170"/>
      <c r="S644" s="170"/>
      <c r="T644" s="170"/>
      <c r="U644" s="170"/>
      <c r="V644" s="170"/>
      <c r="W644" s="66">
        <v>24400</v>
      </c>
      <c r="X644" s="170"/>
      <c r="Y644" s="170"/>
      <c r="Z644" s="66">
        <f t="shared" si="2495"/>
        <v>24400</v>
      </c>
      <c r="AA644" s="66">
        <f t="shared" si="2496"/>
        <v>0</v>
      </c>
      <c r="AB644" s="66">
        <f t="shared" si="2497"/>
        <v>0</v>
      </c>
      <c r="AC644" s="66"/>
      <c r="AD644" s="170"/>
      <c r="AE644" s="170"/>
      <c r="AF644" s="66">
        <f t="shared" si="2499"/>
        <v>24400</v>
      </c>
      <c r="AG644" s="66">
        <f t="shared" si="2500"/>
        <v>0</v>
      </c>
      <c r="AH644" s="66">
        <f t="shared" si="2501"/>
        <v>0</v>
      </c>
      <c r="AI644" s="66"/>
      <c r="AJ644" s="170"/>
      <c r="AK644" s="170"/>
      <c r="AL644" s="66">
        <f t="shared" si="2503"/>
        <v>24400</v>
      </c>
      <c r="AM644" s="66">
        <f t="shared" si="2504"/>
        <v>0</v>
      </c>
      <c r="AN644" s="66">
        <f t="shared" si="2505"/>
        <v>0</v>
      </c>
      <c r="AO644" s="66"/>
      <c r="AP644" s="170"/>
      <c r="AQ644" s="170"/>
      <c r="AR644" s="66">
        <f t="shared" si="2507"/>
        <v>24400</v>
      </c>
      <c r="AS644" s="66">
        <f t="shared" si="2508"/>
        <v>0</v>
      </c>
      <c r="AT644" s="66">
        <f t="shared" si="2509"/>
        <v>0</v>
      </c>
      <c r="AU644" s="66"/>
      <c r="AV644" s="170"/>
      <c r="AW644" s="170"/>
      <c r="AX644" s="66">
        <f t="shared" si="2511"/>
        <v>24400</v>
      </c>
      <c r="AY644" s="66">
        <f t="shared" si="2512"/>
        <v>0</v>
      </c>
      <c r="AZ644" s="66">
        <f t="shared" si="2513"/>
        <v>0</v>
      </c>
      <c r="BA644" s="66"/>
      <c r="BB644" s="170"/>
      <c r="BC644" s="170"/>
      <c r="BD644" s="66">
        <f t="shared" si="2515"/>
        <v>24400</v>
      </c>
      <c r="BE644" s="66">
        <f t="shared" si="2516"/>
        <v>0</v>
      </c>
      <c r="BF644" s="66">
        <f t="shared" si="2517"/>
        <v>0</v>
      </c>
    </row>
    <row r="645" spans="1:58" s="47" customFormat="1">
      <c r="A645" s="151"/>
      <c r="B645" s="99" t="s">
        <v>411</v>
      </c>
      <c r="C645" s="40" t="s">
        <v>396</v>
      </c>
      <c r="D645" s="40" t="s">
        <v>21</v>
      </c>
      <c r="E645" s="40" t="s">
        <v>99</v>
      </c>
      <c r="F645" s="40" t="s">
        <v>410</v>
      </c>
      <c r="G645" s="41"/>
      <c r="H645" s="170"/>
      <c r="I645" s="170"/>
      <c r="J645" s="170"/>
      <c r="K645" s="170"/>
      <c r="L645" s="170"/>
      <c r="M645" s="170"/>
      <c r="N645" s="170"/>
      <c r="O645" s="170"/>
      <c r="P645" s="170"/>
      <c r="Q645" s="170"/>
      <c r="R645" s="170"/>
      <c r="S645" s="170"/>
      <c r="T645" s="170"/>
      <c r="U645" s="170"/>
      <c r="V645" s="170"/>
      <c r="W645" s="170">
        <f>W646</f>
        <v>53000</v>
      </c>
      <c r="X645" s="170">
        <f t="shared" ref="X645:Y646" si="2554">X646</f>
        <v>0</v>
      </c>
      <c r="Y645" s="170">
        <f t="shared" si="2554"/>
        <v>0</v>
      </c>
      <c r="Z645" s="66">
        <f t="shared" si="2495"/>
        <v>53000</v>
      </c>
      <c r="AA645" s="66">
        <f t="shared" si="2496"/>
        <v>0</v>
      </c>
      <c r="AB645" s="66">
        <f t="shared" si="2497"/>
        <v>0</v>
      </c>
      <c r="AC645" s="170">
        <f>AC646</f>
        <v>0</v>
      </c>
      <c r="AD645" s="170">
        <f t="shared" ref="AD645:AE646" si="2555">AD646</f>
        <v>0</v>
      </c>
      <c r="AE645" s="170">
        <f t="shared" si="2555"/>
        <v>0</v>
      </c>
      <c r="AF645" s="66">
        <f t="shared" si="2499"/>
        <v>53000</v>
      </c>
      <c r="AG645" s="66">
        <f t="shared" si="2500"/>
        <v>0</v>
      </c>
      <c r="AH645" s="66">
        <f t="shared" si="2501"/>
        <v>0</v>
      </c>
      <c r="AI645" s="170">
        <f>AI646</f>
        <v>0</v>
      </c>
      <c r="AJ645" s="170">
        <f t="shared" ref="AJ645:AK646" si="2556">AJ646</f>
        <v>0</v>
      </c>
      <c r="AK645" s="170">
        <f t="shared" si="2556"/>
        <v>0</v>
      </c>
      <c r="AL645" s="66">
        <f t="shared" si="2503"/>
        <v>53000</v>
      </c>
      <c r="AM645" s="66">
        <f t="shared" si="2504"/>
        <v>0</v>
      </c>
      <c r="AN645" s="66">
        <f t="shared" si="2505"/>
        <v>0</v>
      </c>
      <c r="AO645" s="170">
        <f>AO646</f>
        <v>0</v>
      </c>
      <c r="AP645" s="170">
        <f t="shared" ref="AP645:AQ646" si="2557">AP646</f>
        <v>0</v>
      </c>
      <c r="AQ645" s="170">
        <f t="shared" si="2557"/>
        <v>0</v>
      </c>
      <c r="AR645" s="66">
        <f t="shared" si="2507"/>
        <v>53000</v>
      </c>
      <c r="AS645" s="66">
        <f t="shared" si="2508"/>
        <v>0</v>
      </c>
      <c r="AT645" s="66">
        <f t="shared" si="2509"/>
        <v>0</v>
      </c>
      <c r="AU645" s="170">
        <f>AU646</f>
        <v>0</v>
      </c>
      <c r="AV645" s="170">
        <f t="shared" ref="AV645:AW646" si="2558">AV646</f>
        <v>0</v>
      </c>
      <c r="AW645" s="170">
        <f t="shared" si="2558"/>
        <v>0</v>
      </c>
      <c r="AX645" s="66">
        <f t="shared" si="2511"/>
        <v>53000</v>
      </c>
      <c r="AY645" s="66">
        <f t="shared" si="2512"/>
        <v>0</v>
      </c>
      <c r="AZ645" s="66">
        <f t="shared" si="2513"/>
        <v>0</v>
      </c>
      <c r="BA645" s="170">
        <f>BA646</f>
        <v>0</v>
      </c>
      <c r="BB645" s="170">
        <f t="shared" ref="BB645:BC646" si="2559">BB646</f>
        <v>0</v>
      </c>
      <c r="BC645" s="170">
        <f t="shared" si="2559"/>
        <v>0</v>
      </c>
      <c r="BD645" s="66">
        <f t="shared" si="2515"/>
        <v>53000</v>
      </c>
      <c r="BE645" s="66">
        <f t="shared" si="2516"/>
        <v>0</v>
      </c>
      <c r="BF645" s="66">
        <f t="shared" si="2517"/>
        <v>0</v>
      </c>
    </row>
    <row r="646" spans="1:58" s="47" customFormat="1" ht="25.5">
      <c r="A646" s="151"/>
      <c r="B646" s="99" t="s">
        <v>41</v>
      </c>
      <c r="C646" s="40" t="s">
        <v>396</v>
      </c>
      <c r="D646" s="40" t="s">
        <v>21</v>
      </c>
      <c r="E646" s="40" t="s">
        <v>99</v>
      </c>
      <c r="F646" s="40" t="s">
        <v>410</v>
      </c>
      <c r="G646" s="41" t="s">
        <v>39</v>
      </c>
      <c r="H646" s="170"/>
      <c r="I646" s="170"/>
      <c r="J646" s="170"/>
      <c r="K646" s="170"/>
      <c r="L646" s="170"/>
      <c r="M646" s="170"/>
      <c r="N646" s="170"/>
      <c r="O646" s="170"/>
      <c r="P646" s="170"/>
      <c r="Q646" s="170"/>
      <c r="R646" s="170"/>
      <c r="S646" s="170"/>
      <c r="T646" s="170"/>
      <c r="U646" s="170"/>
      <c r="V646" s="170"/>
      <c r="W646" s="170">
        <f>W647</f>
        <v>53000</v>
      </c>
      <c r="X646" s="170">
        <f t="shared" si="2554"/>
        <v>0</v>
      </c>
      <c r="Y646" s="170">
        <f t="shared" si="2554"/>
        <v>0</v>
      </c>
      <c r="Z646" s="66">
        <f t="shared" si="2495"/>
        <v>53000</v>
      </c>
      <c r="AA646" s="66">
        <f t="shared" si="2496"/>
        <v>0</v>
      </c>
      <c r="AB646" s="66">
        <f t="shared" si="2497"/>
        <v>0</v>
      </c>
      <c r="AC646" s="170">
        <f>AC647</f>
        <v>0</v>
      </c>
      <c r="AD646" s="170">
        <f t="shared" si="2555"/>
        <v>0</v>
      </c>
      <c r="AE646" s="170">
        <f t="shared" si="2555"/>
        <v>0</v>
      </c>
      <c r="AF646" s="66">
        <f t="shared" si="2499"/>
        <v>53000</v>
      </c>
      <c r="AG646" s="66">
        <f t="shared" si="2500"/>
        <v>0</v>
      </c>
      <c r="AH646" s="66">
        <f t="shared" si="2501"/>
        <v>0</v>
      </c>
      <c r="AI646" s="170">
        <f>AI647</f>
        <v>0</v>
      </c>
      <c r="AJ646" s="170">
        <f t="shared" si="2556"/>
        <v>0</v>
      </c>
      <c r="AK646" s="170">
        <f t="shared" si="2556"/>
        <v>0</v>
      </c>
      <c r="AL646" s="66">
        <f t="shared" si="2503"/>
        <v>53000</v>
      </c>
      <c r="AM646" s="66">
        <f t="shared" si="2504"/>
        <v>0</v>
      </c>
      <c r="AN646" s="66">
        <f t="shared" si="2505"/>
        <v>0</v>
      </c>
      <c r="AO646" s="170">
        <f>AO647</f>
        <v>0</v>
      </c>
      <c r="AP646" s="170">
        <f t="shared" si="2557"/>
        <v>0</v>
      </c>
      <c r="AQ646" s="170">
        <f t="shared" si="2557"/>
        <v>0</v>
      </c>
      <c r="AR646" s="66">
        <f t="shared" si="2507"/>
        <v>53000</v>
      </c>
      <c r="AS646" s="66">
        <f t="shared" si="2508"/>
        <v>0</v>
      </c>
      <c r="AT646" s="66">
        <f t="shared" si="2509"/>
        <v>0</v>
      </c>
      <c r="AU646" s="170">
        <f>AU647</f>
        <v>0</v>
      </c>
      <c r="AV646" s="170">
        <f t="shared" si="2558"/>
        <v>0</v>
      </c>
      <c r="AW646" s="170">
        <f t="shared" si="2558"/>
        <v>0</v>
      </c>
      <c r="AX646" s="66">
        <f t="shared" si="2511"/>
        <v>53000</v>
      </c>
      <c r="AY646" s="66">
        <f t="shared" si="2512"/>
        <v>0</v>
      </c>
      <c r="AZ646" s="66">
        <f t="shared" si="2513"/>
        <v>0</v>
      </c>
      <c r="BA646" s="170">
        <f>BA647</f>
        <v>0</v>
      </c>
      <c r="BB646" s="170">
        <f t="shared" si="2559"/>
        <v>0</v>
      </c>
      <c r="BC646" s="170">
        <f t="shared" si="2559"/>
        <v>0</v>
      </c>
      <c r="BD646" s="66">
        <f t="shared" si="2515"/>
        <v>53000</v>
      </c>
      <c r="BE646" s="66">
        <f t="shared" si="2516"/>
        <v>0</v>
      </c>
      <c r="BF646" s="66">
        <f t="shared" si="2517"/>
        <v>0</v>
      </c>
    </row>
    <row r="647" spans="1:58" s="47" customFormat="1">
      <c r="A647" s="151"/>
      <c r="B647" s="99" t="s">
        <v>42</v>
      </c>
      <c r="C647" s="40" t="s">
        <v>396</v>
      </c>
      <c r="D647" s="40" t="s">
        <v>21</v>
      </c>
      <c r="E647" s="40" t="s">
        <v>99</v>
      </c>
      <c r="F647" s="40" t="s">
        <v>410</v>
      </c>
      <c r="G647" s="41" t="s">
        <v>40</v>
      </c>
      <c r="H647" s="170"/>
      <c r="I647" s="170"/>
      <c r="J647" s="170"/>
      <c r="K647" s="170"/>
      <c r="L647" s="170"/>
      <c r="M647" s="170"/>
      <c r="N647" s="170"/>
      <c r="O647" s="170"/>
      <c r="P647" s="170"/>
      <c r="Q647" s="170"/>
      <c r="R647" s="170"/>
      <c r="S647" s="170"/>
      <c r="T647" s="170"/>
      <c r="U647" s="170"/>
      <c r="V647" s="170"/>
      <c r="W647" s="66">
        <v>53000</v>
      </c>
      <c r="X647" s="170"/>
      <c r="Y647" s="170"/>
      <c r="Z647" s="66">
        <f t="shared" si="2495"/>
        <v>53000</v>
      </c>
      <c r="AA647" s="66">
        <f t="shared" si="2496"/>
        <v>0</v>
      </c>
      <c r="AB647" s="66">
        <f t="shared" si="2497"/>
        <v>0</v>
      </c>
      <c r="AC647" s="66"/>
      <c r="AD647" s="170"/>
      <c r="AE647" s="170"/>
      <c r="AF647" s="66">
        <f t="shared" si="2499"/>
        <v>53000</v>
      </c>
      <c r="AG647" s="66">
        <f t="shared" si="2500"/>
        <v>0</v>
      </c>
      <c r="AH647" s="66">
        <f t="shared" si="2501"/>
        <v>0</v>
      </c>
      <c r="AI647" s="66"/>
      <c r="AJ647" s="170"/>
      <c r="AK647" s="170"/>
      <c r="AL647" s="66">
        <f t="shared" si="2503"/>
        <v>53000</v>
      </c>
      <c r="AM647" s="66">
        <f t="shared" si="2504"/>
        <v>0</v>
      </c>
      <c r="AN647" s="66">
        <f t="shared" si="2505"/>
        <v>0</v>
      </c>
      <c r="AO647" s="66"/>
      <c r="AP647" s="170"/>
      <c r="AQ647" s="170"/>
      <c r="AR647" s="66">
        <f t="shared" si="2507"/>
        <v>53000</v>
      </c>
      <c r="AS647" s="66">
        <f t="shared" si="2508"/>
        <v>0</v>
      </c>
      <c r="AT647" s="66">
        <f t="shared" si="2509"/>
        <v>0</v>
      </c>
      <c r="AU647" s="66"/>
      <c r="AV647" s="170"/>
      <c r="AW647" s="170"/>
      <c r="AX647" s="66">
        <f t="shared" si="2511"/>
        <v>53000</v>
      </c>
      <c r="AY647" s="66">
        <f t="shared" si="2512"/>
        <v>0</v>
      </c>
      <c r="AZ647" s="66">
        <f t="shared" si="2513"/>
        <v>0</v>
      </c>
      <c r="BA647" s="66"/>
      <c r="BB647" s="170"/>
      <c r="BC647" s="170"/>
      <c r="BD647" s="66">
        <f t="shared" si="2515"/>
        <v>53000</v>
      </c>
      <c r="BE647" s="66">
        <f t="shared" si="2516"/>
        <v>0</v>
      </c>
      <c r="BF647" s="66">
        <f t="shared" si="2517"/>
        <v>0</v>
      </c>
    </row>
    <row r="648" spans="1:58" s="47" customFormat="1">
      <c r="A648" s="151"/>
      <c r="B648" s="99" t="s">
        <v>415</v>
      </c>
      <c r="C648" s="40" t="s">
        <v>396</v>
      </c>
      <c r="D648" s="40" t="s">
        <v>21</v>
      </c>
      <c r="E648" s="40" t="s">
        <v>99</v>
      </c>
      <c r="F648" s="40" t="s">
        <v>413</v>
      </c>
      <c r="G648" s="41"/>
      <c r="H648" s="170"/>
      <c r="I648" s="170"/>
      <c r="J648" s="170"/>
      <c r="K648" s="170"/>
      <c r="L648" s="170"/>
      <c r="M648" s="170"/>
      <c r="N648" s="170"/>
      <c r="O648" s="170"/>
      <c r="P648" s="170"/>
      <c r="Q648" s="170"/>
      <c r="R648" s="170"/>
      <c r="S648" s="170"/>
      <c r="T648" s="170"/>
      <c r="U648" s="170"/>
      <c r="V648" s="170"/>
      <c r="W648" s="170">
        <f>W649</f>
        <v>40808</v>
      </c>
      <c r="X648" s="170">
        <f t="shared" ref="X648:Y649" si="2560">X649</f>
        <v>0</v>
      </c>
      <c r="Y648" s="170">
        <f t="shared" si="2560"/>
        <v>0</v>
      </c>
      <c r="Z648" s="66">
        <f t="shared" si="2495"/>
        <v>40808</v>
      </c>
      <c r="AA648" s="66">
        <f t="shared" si="2496"/>
        <v>0</v>
      </c>
      <c r="AB648" s="66">
        <f t="shared" si="2497"/>
        <v>0</v>
      </c>
      <c r="AC648" s="170">
        <f>AC649</f>
        <v>0</v>
      </c>
      <c r="AD648" s="170">
        <f t="shared" ref="AD648:AE649" si="2561">AD649</f>
        <v>0</v>
      </c>
      <c r="AE648" s="170">
        <f t="shared" si="2561"/>
        <v>0</v>
      </c>
      <c r="AF648" s="66">
        <f t="shared" si="2499"/>
        <v>40808</v>
      </c>
      <c r="AG648" s="66">
        <f t="shared" si="2500"/>
        <v>0</v>
      </c>
      <c r="AH648" s="66">
        <f t="shared" si="2501"/>
        <v>0</v>
      </c>
      <c r="AI648" s="170">
        <f>AI649</f>
        <v>0</v>
      </c>
      <c r="AJ648" s="170">
        <f t="shared" ref="AJ648:AK649" si="2562">AJ649</f>
        <v>0</v>
      </c>
      <c r="AK648" s="170">
        <f t="shared" si="2562"/>
        <v>0</v>
      </c>
      <c r="AL648" s="66">
        <f t="shared" si="2503"/>
        <v>40808</v>
      </c>
      <c r="AM648" s="66">
        <f t="shared" si="2504"/>
        <v>0</v>
      </c>
      <c r="AN648" s="66">
        <f t="shared" si="2505"/>
        <v>0</v>
      </c>
      <c r="AO648" s="170">
        <f>AO649</f>
        <v>0</v>
      </c>
      <c r="AP648" s="170">
        <f t="shared" ref="AP648:AQ649" si="2563">AP649</f>
        <v>0</v>
      </c>
      <c r="AQ648" s="170">
        <f t="shared" si="2563"/>
        <v>0</v>
      </c>
      <c r="AR648" s="66">
        <f t="shared" si="2507"/>
        <v>40808</v>
      </c>
      <c r="AS648" s="66">
        <f t="shared" si="2508"/>
        <v>0</v>
      </c>
      <c r="AT648" s="66">
        <f t="shared" si="2509"/>
        <v>0</v>
      </c>
      <c r="AU648" s="170">
        <f>AU649</f>
        <v>0</v>
      </c>
      <c r="AV648" s="170">
        <f t="shared" ref="AV648:AW649" si="2564">AV649</f>
        <v>0</v>
      </c>
      <c r="AW648" s="170">
        <f t="shared" si="2564"/>
        <v>0</v>
      </c>
      <c r="AX648" s="66">
        <f t="shared" si="2511"/>
        <v>40808</v>
      </c>
      <c r="AY648" s="66">
        <f t="shared" si="2512"/>
        <v>0</v>
      </c>
      <c r="AZ648" s="66">
        <f t="shared" si="2513"/>
        <v>0</v>
      </c>
      <c r="BA648" s="170">
        <f>BA649</f>
        <v>0</v>
      </c>
      <c r="BB648" s="170">
        <f t="shared" ref="BB648:BC649" si="2565">BB649</f>
        <v>0</v>
      </c>
      <c r="BC648" s="170">
        <f t="shared" si="2565"/>
        <v>0</v>
      </c>
      <c r="BD648" s="66">
        <f t="shared" si="2515"/>
        <v>40808</v>
      </c>
      <c r="BE648" s="66">
        <f t="shared" si="2516"/>
        <v>0</v>
      </c>
      <c r="BF648" s="66">
        <f t="shared" si="2517"/>
        <v>0</v>
      </c>
    </row>
    <row r="649" spans="1:58" s="47" customFormat="1" ht="25.5">
      <c r="A649" s="151"/>
      <c r="B649" s="99" t="s">
        <v>207</v>
      </c>
      <c r="C649" s="40" t="s">
        <v>396</v>
      </c>
      <c r="D649" s="40" t="s">
        <v>21</v>
      </c>
      <c r="E649" s="40" t="s">
        <v>99</v>
      </c>
      <c r="F649" s="40" t="s">
        <v>413</v>
      </c>
      <c r="G649" s="41" t="s">
        <v>32</v>
      </c>
      <c r="H649" s="170"/>
      <c r="I649" s="170"/>
      <c r="J649" s="170"/>
      <c r="K649" s="170"/>
      <c r="L649" s="170"/>
      <c r="M649" s="170"/>
      <c r="N649" s="170"/>
      <c r="O649" s="170"/>
      <c r="P649" s="170"/>
      <c r="Q649" s="170"/>
      <c r="R649" s="170"/>
      <c r="S649" s="170"/>
      <c r="T649" s="170"/>
      <c r="U649" s="170"/>
      <c r="V649" s="170"/>
      <c r="W649" s="170">
        <f>W650</f>
        <v>40808</v>
      </c>
      <c r="X649" s="170">
        <f t="shared" si="2560"/>
        <v>0</v>
      </c>
      <c r="Y649" s="170">
        <f t="shared" si="2560"/>
        <v>0</v>
      </c>
      <c r="Z649" s="66">
        <f t="shared" si="2495"/>
        <v>40808</v>
      </c>
      <c r="AA649" s="66">
        <f t="shared" si="2496"/>
        <v>0</v>
      </c>
      <c r="AB649" s="66">
        <f t="shared" si="2497"/>
        <v>0</v>
      </c>
      <c r="AC649" s="170">
        <f>AC650</f>
        <v>0</v>
      </c>
      <c r="AD649" s="170">
        <f t="shared" si="2561"/>
        <v>0</v>
      </c>
      <c r="AE649" s="170">
        <f t="shared" si="2561"/>
        <v>0</v>
      </c>
      <c r="AF649" s="66">
        <f t="shared" si="2499"/>
        <v>40808</v>
      </c>
      <c r="AG649" s="66">
        <f t="shared" si="2500"/>
        <v>0</v>
      </c>
      <c r="AH649" s="66">
        <f t="shared" si="2501"/>
        <v>0</v>
      </c>
      <c r="AI649" s="170">
        <f>AI650</f>
        <v>0</v>
      </c>
      <c r="AJ649" s="170">
        <f t="shared" si="2562"/>
        <v>0</v>
      </c>
      <c r="AK649" s="170">
        <f t="shared" si="2562"/>
        <v>0</v>
      </c>
      <c r="AL649" s="66">
        <f t="shared" si="2503"/>
        <v>40808</v>
      </c>
      <c r="AM649" s="66">
        <f t="shared" si="2504"/>
        <v>0</v>
      </c>
      <c r="AN649" s="66">
        <f t="shared" si="2505"/>
        <v>0</v>
      </c>
      <c r="AO649" s="170">
        <f>AO650</f>
        <v>0</v>
      </c>
      <c r="AP649" s="170">
        <f t="shared" si="2563"/>
        <v>0</v>
      </c>
      <c r="AQ649" s="170">
        <f t="shared" si="2563"/>
        <v>0</v>
      </c>
      <c r="AR649" s="66">
        <f t="shared" si="2507"/>
        <v>40808</v>
      </c>
      <c r="AS649" s="66">
        <f t="shared" si="2508"/>
        <v>0</v>
      </c>
      <c r="AT649" s="66">
        <f t="shared" si="2509"/>
        <v>0</v>
      </c>
      <c r="AU649" s="170">
        <f>AU650</f>
        <v>0</v>
      </c>
      <c r="AV649" s="170">
        <f t="shared" si="2564"/>
        <v>0</v>
      </c>
      <c r="AW649" s="170">
        <f t="shared" si="2564"/>
        <v>0</v>
      </c>
      <c r="AX649" s="66">
        <f t="shared" si="2511"/>
        <v>40808</v>
      </c>
      <c r="AY649" s="66">
        <f t="shared" si="2512"/>
        <v>0</v>
      </c>
      <c r="AZ649" s="66">
        <f t="shared" si="2513"/>
        <v>0</v>
      </c>
      <c r="BA649" s="170">
        <f>BA650</f>
        <v>0</v>
      </c>
      <c r="BB649" s="170">
        <f t="shared" si="2565"/>
        <v>0</v>
      </c>
      <c r="BC649" s="170">
        <f t="shared" si="2565"/>
        <v>0</v>
      </c>
      <c r="BD649" s="66">
        <f t="shared" si="2515"/>
        <v>40808</v>
      </c>
      <c r="BE649" s="66">
        <f t="shared" si="2516"/>
        <v>0</v>
      </c>
      <c r="BF649" s="66">
        <f t="shared" si="2517"/>
        <v>0</v>
      </c>
    </row>
    <row r="650" spans="1:58" s="47" customFormat="1" ht="25.5">
      <c r="A650" s="151"/>
      <c r="B650" s="99" t="s">
        <v>34</v>
      </c>
      <c r="C650" s="40" t="s">
        <v>396</v>
      </c>
      <c r="D650" s="40" t="s">
        <v>21</v>
      </c>
      <c r="E650" s="40" t="s">
        <v>99</v>
      </c>
      <c r="F650" s="40" t="s">
        <v>413</v>
      </c>
      <c r="G650" s="41" t="s">
        <v>33</v>
      </c>
      <c r="H650" s="170"/>
      <c r="I650" s="170"/>
      <c r="J650" s="170"/>
      <c r="K650" s="170"/>
      <c r="L650" s="170"/>
      <c r="M650" s="170"/>
      <c r="N650" s="170"/>
      <c r="O650" s="170"/>
      <c r="P650" s="170"/>
      <c r="Q650" s="170"/>
      <c r="R650" s="170"/>
      <c r="S650" s="170"/>
      <c r="T650" s="170"/>
      <c r="U650" s="170"/>
      <c r="V650" s="170"/>
      <c r="W650" s="170">
        <v>40808</v>
      </c>
      <c r="X650" s="170"/>
      <c r="Y650" s="170"/>
      <c r="Z650" s="66">
        <f t="shared" si="2495"/>
        <v>40808</v>
      </c>
      <c r="AA650" s="66">
        <f t="shared" si="2496"/>
        <v>0</v>
      </c>
      <c r="AB650" s="66">
        <f t="shared" si="2497"/>
        <v>0</v>
      </c>
      <c r="AC650" s="170"/>
      <c r="AD650" s="170"/>
      <c r="AE650" s="170"/>
      <c r="AF650" s="66">
        <f t="shared" si="2499"/>
        <v>40808</v>
      </c>
      <c r="AG650" s="66">
        <f t="shared" si="2500"/>
        <v>0</v>
      </c>
      <c r="AH650" s="66">
        <f t="shared" si="2501"/>
        <v>0</v>
      </c>
      <c r="AI650" s="170"/>
      <c r="AJ650" s="170"/>
      <c r="AK650" s="170"/>
      <c r="AL650" s="66">
        <f t="shared" si="2503"/>
        <v>40808</v>
      </c>
      <c r="AM650" s="66">
        <f t="shared" si="2504"/>
        <v>0</v>
      </c>
      <c r="AN650" s="66">
        <f t="shared" si="2505"/>
        <v>0</v>
      </c>
      <c r="AO650" s="170"/>
      <c r="AP650" s="170"/>
      <c r="AQ650" s="170"/>
      <c r="AR650" s="66">
        <f t="shared" si="2507"/>
        <v>40808</v>
      </c>
      <c r="AS650" s="66">
        <f t="shared" si="2508"/>
        <v>0</v>
      </c>
      <c r="AT650" s="66">
        <f t="shared" si="2509"/>
        <v>0</v>
      </c>
      <c r="AU650" s="170"/>
      <c r="AV650" s="170"/>
      <c r="AW650" s="170"/>
      <c r="AX650" s="66">
        <f t="shared" si="2511"/>
        <v>40808</v>
      </c>
      <c r="AY650" s="66">
        <f t="shared" si="2512"/>
        <v>0</v>
      </c>
      <c r="AZ650" s="66">
        <f t="shared" si="2513"/>
        <v>0</v>
      </c>
      <c r="BA650" s="170"/>
      <c r="BB650" s="170"/>
      <c r="BC650" s="170"/>
      <c r="BD650" s="66">
        <f t="shared" si="2515"/>
        <v>40808</v>
      </c>
      <c r="BE650" s="66">
        <f t="shared" si="2516"/>
        <v>0</v>
      </c>
      <c r="BF650" s="66">
        <f t="shared" si="2517"/>
        <v>0</v>
      </c>
    </row>
    <row r="651" spans="1:58" s="47" customFormat="1">
      <c r="A651" s="151"/>
      <c r="B651" s="99" t="s">
        <v>416</v>
      </c>
      <c r="C651" s="40" t="s">
        <v>396</v>
      </c>
      <c r="D651" s="40" t="s">
        <v>21</v>
      </c>
      <c r="E651" s="40" t="s">
        <v>99</v>
      </c>
      <c r="F651" s="40" t="s">
        <v>414</v>
      </c>
      <c r="G651" s="41"/>
      <c r="H651" s="170"/>
      <c r="I651" s="170"/>
      <c r="J651" s="170"/>
      <c r="K651" s="170"/>
      <c r="L651" s="170"/>
      <c r="M651" s="170"/>
      <c r="N651" s="170"/>
      <c r="O651" s="170"/>
      <c r="P651" s="170"/>
      <c r="Q651" s="170"/>
      <c r="R651" s="170"/>
      <c r="S651" s="170"/>
      <c r="T651" s="170"/>
      <c r="U651" s="170"/>
      <c r="V651" s="170"/>
      <c r="W651" s="170">
        <f>W652</f>
        <v>50000</v>
      </c>
      <c r="X651" s="170">
        <f t="shared" ref="X651:Y652" si="2566">X652</f>
        <v>0</v>
      </c>
      <c r="Y651" s="170">
        <f t="shared" si="2566"/>
        <v>0</v>
      </c>
      <c r="Z651" s="66">
        <f t="shared" si="2495"/>
        <v>50000</v>
      </c>
      <c r="AA651" s="66">
        <f t="shared" si="2496"/>
        <v>0</v>
      </c>
      <c r="AB651" s="66">
        <f t="shared" si="2497"/>
        <v>0</v>
      </c>
      <c r="AC651" s="170">
        <f>AC652</f>
        <v>0</v>
      </c>
      <c r="AD651" s="170">
        <f t="shared" ref="AD651:AE652" si="2567">AD652</f>
        <v>0</v>
      </c>
      <c r="AE651" s="170">
        <f t="shared" si="2567"/>
        <v>0</v>
      </c>
      <c r="AF651" s="66">
        <f t="shared" si="2499"/>
        <v>50000</v>
      </c>
      <c r="AG651" s="66">
        <f t="shared" si="2500"/>
        <v>0</v>
      </c>
      <c r="AH651" s="66">
        <f t="shared" si="2501"/>
        <v>0</v>
      </c>
      <c r="AI651" s="170">
        <f>AI652</f>
        <v>0</v>
      </c>
      <c r="AJ651" s="170">
        <f t="shared" ref="AJ651:AK652" si="2568">AJ652</f>
        <v>0</v>
      </c>
      <c r="AK651" s="170">
        <f t="shared" si="2568"/>
        <v>0</v>
      </c>
      <c r="AL651" s="66">
        <f t="shared" si="2503"/>
        <v>50000</v>
      </c>
      <c r="AM651" s="66">
        <f t="shared" si="2504"/>
        <v>0</v>
      </c>
      <c r="AN651" s="66">
        <f t="shared" si="2505"/>
        <v>0</v>
      </c>
      <c r="AO651" s="170">
        <f>AO652</f>
        <v>0</v>
      </c>
      <c r="AP651" s="170">
        <f t="shared" ref="AP651:AQ652" si="2569">AP652</f>
        <v>0</v>
      </c>
      <c r="AQ651" s="170">
        <f t="shared" si="2569"/>
        <v>0</v>
      </c>
      <c r="AR651" s="66">
        <f t="shared" si="2507"/>
        <v>50000</v>
      </c>
      <c r="AS651" s="66">
        <f t="shared" si="2508"/>
        <v>0</v>
      </c>
      <c r="AT651" s="66">
        <f t="shared" si="2509"/>
        <v>0</v>
      </c>
      <c r="AU651" s="170">
        <f>AU652</f>
        <v>0</v>
      </c>
      <c r="AV651" s="170">
        <f t="shared" ref="AV651:AW652" si="2570">AV652</f>
        <v>0</v>
      </c>
      <c r="AW651" s="170">
        <f t="shared" si="2570"/>
        <v>0</v>
      </c>
      <c r="AX651" s="66">
        <f t="shared" si="2511"/>
        <v>50000</v>
      </c>
      <c r="AY651" s="66">
        <f t="shared" si="2512"/>
        <v>0</v>
      </c>
      <c r="AZ651" s="66">
        <f t="shared" si="2513"/>
        <v>0</v>
      </c>
      <c r="BA651" s="170">
        <f>BA652</f>
        <v>0</v>
      </c>
      <c r="BB651" s="170">
        <f t="shared" ref="BB651:BC652" si="2571">BB652</f>
        <v>0</v>
      </c>
      <c r="BC651" s="170">
        <f t="shared" si="2571"/>
        <v>0</v>
      </c>
      <c r="BD651" s="66">
        <f t="shared" si="2515"/>
        <v>50000</v>
      </c>
      <c r="BE651" s="66">
        <f t="shared" si="2516"/>
        <v>0</v>
      </c>
      <c r="BF651" s="66">
        <f t="shared" si="2517"/>
        <v>0</v>
      </c>
    </row>
    <row r="652" spans="1:58" s="47" customFormat="1" ht="25.5">
      <c r="A652" s="151"/>
      <c r="B652" s="99" t="s">
        <v>207</v>
      </c>
      <c r="C652" s="40" t="s">
        <v>396</v>
      </c>
      <c r="D652" s="40" t="s">
        <v>21</v>
      </c>
      <c r="E652" s="40" t="s">
        <v>99</v>
      </c>
      <c r="F652" s="40" t="s">
        <v>414</v>
      </c>
      <c r="G652" s="41" t="s">
        <v>32</v>
      </c>
      <c r="H652" s="170"/>
      <c r="I652" s="170"/>
      <c r="J652" s="170"/>
      <c r="K652" s="170"/>
      <c r="L652" s="170"/>
      <c r="M652" s="170"/>
      <c r="N652" s="170"/>
      <c r="O652" s="170"/>
      <c r="P652" s="170"/>
      <c r="Q652" s="170"/>
      <c r="R652" s="170"/>
      <c r="S652" s="170"/>
      <c r="T652" s="170"/>
      <c r="U652" s="170"/>
      <c r="V652" s="170"/>
      <c r="W652" s="170">
        <f>W653</f>
        <v>50000</v>
      </c>
      <c r="X652" s="170">
        <f t="shared" si="2566"/>
        <v>0</v>
      </c>
      <c r="Y652" s="170">
        <f t="shared" si="2566"/>
        <v>0</v>
      </c>
      <c r="Z652" s="66">
        <f t="shared" si="2495"/>
        <v>50000</v>
      </c>
      <c r="AA652" s="66">
        <f t="shared" si="2496"/>
        <v>0</v>
      </c>
      <c r="AB652" s="66">
        <f t="shared" si="2497"/>
        <v>0</v>
      </c>
      <c r="AC652" s="170">
        <f>AC653</f>
        <v>0</v>
      </c>
      <c r="AD652" s="170">
        <f t="shared" si="2567"/>
        <v>0</v>
      </c>
      <c r="AE652" s="170">
        <f t="shared" si="2567"/>
        <v>0</v>
      </c>
      <c r="AF652" s="66">
        <f t="shared" si="2499"/>
        <v>50000</v>
      </c>
      <c r="AG652" s="66">
        <f t="shared" si="2500"/>
        <v>0</v>
      </c>
      <c r="AH652" s="66">
        <f t="shared" si="2501"/>
        <v>0</v>
      </c>
      <c r="AI652" s="170">
        <f>AI653</f>
        <v>0</v>
      </c>
      <c r="AJ652" s="170">
        <f t="shared" si="2568"/>
        <v>0</v>
      </c>
      <c r="AK652" s="170">
        <f t="shared" si="2568"/>
        <v>0</v>
      </c>
      <c r="AL652" s="66">
        <f t="shared" si="2503"/>
        <v>50000</v>
      </c>
      <c r="AM652" s="66">
        <f t="shared" si="2504"/>
        <v>0</v>
      </c>
      <c r="AN652" s="66">
        <f t="shared" si="2505"/>
        <v>0</v>
      </c>
      <c r="AO652" s="170">
        <f>AO653</f>
        <v>0</v>
      </c>
      <c r="AP652" s="170">
        <f t="shared" si="2569"/>
        <v>0</v>
      </c>
      <c r="AQ652" s="170">
        <f t="shared" si="2569"/>
        <v>0</v>
      </c>
      <c r="AR652" s="66">
        <f t="shared" si="2507"/>
        <v>50000</v>
      </c>
      <c r="AS652" s="66">
        <f t="shared" si="2508"/>
        <v>0</v>
      </c>
      <c r="AT652" s="66">
        <f t="shared" si="2509"/>
        <v>0</v>
      </c>
      <c r="AU652" s="170">
        <f>AU653</f>
        <v>0</v>
      </c>
      <c r="AV652" s="170">
        <f t="shared" si="2570"/>
        <v>0</v>
      </c>
      <c r="AW652" s="170">
        <f t="shared" si="2570"/>
        <v>0</v>
      </c>
      <c r="AX652" s="66">
        <f t="shared" si="2511"/>
        <v>50000</v>
      </c>
      <c r="AY652" s="66">
        <f t="shared" si="2512"/>
        <v>0</v>
      </c>
      <c r="AZ652" s="66">
        <f t="shared" si="2513"/>
        <v>0</v>
      </c>
      <c r="BA652" s="170">
        <f>BA653</f>
        <v>0</v>
      </c>
      <c r="BB652" s="170">
        <f t="shared" si="2571"/>
        <v>0</v>
      </c>
      <c r="BC652" s="170">
        <f t="shared" si="2571"/>
        <v>0</v>
      </c>
      <c r="BD652" s="66">
        <f t="shared" si="2515"/>
        <v>50000</v>
      </c>
      <c r="BE652" s="66">
        <f t="shared" si="2516"/>
        <v>0</v>
      </c>
      <c r="BF652" s="66">
        <f t="shared" si="2517"/>
        <v>0</v>
      </c>
    </row>
    <row r="653" spans="1:58" s="47" customFormat="1" ht="25.5">
      <c r="A653" s="151"/>
      <c r="B653" s="99" t="s">
        <v>34</v>
      </c>
      <c r="C653" s="40" t="s">
        <v>396</v>
      </c>
      <c r="D653" s="40" t="s">
        <v>21</v>
      </c>
      <c r="E653" s="40" t="s">
        <v>99</v>
      </c>
      <c r="F653" s="40" t="s">
        <v>414</v>
      </c>
      <c r="G653" s="41" t="s">
        <v>33</v>
      </c>
      <c r="H653" s="170"/>
      <c r="I653" s="170"/>
      <c r="J653" s="170"/>
      <c r="K653" s="170"/>
      <c r="L653" s="170"/>
      <c r="M653" s="170"/>
      <c r="N653" s="170"/>
      <c r="O653" s="170"/>
      <c r="P653" s="170"/>
      <c r="Q653" s="170"/>
      <c r="R653" s="170"/>
      <c r="S653" s="170"/>
      <c r="T653" s="170"/>
      <c r="U653" s="170"/>
      <c r="V653" s="170"/>
      <c r="W653" s="170">
        <v>50000</v>
      </c>
      <c r="X653" s="170"/>
      <c r="Y653" s="170"/>
      <c r="Z653" s="66">
        <f t="shared" si="2495"/>
        <v>50000</v>
      </c>
      <c r="AA653" s="66">
        <f t="shared" si="2496"/>
        <v>0</v>
      </c>
      <c r="AB653" s="66">
        <f t="shared" si="2497"/>
        <v>0</v>
      </c>
      <c r="AC653" s="170"/>
      <c r="AD653" s="170"/>
      <c r="AE653" s="170"/>
      <c r="AF653" s="66">
        <f t="shared" si="2499"/>
        <v>50000</v>
      </c>
      <c r="AG653" s="66">
        <f t="shared" si="2500"/>
        <v>0</v>
      </c>
      <c r="AH653" s="66">
        <f t="shared" si="2501"/>
        <v>0</v>
      </c>
      <c r="AI653" s="170"/>
      <c r="AJ653" s="170"/>
      <c r="AK653" s="170"/>
      <c r="AL653" s="66">
        <f t="shared" si="2503"/>
        <v>50000</v>
      </c>
      <c r="AM653" s="66">
        <f t="shared" si="2504"/>
        <v>0</v>
      </c>
      <c r="AN653" s="66">
        <f t="shared" si="2505"/>
        <v>0</v>
      </c>
      <c r="AO653" s="170"/>
      <c r="AP653" s="170"/>
      <c r="AQ653" s="170"/>
      <c r="AR653" s="66">
        <f t="shared" si="2507"/>
        <v>50000</v>
      </c>
      <c r="AS653" s="66">
        <f t="shared" si="2508"/>
        <v>0</v>
      </c>
      <c r="AT653" s="66">
        <f t="shared" si="2509"/>
        <v>0</v>
      </c>
      <c r="AU653" s="170"/>
      <c r="AV653" s="170"/>
      <c r="AW653" s="170"/>
      <c r="AX653" s="66">
        <f t="shared" si="2511"/>
        <v>50000</v>
      </c>
      <c r="AY653" s="66">
        <f t="shared" si="2512"/>
        <v>0</v>
      </c>
      <c r="AZ653" s="66">
        <f t="shared" si="2513"/>
        <v>0</v>
      </c>
      <c r="BA653" s="170"/>
      <c r="BB653" s="170"/>
      <c r="BC653" s="170"/>
      <c r="BD653" s="66">
        <f t="shared" si="2515"/>
        <v>50000</v>
      </c>
      <c r="BE653" s="66">
        <f t="shared" si="2516"/>
        <v>0</v>
      </c>
      <c r="BF653" s="66">
        <f t="shared" si="2517"/>
        <v>0</v>
      </c>
    </row>
    <row r="654" spans="1:58" s="47" customFormat="1" ht="25.5">
      <c r="A654" s="151"/>
      <c r="B654" s="99" t="s">
        <v>369</v>
      </c>
      <c r="C654" s="40" t="s">
        <v>396</v>
      </c>
      <c r="D654" s="40" t="s">
        <v>21</v>
      </c>
      <c r="E654" s="40" t="s">
        <v>99</v>
      </c>
      <c r="F654" s="40" t="s">
        <v>399</v>
      </c>
      <c r="G654" s="41"/>
      <c r="H654" s="170"/>
      <c r="I654" s="170"/>
      <c r="J654" s="170"/>
      <c r="K654" s="170"/>
      <c r="L654" s="170"/>
      <c r="M654" s="170"/>
      <c r="N654" s="170"/>
      <c r="O654" s="170"/>
      <c r="P654" s="170"/>
      <c r="Q654" s="170"/>
      <c r="R654" s="170"/>
      <c r="S654" s="170"/>
      <c r="T654" s="170"/>
      <c r="U654" s="170"/>
      <c r="V654" s="170"/>
      <c r="W654" s="170">
        <f>W655+W658+W661+W664+W667+W670+W673+W676</f>
        <v>7000000</v>
      </c>
      <c r="X654" s="170">
        <f t="shared" ref="X654:Y654" si="2572">X655+X658+X661+X664+X667+X670+X673+X676</f>
        <v>0</v>
      </c>
      <c r="Y654" s="170">
        <f t="shared" si="2572"/>
        <v>0</v>
      </c>
      <c r="Z654" s="66">
        <f t="shared" si="2495"/>
        <v>7000000</v>
      </c>
      <c r="AA654" s="66">
        <f t="shared" si="2496"/>
        <v>0</v>
      </c>
      <c r="AB654" s="66">
        <f t="shared" si="2497"/>
        <v>0</v>
      </c>
      <c r="AC654" s="170">
        <f>AC655+AC658+AC661+AC664+AC667+AC670+AC673+AC676</f>
        <v>0</v>
      </c>
      <c r="AD654" s="170">
        <f t="shared" ref="AD654:AE654" si="2573">AD655+AD658+AD661+AD664+AD667+AD670+AD673+AD676</f>
        <v>0</v>
      </c>
      <c r="AE654" s="170">
        <f t="shared" si="2573"/>
        <v>0</v>
      </c>
      <c r="AF654" s="66">
        <f t="shared" si="2499"/>
        <v>7000000</v>
      </c>
      <c r="AG654" s="66">
        <f t="shared" si="2500"/>
        <v>0</v>
      </c>
      <c r="AH654" s="66">
        <f t="shared" si="2501"/>
        <v>0</v>
      </c>
      <c r="AI654" s="170">
        <f>AI655+AI658+AI661+AI664+AI667+AI670+AI673+AI676</f>
        <v>0</v>
      </c>
      <c r="AJ654" s="170">
        <f t="shared" ref="AJ654:AK654" si="2574">AJ655+AJ658+AJ661+AJ664+AJ667+AJ670+AJ673+AJ676</f>
        <v>0</v>
      </c>
      <c r="AK654" s="170">
        <f t="shared" si="2574"/>
        <v>0</v>
      </c>
      <c r="AL654" s="66">
        <f t="shared" si="2503"/>
        <v>7000000</v>
      </c>
      <c r="AM654" s="66">
        <f t="shared" si="2504"/>
        <v>0</v>
      </c>
      <c r="AN654" s="66">
        <f t="shared" si="2505"/>
        <v>0</v>
      </c>
      <c r="AO654" s="170">
        <f>AO655+AO658+AO661+AO664+AO667+AO670+AO673+AO676</f>
        <v>0</v>
      </c>
      <c r="AP654" s="170">
        <f t="shared" ref="AP654:AQ654" si="2575">AP655+AP658+AP661+AP664+AP667+AP670+AP673+AP676</f>
        <v>0</v>
      </c>
      <c r="AQ654" s="170">
        <f t="shared" si="2575"/>
        <v>0</v>
      </c>
      <c r="AR654" s="66">
        <f t="shared" si="2507"/>
        <v>7000000</v>
      </c>
      <c r="AS654" s="66">
        <f t="shared" si="2508"/>
        <v>0</v>
      </c>
      <c r="AT654" s="66">
        <f t="shared" si="2509"/>
        <v>0</v>
      </c>
      <c r="AU654" s="170">
        <f>AU655+AU658+AU661+AU664+AU667+AU670+AU673+AU676</f>
        <v>0</v>
      </c>
      <c r="AV654" s="170">
        <f t="shared" ref="AV654:AW654" si="2576">AV655+AV658+AV661+AV664+AV667+AV670+AV673+AV676</f>
        <v>0</v>
      </c>
      <c r="AW654" s="170">
        <f t="shared" si="2576"/>
        <v>0</v>
      </c>
      <c r="AX654" s="66">
        <f t="shared" si="2511"/>
        <v>7000000</v>
      </c>
      <c r="AY654" s="66">
        <f t="shared" si="2512"/>
        <v>0</v>
      </c>
      <c r="AZ654" s="66">
        <f t="shared" si="2513"/>
        <v>0</v>
      </c>
      <c r="BA654" s="170">
        <f>BA655+BA658+BA661+BA664+BA667+BA670+BA673+BA676</f>
        <v>0</v>
      </c>
      <c r="BB654" s="170">
        <f t="shared" ref="BB654:BC654" si="2577">BB655+BB658+BB661+BB664+BB667+BB670+BB673+BB676</f>
        <v>0</v>
      </c>
      <c r="BC654" s="170">
        <f t="shared" si="2577"/>
        <v>0</v>
      </c>
      <c r="BD654" s="66">
        <f t="shared" si="2515"/>
        <v>7000000</v>
      </c>
      <c r="BE654" s="66">
        <f t="shared" si="2516"/>
        <v>0</v>
      </c>
      <c r="BF654" s="66">
        <f t="shared" si="2517"/>
        <v>0</v>
      </c>
    </row>
    <row r="655" spans="1:58" s="47" customFormat="1">
      <c r="A655" s="151"/>
      <c r="B655" s="99" t="s">
        <v>421</v>
      </c>
      <c r="C655" s="40" t="s">
        <v>396</v>
      </c>
      <c r="D655" s="40" t="s">
        <v>21</v>
      </c>
      <c r="E655" s="40" t="s">
        <v>99</v>
      </c>
      <c r="F655" s="40" t="s">
        <v>420</v>
      </c>
      <c r="G655" s="41"/>
      <c r="H655" s="170"/>
      <c r="I655" s="170"/>
      <c r="J655" s="170"/>
      <c r="K655" s="170"/>
      <c r="L655" s="170"/>
      <c r="M655" s="170"/>
      <c r="N655" s="170"/>
      <c r="O655" s="170"/>
      <c r="P655" s="170"/>
      <c r="Q655" s="170"/>
      <c r="R655" s="170"/>
      <c r="S655" s="170"/>
      <c r="T655" s="170"/>
      <c r="U655" s="170"/>
      <c r="V655" s="170"/>
      <c r="W655" s="170">
        <f>W656</f>
        <v>1166666</v>
      </c>
      <c r="X655" s="170">
        <f t="shared" ref="X655:Y656" si="2578">X656</f>
        <v>0</v>
      </c>
      <c r="Y655" s="170">
        <f t="shared" si="2578"/>
        <v>0</v>
      </c>
      <c r="Z655" s="66">
        <f t="shared" si="2495"/>
        <v>1166666</v>
      </c>
      <c r="AA655" s="66">
        <f t="shared" si="2496"/>
        <v>0</v>
      </c>
      <c r="AB655" s="66">
        <f t="shared" si="2497"/>
        <v>0</v>
      </c>
      <c r="AC655" s="170">
        <f>AC656</f>
        <v>0</v>
      </c>
      <c r="AD655" s="170">
        <f t="shared" ref="AD655:AE656" si="2579">AD656</f>
        <v>0</v>
      </c>
      <c r="AE655" s="170">
        <f t="shared" si="2579"/>
        <v>0</v>
      </c>
      <c r="AF655" s="66">
        <f t="shared" si="2499"/>
        <v>1166666</v>
      </c>
      <c r="AG655" s="66">
        <f t="shared" si="2500"/>
        <v>0</v>
      </c>
      <c r="AH655" s="66">
        <f t="shared" si="2501"/>
        <v>0</v>
      </c>
      <c r="AI655" s="170">
        <f>AI656</f>
        <v>0</v>
      </c>
      <c r="AJ655" s="170">
        <f t="shared" ref="AJ655:AK656" si="2580">AJ656</f>
        <v>0</v>
      </c>
      <c r="AK655" s="170">
        <f t="shared" si="2580"/>
        <v>0</v>
      </c>
      <c r="AL655" s="66">
        <f t="shared" si="2503"/>
        <v>1166666</v>
      </c>
      <c r="AM655" s="66">
        <f t="shared" si="2504"/>
        <v>0</v>
      </c>
      <c r="AN655" s="66">
        <f t="shared" si="2505"/>
        <v>0</v>
      </c>
      <c r="AO655" s="170">
        <f>AO656</f>
        <v>0</v>
      </c>
      <c r="AP655" s="170">
        <f t="shared" ref="AP655:AQ656" si="2581">AP656</f>
        <v>0</v>
      </c>
      <c r="AQ655" s="170">
        <f t="shared" si="2581"/>
        <v>0</v>
      </c>
      <c r="AR655" s="66">
        <f t="shared" si="2507"/>
        <v>1166666</v>
      </c>
      <c r="AS655" s="66">
        <f t="shared" si="2508"/>
        <v>0</v>
      </c>
      <c r="AT655" s="66">
        <f t="shared" si="2509"/>
        <v>0</v>
      </c>
      <c r="AU655" s="170">
        <f>AU656</f>
        <v>0</v>
      </c>
      <c r="AV655" s="170">
        <f t="shared" ref="AV655:AW656" si="2582">AV656</f>
        <v>0</v>
      </c>
      <c r="AW655" s="170">
        <f t="shared" si="2582"/>
        <v>0</v>
      </c>
      <c r="AX655" s="66">
        <f t="shared" si="2511"/>
        <v>1166666</v>
      </c>
      <c r="AY655" s="66">
        <f t="shared" si="2512"/>
        <v>0</v>
      </c>
      <c r="AZ655" s="66">
        <f t="shared" si="2513"/>
        <v>0</v>
      </c>
      <c r="BA655" s="170">
        <f>BA656</f>
        <v>0</v>
      </c>
      <c r="BB655" s="170">
        <f t="shared" ref="BB655:BC656" si="2583">BB656</f>
        <v>0</v>
      </c>
      <c r="BC655" s="170">
        <f t="shared" si="2583"/>
        <v>0</v>
      </c>
      <c r="BD655" s="66">
        <f t="shared" si="2515"/>
        <v>1166666</v>
      </c>
      <c r="BE655" s="66">
        <f t="shared" si="2516"/>
        <v>0</v>
      </c>
      <c r="BF655" s="66">
        <f t="shared" si="2517"/>
        <v>0</v>
      </c>
    </row>
    <row r="656" spans="1:58" s="47" customFormat="1" ht="25.5">
      <c r="A656" s="151"/>
      <c r="B656" s="99" t="s">
        <v>207</v>
      </c>
      <c r="C656" s="40" t="s">
        <v>396</v>
      </c>
      <c r="D656" s="40" t="s">
        <v>21</v>
      </c>
      <c r="E656" s="40" t="s">
        <v>99</v>
      </c>
      <c r="F656" s="40" t="s">
        <v>420</v>
      </c>
      <c r="G656" s="41" t="s">
        <v>32</v>
      </c>
      <c r="H656" s="170"/>
      <c r="I656" s="170"/>
      <c r="J656" s="170"/>
      <c r="K656" s="170"/>
      <c r="L656" s="170"/>
      <c r="M656" s="170"/>
      <c r="N656" s="170"/>
      <c r="O656" s="170"/>
      <c r="P656" s="170"/>
      <c r="Q656" s="170"/>
      <c r="R656" s="170"/>
      <c r="S656" s="170"/>
      <c r="T656" s="170"/>
      <c r="U656" s="170"/>
      <c r="V656" s="170"/>
      <c r="W656" s="170">
        <f>W657</f>
        <v>1166666</v>
      </c>
      <c r="X656" s="170">
        <f t="shared" si="2578"/>
        <v>0</v>
      </c>
      <c r="Y656" s="170">
        <f t="shared" si="2578"/>
        <v>0</v>
      </c>
      <c r="Z656" s="66">
        <f t="shared" si="2495"/>
        <v>1166666</v>
      </c>
      <c r="AA656" s="66">
        <f t="shared" si="2496"/>
        <v>0</v>
      </c>
      <c r="AB656" s="66">
        <f t="shared" si="2497"/>
        <v>0</v>
      </c>
      <c r="AC656" s="170">
        <f>AC657</f>
        <v>0</v>
      </c>
      <c r="AD656" s="170">
        <f t="shared" si="2579"/>
        <v>0</v>
      </c>
      <c r="AE656" s="170">
        <f t="shared" si="2579"/>
        <v>0</v>
      </c>
      <c r="AF656" s="66">
        <f t="shared" si="2499"/>
        <v>1166666</v>
      </c>
      <c r="AG656" s="66">
        <f t="shared" si="2500"/>
        <v>0</v>
      </c>
      <c r="AH656" s="66">
        <f t="shared" si="2501"/>
        <v>0</v>
      </c>
      <c r="AI656" s="170">
        <f>AI657</f>
        <v>0</v>
      </c>
      <c r="AJ656" s="170">
        <f t="shared" si="2580"/>
        <v>0</v>
      </c>
      <c r="AK656" s="170">
        <f t="shared" si="2580"/>
        <v>0</v>
      </c>
      <c r="AL656" s="66">
        <f t="shared" si="2503"/>
        <v>1166666</v>
      </c>
      <c r="AM656" s="66">
        <f t="shared" si="2504"/>
        <v>0</v>
      </c>
      <c r="AN656" s="66">
        <f t="shared" si="2505"/>
        <v>0</v>
      </c>
      <c r="AO656" s="170">
        <f>AO657</f>
        <v>0</v>
      </c>
      <c r="AP656" s="170">
        <f t="shared" si="2581"/>
        <v>0</v>
      </c>
      <c r="AQ656" s="170">
        <f t="shared" si="2581"/>
        <v>0</v>
      </c>
      <c r="AR656" s="66">
        <f t="shared" si="2507"/>
        <v>1166666</v>
      </c>
      <c r="AS656" s="66">
        <f t="shared" si="2508"/>
        <v>0</v>
      </c>
      <c r="AT656" s="66">
        <f t="shared" si="2509"/>
        <v>0</v>
      </c>
      <c r="AU656" s="170">
        <f>AU657</f>
        <v>0</v>
      </c>
      <c r="AV656" s="170">
        <f t="shared" si="2582"/>
        <v>0</v>
      </c>
      <c r="AW656" s="170">
        <f t="shared" si="2582"/>
        <v>0</v>
      </c>
      <c r="AX656" s="66">
        <f t="shared" si="2511"/>
        <v>1166666</v>
      </c>
      <c r="AY656" s="66">
        <f t="shared" si="2512"/>
        <v>0</v>
      </c>
      <c r="AZ656" s="66">
        <f t="shared" si="2513"/>
        <v>0</v>
      </c>
      <c r="BA656" s="170">
        <f>BA657</f>
        <v>0</v>
      </c>
      <c r="BB656" s="170">
        <f t="shared" si="2583"/>
        <v>0</v>
      </c>
      <c r="BC656" s="170">
        <f t="shared" si="2583"/>
        <v>0</v>
      </c>
      <c r="BD656" s="66">
        <f t="shared" si="2515"/>
        <v>1166666</v>
      </c>
      <c r="BE656" s="66">
        <f t="shared" si="2516"/>
        <v>0</v>
      </c>
      <c r="BF656" s="66">
        <f t="shared" si="2517"/>
        <v>0</v>
      </c>
    </row>
    <row r="657" spans="1:58" s="47" customFormat="1" ht="25.5">
      <c r="A657" s="151"/>
      <c r="B657" s="99" t="s">
        <v>34</v>
      </c>
      <c r="C657" s="40" t="s">
        <v>396</v>
      </c>
      <c r="D657" s="40" t="s">
        <v>21</v>
      </c>
      <c r="E657" s="40" t="s">
        <v>99</v>
      </c>
      <c r="F657" s="40" t="s">
        <v>420</v>
      </c>
      <c r="G657" s="41" t="s">
        <v>33</v>
      </c>
      <c r="H657" s="170"/>
      <c r="I657" s="170"/>
      <c r="J657" s="170"/>
      <c r="K657" s="170"/>
      <c r="L657" s="170"/>
      <c r="M657" s="170"/>
      <c r="N657" s="170"/>
      <c r="O657" s="170"/>
      <c r="P657" s="170"/>
      <c r="Q657" s="170"/>
      <c r="R657" s="170"/>
      <c r="S657" s="170"/>
      <c r="T657" s="170"/>
      <c r="U657" s="170"/>
      <c r="V657" s="170"/>
      <c r="W657" s="170">
        <v>1166666</v>
      </c>
      <c r="X657" s="170"/>
      <c r="Y657" s="170"/>
      <c r="Z657" s="66">
        <f t="shared" si="2495"/>
        <v>1166666</v>
      </c>
      <c r="AA657" s="66">
        <f t="shared" si="2496"/>
        <v>0</v>
      </c>
      <c r="AB657" s="66">
        <f t="shared" si="2497"/>
        <v>0</v>
      </c>
      <c r="AC657" s="170"/>
      <c r="AD657" s="170"/>
      <c r="AE657" s="170"/>
      <c r="AF657" s="66">
        <f t="shared" si="2499"/>
        <v>1166666</v>
      </c>
      <c r="AG657" s="66">
        <f t="shared" si="2500"/>
        <v>0</v>
      </c>
      <c r="AH657" s="66">
        <f t="shared" si="2501"/>
        <v>0</v>
      </c>
      <c r="AI657" s="170"/>
      <c r="AJ657" s="170"/>
      <c r="AK657" s="170"/>
      <c r="AL657" s="66">
        <f t="shared" si="2503"/>
        <v>1166666</v>
      </c>
      <c r="AM657" s="66">
        <f t="shared" si="2504"/>
        <v>0</v>
      </c>
      <c r="AN657" s="66">
        <f t="shared" si="2505"/>
        <v>0</v>
      </c>
      <c r="AO657" s="170"/>
      <c r="AP657" s="170"/>
      <c r="AQ657" s="170"/>
      <c r="AR657" s="66">
        <f t="shared" si="2507"/>
        <v>1166666</v>
      </c>
      <c r="AS657" s="66">
        <f t="shared" si="2508"/>
        <v>0</v>
      </c>
      <c r="AT657" s="66">
        <f t="shared" si="2509"/>
        <v>0</v>
      </c>
      <c r="AU657" s="170"/>
      <c r="AV657" s="170"/>
      <c r="AW657" s="170"/>
      <c r="AX657" s="66">
        <f t="shared" si="2511"/>
        <v>1166666</v>
      </c>
      <c r="AY657" s="66">
        <f t="shared" si="2512"/>
        <v>0</v>
      </c>
      <c r="AZ657" s="66">
        <f t="shared" si="2513"/>
        <v>0</v>
      </c>
      <c r="BA657" s="170"/>
      <c r="BB657" s="170"/>
      <c r="BC657" s="170"/>
      <c r="BD657" s="66">
        <f t="shared" si="2515"/>
        <v>1166666</v>
      </c>
      <c r="BE657" s="66">
        <f t="shared" si="2516"/>
        <v>0</v>
      </c>
      <c r="BF657" s="66">
        <f t="shared" si="2517"/>
        <v>0</v>
      </c>
    </row>
    <row r="658" spans="1:58" s="47" customFormat="1" ht="25.5">
      <c r="A658" s="151"/>
      <c r="B658" s="99" t="s">
        <v>403</v>
      </c>
      <c r="C658" s="40" t="s">
        <v>396</v>
      </c>
      <c r="D658" s="40" t="s">
        <v>21</v>
      </c>
      <c r="E658" s="40" t="s">
        <v>99</v>
      </c>
      <c r="F658" s="40" t="s">
        <v>404</v>
      </c>
      <c r="G658" s="41"/>
      <c r="H658" s="170"/>
      <c r="I658" s="170"/>
      <c r="J658" s="170"/>
      <c r="K658" s="170"/>
      <c r="L658" s="170"/>
      <c r="M658" s="170"/>
      <c r="N658" s="170"/>
      <c r="O658" s="170"/>
      <c r="P658" s="170"/>
      <c r="Q658" s="170"/>
      <c r="R658" s="170"/>
      <c r="S658" s="170"/>
      <c r="T658" s="170"/>
      <c r="U658" s="170"/>
      <c r="V658" s="170"/>
      <c r="W658" s="170">
        <f>W659</f>
        <v>1166666</v>
      </c>
      <c r="X658" s="170">
        <f t="shared" ref="X658:Y659" si="2584">X659</f>
        <v>0</v>
      </c>
      <c r="Y658" s="170">
        <f t="shared" si="2584"/>
        <v>0</v>
      </c>
      <c r="Z658" s="66">
        <f t="shared" si="2495"/>
        <v>1166666</v>
      </c>
      <c r="AA658" s="66">
        <f t="shared" si="2496"/>
        <v>0</v>
      </c>
      <c r="AB658" s="66">
        <f t="shared" si="2497"/>
        <v>0</v>
      </c>
      <c r="AC658" s="170">
        <f>AC659</f>
        <v>0</v>
      </c>
      <c r="AD658" s="170">
        <f t="shared" ref="AD658:AE659" si="2585">AD659</f>
        <v>0</v>
      </c>
      <c r="AE658" s="170">
        <f t="shared" si="2585"/>
        <v>0</v>
      </c>
      <c r="AF658" s="66">
        <f t="shared" si="2499"/>
        <v>1166666</v>
      </c>
      <c r="AG658" s="66">
        <f t="shared" si="2500"/>
        <v>0</v>
      </c>
      <c r="AH658" s="66">
        <f t="shared" si="2501"/>
        <v>0</v>
      </c>
      <c r="AI658" s="170">
        <f>AI659</f>
        <v>0</v>
      </c>
      <c r="AJ658" s="170">
        <f t="shared" ref="AJ658:AK659" si="2586">AJ659</f>
        <v>0</v>
      </c>
      <c r="AK658" s="170">
        <f t="shared" si="2586"/>
        <v>0</v>
      </c>
      <c r="AL658" s="66">
        <f t="shared" si="2503"/>
        <v>1166666</v>
      </c>
      <c r="AM658" s="66">
        <f t="shared" si="2504"/>
        <v>0</v>
      </c>
      <c r="AN658" s="66">
        <f t="shared" si="2505"/>
        <v>0</v>
      </c>
      <c r="AO658" s="170">
        <f>AO659</f>
        <v>0</v>
      </c>
      <c r="AP658" s="170">
        <f t="shared" ref="AP658:AQ659" si="2587">AP659</f>
        <v>0</v>
      </c>
      <c r="AQ658" s="170">
        <f t="shared" si="2587"/>
        <v>0</v>
      </c>
      <c r="AR658" s="66">
        <f t="shared" si="2507"/>
        <v>1166666</v>
      </c>
      <c r="AS658" s="66">
        <f t="shared" si="2508"/>
        <v>0</v>
      </c>
      <c r="AT658" s="66">
        <f t="shared" si="2509"/>
        <v>0</v>
      </c>
      <c r="AU658" s="170">
        <f>AU659</f>
        <v>0</v>
      </c>
      <c r="AV658" s="170">
        <f t="shared" ref="AV658:AW659" si="2588">AV659</f>
        <v>0</v>
      </c>
      <c r="AW658" s="170">
        <f t="shared" si="2588"/>
        <v>0</v>
      </c>
      <c r="AX658" s="66">
        <f t="shared" si="2511"/>
        <v>1166666</v>
      </c>
      <c r="AY658" s="66">
        <f t="shared" si="2512"/>
        <v>0</v>
      </c>
      <c r="AZ658" s="66">
        <f t="shared" si="2513"/>
        <v>0</v>
      </c>
      <c r="BA658" s="170">
        <f>BA659</f>
        <v>0</v>
      </c>
      <c r="BB658" s="170">
        <f t="shared" ref="BB658:BC659" si="2589">BB659</f>
        <v>0</v>
      </c>
      <c r="BC658" s="170">
        <f t="shared" si="2589"/>
        <v>0</v>
      </c>
      <c r="BD658" s="66">
        <f t="shared" si="2515"/>
        <v>1166666</v>
      </c>
      <c r="BE658" s="66">
        <f t="shared" si="2516"/>
        <v>0</v>
      </c>
      <c r="BF658" s="66">
        <f t="shared" si="2517"/>
        <v>0</v>
      </c>
    </row>
    <row r="659" spans="1:58" s="47" customFormat="1" ht="25.5">
      <c r="A659" s="151"/>
      <c r="B659" s="99" t="s">
        <v>41</v>
      </c>
      <c r="C659" s="40" t="s">
        <v>396</v>
      </c>
      <c r="D659" s="40" t="s">
        <v>21</v>
      </c>
      <c r="E659" s="40" t="s">
        <v>99</v>
      </c>
      <c r="F659" s="40" t="s">
        <v>404</v>
      </c>
      <c r="G659" s="41" t="s">
        <v>39</v>
      </c>
      <c r="H659" s="170"/>
      <c r="I659" s="170"/>
      <c r="J659" s="170"/>
      <c r="K659" s="170"/>
      <c r="L659" s="170"/>
      <c r="M659" s="170"/>
      <c r="N659" s="170"/>
      <c r="O659" s="170"/>
      <c r="P659" s="170"/>
      <c r="Q659" s="170"/>
      <c r="R659" s="170"/>
      <c r="S659" s="170"/>
      <c r="T659" s="170"/>
      <c r="U659" s="170"/>
      <c r="V659" s="170"/>
      <c r="W659" s="170">
        <f>W660</f>
        <v>1166666</v>
      </c>
      <c r="X659" s="170">
        <f t="shared" si="2584"/>
        <v>0</v>
      </c>
      <c r="Y659" s="170">
        <f t="shared" si="2584"/>
        <v>0</v>
      </c>
      <c r="Z659" s="66">
        <f t="shared" si="2495"/>
        <v>1166666</v>
      </c>
      <c r="AA659" s="66">
        <f t="shared" si="2496"/>
        <v>0</v>
      </c>
      <c r="AB659" s="66">
        <f t="shared" si="2497"/>
        <v>0</v>
      </c>
      <c r="AC659" s="170">
        <f>AC660</f>
        <v>0</v>
      </c>
      <c r="AD659" s="170">
        <f t="shared" si="2585"/>
        <v>0</v>
      </c>
      <c r="AE659" s="170">
        <f t="shared" si="2585"/>
        <v>0</v>
      </c>
      <c r="AF659" s="66">
        <f t="shared" si="2499"/>
        <v>1166666</v>
      </c>
      <c r="AG659" s="66">
        <f t="shared" si="2500"/>
        <v>0</v>
      </c>
      <c r="AH659" s="66">
        <f t="shared" si="2501"/>
        <v>0</v>
      </c>
      <c r="AI659" s="170">
        <f>AI660</f>
        <v>0</v>
      </c>
      <c r="AJ659" s="170">
        <f t="shared" si="2586"/>
        <v>0</v>
      </c>
      <c r="AK659" s="170">
        <f t="shared" si="2586"/>
        <v>0</v>
      </c>
      <c r="AL659" s="66">
        <f t="shared" si="2503"/>
        <v>1166666</v>
      </c>
      <c r="AM659" s="66">
        <f t="shared" si="2504"/>
        <v>0</v>
      </c>
      <c r="AN659" s="66">
        <f t="shared" si="2505"/>
        <v>0</v>
      </c>
      <c r="AO659" s="170">
        <f>AO660</f>
        <v>0</v>
      </c>
      <c r="AP659" s="170">
        <f t="shared" si="2587"/>
        <v>0</v>
      </c>
      <c r="AQ659" s="170">
        <f t="shared" si="2587"/>
        <v>0</v>
      </c>
      <c r="AR659" s="66">
        <f t="shared" si="2507"/>
        <v>1166666</v>
      </c>
      <c r="AS659" s="66">
        <f t="shared" si="2508"/>
        <v>0</v>
      </c>
      <c r="AT659" s="66">
        <f t="shared" si="2509"/>
        <v>0</v>
      </c>
      <c r="AU659" s="170">
        <f>AU660</f>
        <v>0</v>
      </c>
      <c r="AV659" s="170">
        <f t="shared" si="2588"/>
        <v>0</v>
      </c>
      <c r="AW659" s="170">
        <f t="shared" si="2588"/>
        <v>0</v>
      </c>
      <c r="AX659" s="66">
        <f t="shared" si="2511"/>
        <v>1166666</v>
      </c>
      <c r="AY659" s="66">
        <f t="shared" si="2512"/>
        <v>0</v>
      </c>
      <c r="AZ659" s="66">
        <f t="shared" si="2513"/>
        <v>0</v>
      </c>
      <c r="BA659" s="170">
        <f>BA660</f>
        <v>0</v>
      </c>
      <c r="BB659" s="170">
        <f t="shared" si="2589"/>
        <v>0</v>
      </c>
      <c r="BC659" s="170">
        <f t="shared" si="2589"/>
        <v>0</v>
      </c>
      <c r="BD659" s="66">
        <f t="shared" si="2515"/>
        <v>1166666</v>
      </c>
      <c r="BE659" s="66">
        <f t="shared" si="2516"/>
        <v>0</v>
      </c>
      <c r="BF659" s="66">
        <f t="shared" si="2517"/>
        <v>0</v>
      </c>
    </row>
    <row r="660" spans="1:58" s="47" customFormat="1">
      <c r="A660" s="151"/>
      <c r="B660" s="99" t="s">
        <v>42</v>
      </c>
      <c r="C660" s="40" t="s">
        <v>396</v>
      </c>
      <c r="D660" s="40" t="s">
        <v>21</v>
      </c>
      <c r="E660" s="40" t="s">
        <v>99</v>
      </c>
      <c r="F660" s="40" t="s">
        <v>404</v>
      </c>
      <c r="G660" s="41" t="s">
        <v>40</v>
      </c>
      <c r="H660" s="170"/>
      <c r="I660" s="170"/>
      <c r="J660" s="170"/>
      <c r="K660" s="170"/>
      <c r="L660" s="170"/>
      <c r="M660" s="170"/>
      <c r="N660" s="170"/>
      <c r="O660" s="170"/>
      <c r="P660" s="170"/>
      <c r="Q660" s="170"/>
      <c r="R660" s="170"/>
      <c r="S660" s="170"/>
      <c r="T660" s="170"/>
      <c r="U660" s="170"/>
      <c r="V660" s="170"/>
      <c r="W660" s="170">
        <v>1166666</v>
      </c>
      <c r="X660" s="170"/>
      <c r="Y660" s="170"/>
      <c r="Z660" s="66">
        <f t="shared" si="2495"/>
        <v>1166666</v>
      </c>
      <c r="AA660" s="66">
        <f t="shared" si="2496"/>
        <v>0</v>
      </c>
      <c r="AB660" s="66">
        <f t="shared" si="2497"/>
        <v>0</v>
      </c>
      <c r="AC660" s="170"/>
      <c r="AD660" s="170"/>
      <c r="AE660" s="170"/>
      <c r="AF660" s="66">
        <f t="shared" si="2499"/>
        <v>1166666</v>
      </c>
      <c r="AG660" s="66">
        <f t="shared" si="2500"/>
        <v>0</v>
      </c>
      <c r="AH660" s="66">
        <f t="shared" si="2501"/>
        <v>0</v>
      </c>
      <c r="AI660" s="170"/>
      <c r="AJ660" s="170"/>
      <c r="AK660" s="170"/>
      <c r="AL660" s="66">
        <f t="shared" si="2503"/>
        <v>1166666</v>
      </c>
      <c r="AM660" s="66">
        <f t="shared" si="2504"/>
        <v>0</v>
      </c>
      <c r="AN660" s="66">
        <f t="shared" si="2505"/>
        <v>0</v>
      </c>
      <c r="AO660" s="170"/>
      <c r="AP660" s="170"/>
      <c r="AQ660" s="170"/>
      <c r="AR660" s="66">
        <f t="shared" si="2507"/>
        <v>1166666</v>
      </c>
      <c r="AS660" s="66">
        <f t="shared" si="2508"/>
        <v>0</v>
      </c>
      <c r="AT660" s="66">
        <f t="shared" si="2509"/>
        <v>0</v>
      </c>
      <c r="AU660" s="170"/>
      <c r="AV660" s="170"/>
      <c r="AW660" s="170"/>
      <c r="AX660" s="66">
        <f t="shared" si="2511"/>
        <v>1166666</v>
      </c>
      <c r="AY660" s="66">
        <f t="shared" si="2512"/>
        <v>0</v>
      </c>
      <c r="AZ660" s="66">
        <f t="shared" si="2513"/>
        <v>0</v>
      </c>
      <c r="BA660" s="170"/>
      <c r="BB660" s="170"/>
      <c r="BC660" s="170"/>
      <c r="BD660" s="66">
        <f t="shared" si="2515"/>
        <v>1166666</v>
      </c>
      <c r="BE660" s="66">
        <f t="shared" si="2516"/>
        <v>0</v>
      </c>
      <c r="BF660" s="66">
        <f t="shared" si="2517"/>
        <v>0</v>
      </c>
    </row>
    <row r="661" spans="1:58" s="47" customFormat="1">
      <c r="A661" s="151"/>
      <c r="B661" s="99" t="s">
        <v>425</v>
      </c>
      <c r="C661" s="40" t="s">
        <v>396</v>
      </c>
      <c r="D661" s="40" t="s">
        <v>21</v>
      </c>
      <c r="E661" s="40" t="s">
        <v>99</v>
      </c>
      <c r="F661" s="40" t="s">
        <v>408</v>
      </c>
      <c r="G661" s="41"/>
      <c r="H661" s="170"/>
      <c r="I661" s="170"/>
      <c r="J661" s="170"/>
      <c r="K661" s="170"/>
      <c r="L661" s="170"/>
      <c r="M661" s="170"/>
      <c r="N661" s="170"/>
      <c r="O661" s="170"/>
      <c r="P661" s="170"/>
      <c r="Q661" s="170"/>
      <c r="R661" s="170"/>
      <c r="S661" s="170"/>
      <c r="T661" s="170"/>
      <c r="U661" s="170"/>
      <c r="V661" s="170"/>
      <c r="W661" s="170">
        <f>W662</f>
        <v>950000</v>
      </c>
      <c r="X661" s="170">
        <f t="shared" ref="X661:Y662" si="2590">X662</f>
        <v>0</v>
      </c>
      <c r="Y661" s="170">
        <f t="shared" si="2590"/>
        <v>0</v>
      </c>
      <c r="Z661" s="66">
        <f t="shared" si="2495"/>
        <v>950000</v>
      </c>
      <c r="AA661" s="66">
        <f t="shared" si="2496"/>
        <v>0</v>
      </c>
      <c r="AB661" s="66">
        <f t="shared" si="2497"/>
        <v>0</v>
      </c>
      <c r="AC661" s="170">
        <f>AC662</f>
        <v>0</v>
      </c>
      <c r="AD661" s="170">
        <f t="shared" ref="AD661:AE662" si="2591">AD662</f>
        <v>0</v>
      </c>
      <c r="AE661" s="170">
        <f t="shared" si="2591"/>
        <v>0</v>
      </c>
      <c r="AF661" s="66">
        <f t="shared" si="2499"/>
        <v>950000</v>
      </c>
      <c r="AG661" s="66">
        <f t="shared" si="2500"/>
        <v>0</v>
      </c>
      <c r="AH661" s="66">
        <f t="shared" si="2501"/>
        <v>0</v>
      </c>
      <c r="AI661" s="170">
        <f>AI662</f>
        <v>0</v>
      </c>
      <c r="AJ661" s="170">
        <f t="shared" ref="AJ661:AK662" si="2592">AJ662</f>
        <v>0</v>
      </c>
      <c r="AK661" s="170">
        <f t="shared" si="2592"/>
        <v>0</v>
      </c>
      <c r="AL661" s="66">
        <f t="shared" si="2503"/>
        <v>950000</v>
      </c>
      <c r="AM661" s="66">
        <f t="shared" si="2504"/>
        <v>0</v>
      </c>
      <c r="AN661" s="66">
        <f t="shared" si="2505"/>
        <v>0</v>
      </c>
      <c r="AO661" s="170">
        <f>AO662</f>
        <v>0</v>
      </c>
      <c r="AP661" s="170">
        <f t="shared" ref="AP661:AQ662" si="2593">AP662</f>
        <v>0</v>
      </c>
      <c r="AQ661" s="170">
        <f t="shared" si="2593"/>
        <v>0</v>
      </c>
      <c r="AR661" s="66">
        <f t="shared" si="2507"/>
        <v>950000</v>
      </c>
      <c r="AS661" s="66">
        <f t="shared" si="2508"/>
        <v>0</v>
      </c>
      <c r="AT661" s="66">
        <f t="shared" si="2509"/>
        <v>0</v>
      </c>
      <c r="AU661" s="170">
        <f>AU662</f>
        <v>0</v>
      </c>
      <c r="AV661" s="170">
        <f t="shared" ref="AV661:AW662" si="2594">AV662</f>
        <v>0</v>
      </c>
      <c r="AW661" s="170">
        <f t="shared" si="2594"/>
        <v>0</v>
      </c>
      <c r="AX661" s="66">
        <f t="shared" si="2511"/>
        <v>950000</v>
      </c>
      <c r="AY661" s="66">
        <f t="shared" si="2512"/>
        <v>0</v>
      </c>
      <c r="AZ661" s="66">
        <f t="shared" si="2513"/>
        <v>0</v>
      </c>
      <c r="BA661" s="170">
        <f>BA662</f>
        <v>0</v>
      </c>
      <c r="BB661" s="170">
        <f t="shared" ref="BB661:BC662" si="2595">BB662</f>
        <v>0</v>
      </c>
      <c r="BC661" s="170">
        <f t="shared" si="2595"/>
        <v>0</v>
      </c>
      <c r="BD661" s="66">
        <f t="shared" si="2515"/>
        <v>950000</v>
      </c>
      <c r="BE661" s="66">
        <f t="shared" si="2516"/>
        <v>0</v>
      </c>
      <c r="BF661" s="66">
        <f t="shared" si="2517"/>
        <v>0</v>
      </c>
    </row>
    <row r="662" spans="1:58" s="47" customFormat="1" ht="25.5">
      <c r="A662" s="151"/>
      <c r="B662" s="99" t="s">
        <v>41</v>
      </c>
      <c r="C662" s="40" t="s">
        <v>396</v>
      </c>
      <c r="D662" s="40" t="s">
        <v>21</v>
      </c>
      <c r="E662" s="40" t="s">
        <v>99</v>
      </c>
      <c r="F662" s="40" t="s">
        <v>408</v>
      </c>
      <c r="G662" s="41" t="s">
        <v>39</v>
      </c>
      <c r="H662" s="170"/>
      <c r="I662" s="170"/>
      <c r="J662" s="170"/>
      <c r="K662" s="170"/>
      <c r="L662" s="170"/>
      <c r="M662" s="170"/>
      <c r="N662" s="170"/>
      <c r="O662" s="170"/>
      <c r="P662" s="170"/>
      <c r="Q662" s="170"/>
      <c r="R662" s="170"/>
      <c r="S662" s="170"/>
      <c r="T662" s="170"/>
      <c r="U662" s="170"/>
      <c r="V662" s="170"/>
      <c r="W662" s="170">
        <f>W663</f>
        <v>950000</v>
      </c>
      <c r="X662" s="170">
        <f t="shared" si="2590"/>
        <v>0</v>
      </c>
      <c r="Y662" s="170">
        <f t="shared" si="2590"/>
        <v>0</v>
      </c>
      <c r="Z662" s="66">
        <f t="shared" si="2495"/>
        <v>950000</v>
      </c>
      <c r="AA662" s="66">
        <f t="shared" si="2496"/>
        <v>0</v>
      </c>
      <c r="AB662" s="66">
        <f t="shared" si="2497"/>
        <v>0</v>
      </c>
      <c r="AC662" s="170">
        <f>AC663</f>
        <v>0</v>
      </c>
      <c r="AD662" s="170">
        <f t="shared" si="2591"/>
        <v>0</v>
      </c>
      <c r="AE662" s="170">
        <f t="shared" si="2591"/>
        <v>0</v>
      </c>
      <c r="AF662" s="66">
        <f t="shared" si="2499"/>
        <v>950000</v>
      </c>
      <c r="AG662" s="66">
        <f t="shared" si="2500"/>
        <v>0</v>
      </c>
      <c r="AH662" s="66">
        <f t="shared" si="2501"/>
        <v>0</v>
      </c>
      <c r="AI662" s="170">
        <f>AI663</f>
        <v>0</v>
      </c>
      <c r="AJ662" s="170">
        <f t="shared" si="2592"/>
        <v>0</v>
      </c>
      <c r="AK662" s="170">
        <f t="shared" si="2592"/>
        <v>0</v>
      </c>
      <c r="AL662" s="66">
        <f t="shared" si="2503"/>
        <v>950000</v>
      </c>
      <c r="AM662" s="66">
        <f t="shared" si="2504"/>
        <v>0</v>
      </c>
      <c r="AN662" s="66">
        <f t="shared" si="2505"/>
        <v>0</v>
      </c>
      <c r="AO662" s="170">
        <f>AO663</f>
        <v>0</v>
      </c>
      <c r="AP662" s="170">
        <f t="shared" si="2593"/>
        <v>0</v>
      </c>
      <c r="AQ662" s="170">
        <f t="shared" si="2593"/>
        <v>0</v>
      </c>
      <c r="AR662" s="66">
        <f t="shared" si="2507"/>
        <v>950000</v>
      </c>
      <c r="AS662" s="66">
        <f t="shared" si="2508"/>
        <v>0</v>
      </c>
      <c r="AT662" s="66">
        <f t="shared" si="2509"/>
        <v>0</v>
      </c>
      <c r="AU662" s="170">
        <f>AU663</f>
        <v>0</v>
      </c>
      <c r="AV662" s="170">
        <f t="shared" si="2594"/>
        <v>0</v>
      </c>
      <c r="AW662" s="170">
        <f t="shared" si="2594"/>
        <v>0</v>
      </c>
      <c r="AX662" s="66">
        <f t="shared" si="2511"/>
        <v>950000</v>
      </c>
      <c r="AY662" s="66">
        <f t="shared" si="2512"/>
        <v>0</v>
      </c>
      <c r="AZ662" s="66">
        <f t="shared" si="2513"/>
        <v>0</v>
      </c>
      <c r="BA662" s="170">
        <f>BA663</f>
        <v>0</v>
      </c>
      <c r="BB662" s="170">
        <f t="shared" si="2595"/>
        <v>0</v>
      </c>
      <c r="BC662" s="170">
        <f t="shared" si="2595"/>
        <v>0</v>
      </c>
      <c r="BD662" s="66">
        <f t="shared" si="2515"/>
        <v>950000</v>
      </c>
      <c r="BE662" s="66">
        <f t="shared" si="2516"/>
        <v>0</v>
      </c>
      <c r="BF662" s="66">
        <f t="shared" si="2517"/>
        <v>0</v>
      </c>
    </row>
    <row r="663" spans="1:58" s="47" customFormat="1">
      <c r="A663" s="151"/>
      <c r="B663" s="99" t="s">
        <v>42</v>
      </c>
      <c r="C663" s="40" t="s">
        <v>396</v>
      </c>
      <c r="D663" s="40" t="s">
        <v>21</v>
      </c>
      <c r="E663" s="40" t="s">
        <v>99</v>
      </c>
      <c r="F663" s="40" t="s">
        <v>408</v>
      </c>
      <c r="G663" s="41" t="s">
        <v>40</v>
      </c>
      <c r="H663" s="170"/>
      <c r="I663" s="170"/>
      <c r="J663" s="170"/>
      <c r="K663" s="170"/>
      <c r="L663" s="170"/>
      <c r="M663" s="170"/>
      <c r="N663" s="170"/>
      <c r="O663" s="170"/>
      <c r="P663" s="170"/>
      <c r="Q663" s="170"/>
      <c r="R663" s="170"/>
      <c r="S663" s="170"/>
      <c r="T663" s="170"/>
      <c r="U663" s="170"/>
      <c r="V663" s="170"/>
      <c r="W663" s="170">
        <v>950000</v>
      </c>
      <c r="X663" s="170"/>
      <c r="Y663" s="170"/>
      <c r="Z663" s="66">
        <f t="shared" si="2495"/>
        <v>950000</v>
      </c>
      <c r="AA663" s="66">
        <f t="shared" si="2496"/>
        <v>0</v>
      </c>
      <c r="AB663" s="66">
        <f t="shared" si="2497"/>
        <v>0</v>
      </c>
      <c r="AC663" s="170"/>
      <c r="AD663" s="170"/>
      <c r="AE663" s="170"/>
      <c r="AF663" s="66">
        <f t="shared" si="2499"/>
        <v>950000</v>
      </c>
      <c r="AG663" s="66">
        <f t="shared" si="2500"/>
        <v>0</v>
      </c>
      <c r="AH663" s="66">
        <f t="shared" si="2501"/>
        <v>0</v>
      </c>
      <c r="AI663" s="170"/>
      <c r="AJ663" s="170"/>
      <c r="AK663" s="170"/>
      <c r="AL663" s="66">
        <f t="shared" si="2503"/>
        <v>950000</v>
      </c>
      <c r="AM663" s="66">
        <f t="shared" si="2504"/>
        <v>0</v>
      </c>
      <c r="AN663" s="66">
        <f t="shared" si="2505"/>
        <v>0</v>
      </c>
      <c r="AO663" s="170"/>
      <c r="AP663" s="170"/>
      <c r="AQ663" s="170"/>
      <c r="AR663" s="66">
        <f t="shared" si="2507"/>
        <v>950000</v>
      </c>
      <c r="AS663" s="66">
        <f t="shared" si="2508"/>
        <v>0</v>
      </c>
      <c r="AT663" s="66">
        <f t="shared" si="2509"/>
        <v>0</v>
      </c>
      <c r="AU663" s="170"/>
      <c r="AV663" s="170"/>
      <c r="AW663" s="170"/>
      <c r="AX663" s="66">
        <f t="shared" si="2511"/>
        <v>950000</v>
      </c>
      <c r="AY663" s="66">
        <f t="shared" si="2512"/>
        <v>0</v>
      </c>
      <c r="AZ663" s="66">
        <f t="shared" si="2513"/>
        <v>0</v>
      </c>
      <c r="BA663" s="170"/>
      <c r="BB663" s="170"/>
      <c r="BC663" s="170"/>
      <c r="BD663" s="66">
        <f t="shared" si="2515"/>
        <v>950000</v>
      </c>
      <c r="BE663" s="66">
        <f t="shared" si="2516"/>
        <v>0</v>
      </c>
      <c r="BF663" s="66">
        <f t="shared" si="2517"/>
        <v>0</v>
      </c>
    </row>
    <row r="664" spans="1:58" s="47" customFormat="1">
      <c r="A664" s="151"/>
      <c r="B664" s="99" t="s">
        <v>407</v>
      </c>
      <c r="C664" s="40" t="s">
        <v>396</v>
      </c>
      <c r="D664" s="40" t="s">
        <v>21</v>
      </c>
      <c r="E664" s="40" t="s">
        <v>99</v>
      </c>
      <c r="F664" s="40" t="s">
        <v>409</v>
      </c>
      <c r="G664" s="41"/>
      <c r="H664" s="170"/>
      <c r="I664" s="170"/>
      <c r="J664" s="170"/>
      <c r="K664" s="170"/>
      <c r="L664" s="170"/>
      <c r="M664" s="170"/>
      <c r="N664" s="170"/>
      <c r="O664" s="170"/>
      <c r="P664" s="170"/>
      <c r="Q664" s="170"/>
      <c r="R664" s="170"/>
      <c r="S664" s="170"/>
      <c r="T664" s="170"/>
      <c r="U664" s="170"/>
      <c r="V664" s="170"/>
      <c r="W664" s="170">
        <f>W665</f>
        <v>995600</v>
      </c>
      <c r="X664" s="170">
        <f t="shared" ref="X664:Y665" si="2596">X665</f>
        <v>0</v>
      </c>
      <c r="Y664" s="170">
        <f t="shared" si="2596"/>
        <v>0</v>
      </c>
      <c r="Z664" s="66">
        <f t="shared" si="2495"/>
        <v>995600</v>
      </c>
      <c r="AA664" s="66">
        <f t="shared" si="2496"/>
        <v>0</v>
      </c>
      <c r="AB664" s="66">
        <f t="shared" si="2497"/>
        <v>0</v>
      </c>
      <c r="AC664" s="170">
        <f>AC665</f>
        <v>0</v>
      </c>
      <c r="AD664" s="170">
        <f t="shared" ref="AD664:AE665" si="2597">AD665</f>
        <v>0</v>
      </c>
      <c r="AE664" s="170">
        <f t="shared" si="2597"/>
        <v>0</v>
      </c>
      <c r="AF664" s="66">
        <f t="shared" si="2499"/>
        <v>995600</v>
      </c>
      <c r="AG664" s="66">
        <f t="shared" si="2500"/>
        <v>0</v>
      </c>
      <c r="AH664" s="66">
        <f t="shared" si="2501"/>
        <v>0</v>
      </c>
      <c r="AI664" s="170">
        <f>AI665</f>
        <v>0</v>
      </c>
      <c r="AJ664" s="170">
        <f t="shared" ref="AJ664:AK665" si="2598">AJ665</f>
        <v>0</v>
      </c>
      <c r="AK664" s="170">
        <f t="shared" si="2598"/>
        <v>0</v>
      </c>
      <c r="AL664" s="66">
        <f t="shared" si="2503"/>
        <v>995600</v>
      </c>
      <c r="AM664" s="66">
        <f t="shared" si="2504"/>
        <v>0</v>
      </c>
      <c r="AN664" s="66">
        <f t="shared" si="2505"/>
        <v>0</v>
      </c>
      <c r="AO664" s="170">
        <f>AO665</f>
        <v>0</v>
      </c>
      <c r="AP664" s="170">
        <f t="shared" ref="AP664:AQ665" si="2599">AP665</f>
        <v>0</v>
      </c>
      <c r="AQ664" s="170">
        <f t="shared" si="2599"/>
        <v>0</v>
      </c>
      <c r="AR664" s="66">
        <f t="shared" si="2507"/>
        <v>995600</v>
      </c>
      <c r="AS664" s="66">
        <f t="shared" si="2508"/>
        <v>0</v>
      </c>
      <c r="AT664" s="66">
        <f t="shared" si="2509"/>
        <v>0</v>
      </c>
      <c r="AU664" s="170">
        <f>AU665</f>
        <v>0</v>
      </c>
      <c r="AV664" s="170">
        <f t="shared" ref="AV664:AW665" si="2600">AV665</f>
        <v>0</v>
      </c>
      <c r="AW664" s="170">
        <f t="shared" si="2600"/>
        <v>0</v>
      </c>
      <c r="AX664" s="66">
        <f t="shared" si="2511"/>
        <v>995600</v>
      </c>
      <c r="AY664" s="66">
        <f t="shared" si="2512"/>
        <v>0</v>
      </c>
      <c r="AZ664" s="66">
        <f t="shared" si="2513"/>
        <v>0</v>
      </c>
      <c r="BA664" s="170">
        <f>BA665</f>
        <v>0</v>
      </c>
      <c r="BB664" s="170">
        <f t="shared" ref="BB664:BC665" si="2601">BB665</f>
        <v>0</v>
      </c>
      <c r="BC664" s="170">
        <f t="shared" si="2601"/>
        <v>0</v>
      </c>
      <c r="BD664" s="66">
        <f t="shared" si="2515"/>
        <v>995600</v>
      </c>
      <c r="BE664" s="66">
        <f t="shared" si="2516"/>
        <v>0</v>
      </c>
      <c r="BF664" s="66">
        <f t="shared" si="2517"/>
        <v>0</v>
      </c>
    </row>
    <row r="665" spans="1:58" s="47" customFormat="1" ht="25.5">
      <c r="A665" s="151"/>
      <c r="B665" s="99" t="s">
        <v>41</v>
      </c>
      <c r="C665" s="40" t="s">
        <v>396</v>
      </c>
      <c r="D665" s="40" t="s">
        <v>21</v>
      </c>
      <c r="E665" s="40" t="s">
        <v>99</v>
      </c>
      <c r="F665" s="40" t="s">
        <v>409</v>
      </c>
      <c r="G665" s="41" t="s">
        <v>39</v>
      </c>
      <c r="H665" s="170"/>
      <c r="I665" s="170"/>
      <c r="J665" s="170"/>
      <c r="K665" s="170"/>
      <c r="L665" s="170"/>
      <c r="M665" s="170"/>
      <c r="N665" s="170"/>
      <c r="O665" s="170"/>
      <c r="P665" s="170"/>
      <c r="Q665" s="170"/>
      <c r="R665" s="170"/>
      <c r="S665" s="170"/>
      <c r="T665" s="170"/>
      <c r="U665" s="170"/>
      <c r="V665" s="170"/>
      <c r="W665" s="170">
        <f>W666</f>
        <v>995600</v>
      </c>
      <c r="X665" s="170">
        <f t="shared" si="2596"/>
        <v>0</v>
      </c>
      <c r="Y665" s="170">
        <f t="shared" si="2596"/>
        <v>0</v>
      </c>
      <c r="Z665" s="66">
        <f t="shared" si="2495"/>
        <v>995600</v>
      </c>
      <c r="AA665" s="66">
        <f t="shared" si="2496"/>
        <v>0</v>
      </c>
      <c r="AB665" s="66">
        <f t="shared" si="2497"/>
        <v>0</v>
      </c>
      <c r="AC665" s="170">
        <f>AC666</f>
        <v>0</v>
      </c>
      <c r="AD665" s="170">
        <f t="shared" si="2597"/>
        <v>0</v>
      </c>
      <c r="AE665" s="170">
        <f t="shared" si="2597"/>
        <v>0</v>
      </c>
      <c r="AF665" s="66">
        <f t="shared" si="2499"/>
        <v>995600</v>
      </c>
      <c r="AG665" s="66">
        <f t="shared" si="2500"/>
        <v>0</v>
      </c>
      <c r="AH665" s="66">
        <f t="shared" si="2501"/>
        <v>0</v>
      </c>
      <c r="AI665" s="170">
        <f>AI666</f>
        <v>0</v>
      </c>
      <c r="AJ665" s="170">
        <f t="shared" si="2598"/>
        <v>0</v>
      </c>
      <c r="AK665" s="170">
        <f t="shared" si="2598"/>
        <v>0</v>
      </c>
      <c r="AL665" s="66">
        <f t="shared" si="2503"/>
        <v>995600</v>
      </c>
      <c r="AM665" s="66">
        <f t="shared" si="2504"/>
        <v>0</v>
      </c>
      <c r="AN665" s="66">
        <f t="shared" si="2505"/>
        <v>0</v>
      </c>
      <c r="AO665" s="170">
        <f>AO666</f>
        <v>0</v>
      </c>
      <c r="AP665" s="170">
        <f t="shared" si="2599"/>
        <v>0</v>
      </c>
      <c r="AQ665" s="170">
        <f t="shared" si="2599"/>
        <v>0</v>
      </c>
      <c r="AR665" s="66">
        <f t="shared" si="2507"/>
        <v>995600</v>
      </c>
      <c r="AS665" s="66">
        <f t="shared" si="2508"/>
        <v>0</v>
      </c>
      <c r="AT665" s="66">
        <f t="shared" si="2509"/>
        <v>0</v>
      </c>
      <c r="AU665" s="170">
        <f>AU666</f>
        <v>0</v>
      </c>
      <c r="AV665" s="170">
        <f t="shared" si="2600"/>
        <v>0</v>
      </c>
      <c r="AW665" s="170">
        <f t="shared" si="2600"/>
        <v>0</v>
      </c>
      <c r="AX665" s="66">
        <f t="shared" si="2511"/>
        <v>995600</v>
      </c>
      <c r="AY665" s="66">
        <f t="shared" si="2512"/>
        <v>0</v>
      </c>
      <c r="AZ665" s="66">
        <f t="shared" si="2513"/>
        <v>0</v>
      </c>
      <c r="BA665" s="170">
        <f>BA666</f>
        <v>0</v>
      </c>
      <c r="BB665" s="170">
        <f t="shared" si="2601"/>
        <v>0</v>
      </c>
      <c r="BC665" s="170">
        <f t="shared" si="2601"/>
        <v>0</v>
      </c>
      <c r="BD665" s="66">
        <f t="shared" si="2515"/>
        <v>995600</v>
      </c>
      <c r="BE665" s="66">
        <f t="shared" si="2516"/>
        <v>0</v>
      </c>
      <c r="BF665" s="66">
        <f t="shared" si="2517"/>
        <v>0</v>
      </c>
    </row>
    <row r="666" spans="1:58" s="47" customFormat="1">
      <c r="A666" s="151"/>
      <c r="B666" s="99" t="s">
        <v>42</v>
      </c>
      <c r="C666" s="40" t="s">
        <v>396</v>
      </c>
      <c r="D666" s="40" t="s">
        <v>21</v>
      </c>
      <c r="E666" s="40" t="s">
        <v>99</v>
      </c>
      <c r="F666" s="40" t="s">
        <v>409</v>
      </c>
      <c r="G666" s="41" t="s">
        <v>40</v>
      </c>
      <c r="H666" s="170"/>
      <c r="I666" s="170"/>
      <c r="J666" s="170"/>
      <c r="K666" s="170"/>
      <c r="L666" s="170"/>
      <c r="M666" s="170"/>
      <c r="N666" s="170"/>
      <c r="O666" s="170"/>
      <c r="P666" s="170"/>
      <c r="Q666" s="170"/>
      <c r="R666" s="170"/>
      <c r="S666" s="170"/>
      <c r="T666" s="170"/>
      <c r="U666" s="170"/>
      <c r="V666" s="170"/>
      <c r="W666" s="170">
        <v>995600</v>
      </c>
      <c r="X666" s="170"/>
      <c r="Y666" s="170"/>
      <c r="Z666" s="66">
        <f t="shared" si="2495"/>
        <v>995600</v>
      </c>
      <c r="AA666" s="66">
        <f t="shared" si="2496"/>
        <v>0</v>
      </c>
      <c r="AB666" s="66">
        <f t="shared" si="2497"/>
        <v>0</v>
      </c>
      <c r="AC666" s="170"/>
      <c r="AD666" s="170"/>
      <c r="AE666" s="170"/>
      <c r="AF666" s="66">
        <f t="shared" si="2499"/>
        <v>995600</v>
      </c>
      <c r="AG666" s="66">
        <f t="shared" si="2500"/>
        <v>0</v>
      </c>
      <c r="AH666" s="66">
        <f t="shared" si="2501"/>
        <v>0</v>
      </c>
      <c r="AI666" s="170"/>
      <c r="AJ666" s="170"/>
      <c r="AK666" s="170"/>
      <c r="AL666" s="66">
        <f t="shared" si="2503"/>
        <v>995600</v>
      </c>
      <c r="AM666" s="66">
        <f t="shared" si="2504"/>
        <v>0</v>
      </c>
      <c r="AN666" s="66">
        <f t="shared" si="2505"/>
        <v>0</v>
      </c>
      <c r="AO666" s="170"/>
      <c r="AP666" s="170"/>
      <c r="AQ666" s="170"/>
      <c r="AR666" s="66">
        <f t="shared" si="2507"/>
        <v>995600</v>
      </c>
      <c r="AS666" s="66">
        <f t="shared" si="2508"/>
        <v>0</v>
      </c>
      <c r="AT666" s="66">
        <f t="shared" si="2509"/>
        <v>0</v>
      </c>
      <c r="AU666" s="170"/>
      <c r="AV666" s="170"/>
      <c r="AW666" s="170"/>
      <c r="AX666" s="66">
        <f t="shared" si="2511"/>
        <v>995600</v>
      </c>
      <c r="AY666" s="66">
        <f t="shared" si="2512"/>
        <v>0</v>
      </c>
      <c r="AZ666" s="66">
        <f t="shared" si="2513"/>
        <v>0</v>
      </c>
      <c r="BA666" s="170"/>
      <c r="BB666" s="170"/>
      <c r="BC666" s="170"/>
      <c r="BD666" s="66">
        <f t="shared" si="2515"/>
        <v>995600</v>
      </c>
      <c r="BE666" s="66">
        <f t="shared" si="2516"/>
        <v>0</v>
      </c>
      <c r="BF666" s="66">
        <f t="shared" si="2517"/>
        <v>0</v>
      </c>
    </row>
    <row r="667" spans="1:58" s="47" customFormat="1" ht="25.5">
      <c r="A667" s="151"/>
      <c r="B667" s="99" t="s">
        <v>422</v>
      </c>
      <c r="C667" s="40" t="s">
        <v>396</v>
      </c>
      <c r="D667" s="40" t="s">
        <v>21</v>
      </c>
      <c r="E667" s="40" t="s">
        <v>99</v>
      </c>
      <c r="F667" s="40" t="s">
        <v>400</v>
      </c>
      <c r="G667" s="41"/>
      <c r="H667" s="170"/>
      <c r="I667" s="170"/>
      <c r="J667" s="170"/>
      <c r="K667" s="170"/>
      <c r="L667" s="170"/>
      <c r="M667" s="170"/>
      <c r="N667" s="170"/>
      <c r="O667" s="170"/>
      <c r="P667" s="170"/>
      <c r="Q667" s="170"/>
      <c r="R667" s="170"/>
      <c r="S667" s="170"/>
      <c r="T667" s="170"/>
      <c r="U667" s="170"/>
      <c r="V667" s="170"/>
      <c r="W667" s="170">
        <f>W668</f>
        <v>463600</v>
      </c>
      <c r="X667" s="170">
        <f t="shared" ref="X667:Y668" si="2602">X668</f>
        <v>0</v>
      </c>
      <c r="Y667" s="170">
        <f t="shared" si="2602"/>
        <v>0</v>
      </c>
      <c r="Z667" s="66">
        <f t="shared" si="2495"/>
        <v>463600</v>
      </c>
      <c r="AA667" s="66">
        <f t="shared" si="2496"/>
        <v>0</v>
      </c>
      <c r="AB667" s="66">
        <f t="shared" si="2497"/>
        <v>0</v>
      </c>
      <c r="AC667" s="170">
        <f>AC668</f>
        <v>0</v>
      </c>
      <c r="AD667" s="170">
        <f t="shared" ref="AD667:AE668" si="2603">AD668</f>
        <v>0</v>
      </c>
      <c r="AE667" s="170">
        <f t="shared" si="2603"/>
        <v>0</v>
      </c>
      <c r="AF667" s="66">
        <f t="shared" si="2499"/>
        <v>463600</v>
      </c>
      <c r="AG667" s="66">
        <f t="shared" si="2500"/>
        <v>0</v>
      </c>
      <c r="AH667" s="66">
        <f t="shared" si="2501"/>
        <v>0</v>
      </c>
      <c r="AI667" s="170">
        <f>AI668</f>
        <v>0</v>
      </c>
      <c r="AJ667" s="170">
        <f t="shared" ref="AJ667:AK668" si="2604">AJ668</f>
        <v>0</v>
      </c>
      <c r="AK667" s="170">
        <f t="shared" si="2604"/>
        <v>0</v>
      </c>
      <c r="AL667" s="66">
        <f t="shared" si="2503"/>
        <v>463600</v>
      </c>
      <c r="AM667" s="66">
        <f t="shared" si="2504"/>
        <v>0</v>
      </c>
      <c r="AN667" s="66">
        <f t="shared" si="2505"/>
        <v>0</v>
      </c>
      <c r="AO667" s="170">
        <f>AO668</f>
        <v>0</v>
      </c>
      <c r="AP667" s="170">
        <f t="shared" ref="AP667:AQ668" si="2605">AP668</f>
        <v>0</v>
      </c>
      <c r="AQ667" s="170">
        <f t="shared" si="2605"/>
        <v>0</v>
      </c>
      <c r="AR667" s="66">
        <f t="shared" si="2507"/>
        <v>463600</v>
      </c>
      <c r="AS667" s="66">
        <f t="shared" si="2508"/>
        <v>0</v>
      </c>
      <c r="AT667" s="66">
        <f t="shared" si="2509"/>
        <v>0</v>
      </c>
      <c r="AU667" s="170">
        <f>AU668</f>
        <v>0</v>
      </c>
      <c r="AV667" s="170">
        <f t="shared" ref="AV667:AW668" si="2606">AV668</f>
        <v>0</v>
      </c>
      <c r="AW667" s="170">
        <f t="shared" si="2606"/>
        <v>0</v>
      </c>
      <c r="AX667" s="66">
        <f t="shared" si="2511"/>
        <v>463600</v>
      </c>
      <c r="AY667" s="66">
        <f t="shared" si="2512"/>
        <v>0</v>
      </c>
      <c r="AZ667" s="66">
        <f t="shared" si="2513"/>
        <v>0</v>
      </c>
      <c r="BA667" s="170">
        <f>BA668</f>
        <v>0</v>
      </c>
      <c r="BB667" s="170">
        <f t="shared" ref="BB667:BC668" si="2607">BB668</f>
        <v>0</v>
      </c>
      <c r="BC667" s="170">
        <f t="shared" si="2607"/>
        <v>0</v>
      </c>
      <c r="BD667" s="66">
        <f t="shared" si="2515"/>
        <v>463600</v>
      </c>
      <c r="BE667" s="66">
        <f t="shared" si="2516"/>
        <v>0</v>
      </c>
      <c r="BF667" s="66">
        <f t="shared" si="2517"/>
        <v>0</v>
      </c>
    </row>
    <row r="668" spans="1:58" s="47" customFormat="1" ht="25.5">
      <c r="A668" s="151"/>
      <c r="B668" s="99" t="s">
        <v>41</v>
      </c>
      <c r="C668" s="40" t="s">
        <v>396</v>
      </c>
      <c r="D668" s="40" t="s">
        <v>21</v>
      </c>
      <c r="E668" s="40" t="s">
        <v>99</v>
      </c>
      <c r="F668" s="40" t="s">
        <v>400</v>
      </c>
      <c r="G668" s="41" t="s">
        <v>39</v>
      </c>
      <c r="H668" s="170"/>
      <c r="I668" s="170"/>
      <c r="J668" s="170"/>
      <c r="K668" s="170"/>
      <c r="L668" s="170"/>
      <c r="M668" s="170"/>
      <c r="N668" s="170"/>
      <c r="O668" s="170"/>
      <c r="P668" s="170"/>
      <c r="Q668" s="170"/>
      <c r="R668" s="170"/>
      <c r="S668" s="170"/>
      <c r="T668" s="170"/>
      <c r="U668" s="170"/>
      <c r="V668" s="170"/>
      <c r="W668" s="170">
        <f>W669</f>
        <v>463600</v>
      </c>
      <c r="X668" s="170">
        <f t="shared" si="2602"/>
        <v>0</v>
      </c>
      <c r="Y668" s="170">
        <f t="shared" si="2602"/>
        <v>0</v>
      </c>
      <c r="Z668" s="66">
        <f t="shared" si="2495"/>
        <v>463600</v>
      </c>
      <c r="AA668" s="66">
        <f t="shared" si="2496"/>
        <v>0</v>
      </c>
      <c r="AB668" s="66">
        <f t="shared" si="2497"/>
        <v>0</v>
      </c>
      <c r="AC668" s="170">
        <f>AC669</f>
        <v>0</v>
      </c>
      <c r="AD668" s="170">
        <f t="shared" si="2603"/>
        <v>0</v>
      </c>
      <c r="AE668" s="170">
        <f t="shared" si="2603"/>
        <v>0</v>
      </c>
      <c r="AF668" s="66">
        <f t="shared" si="2499"/>
        <v>463600</v>
      </c>
      <c r="AG668" s="66">
        <f t="shared" si="2500"/>
        <v>0</v>
      </c>
      <c r="AH668" s="66">
        <f t="shared" si="2501"/>
        <v>0</v>
      </c>
      <c r="AI668" s="170">
        <f>AI669</f>
        <v>0</v>
      </c>
      <c r="AJ668" s="170">
        <f t="shared" si="2604"/>
        <v>0</v>
      </c>
      <c r="AK668" s="170">
        <f t="shared" si="2604"/>
        <v>0</v>
      </c>
      <c r="AL668" s="66">
        <f t="shared" si="2503"/>
        <v>463600</v>
      </c>
      <c r="AM668" s="66">
        <f t="shared" si="2504"/>
        <v>0</v>
      </c>
      <c r="AN668" s="66">
        <f t="shared" si="2505"/>
        <v>0</v>
      </c>
      <c r="AO668" s="170">
        <f>AO669</f>
        <v>0</v>
      </c>
      <c r="AP668" s="170">
        <f t="shared" si="2605"/>
        <v>0</v>
      </c>
      <c r="AQ668" s="170">
        <f t="shared" si="2605"/>
        <v>0</v>
      </c>
      <c r="AR668" s="66">
        <f t="shared" si="2507"/>
        <v>463600</v>
      </c>
      <c r="AS668" s="66">
        <f t="shared" si="2508"/>
        <v>0</v>
      </c>
      <c r="AT668" s="66">
        <f t="shared" si="2509"/>
        <v>0</v>
      </c>
      <c r="AU668" s="170">
        <f>AU669</f>
        <v>0</v>
      </c>
      <c r="AV668" s="170">
        <f t="shared" si="2606"/>
        <v>0</v>
      </c>
      <c r="AW668" s="170">
        <f t="shared" si="2606"/>
        <v>0</v>
      </c>
      <c r="AX668" s="66">
        <f t="shared" si="2511"/>
        <v>463600</v>
      </c>
      <c r="AY668" s="66">
        <f t="shared" si="2512"/>
        <v>0</v>
      </c>
      <c r="AZ668" s="66">
        <f t="shared" si="2513"/>
        <v>0</v>
      </c>
      <c r="BA668" s="170">
        <f>BA669</f>
        <v>0</v>
      </c>
      <c r="BB668" s="170">
        <f t="shared" si="2607"/>
        <v>0</v>
      </c>
      <c r="BC668" s="170">
        <f t="shared" si="2607"/>
        <v>0</v>
      </c>
      <c r="BD668" s="66">
        <f t="shared" si="2515"/>
        <v>463600</v>
      </c>
      <c r="BE668" s="66">
        <f t="shared" si="2516"/>
        <v>0</v>
      </c>
      <c r="BF668" s="66">
        <f t="shared" si="2517"/>
        <v>0</v>
      </c>
    </row>
    <row r="669" spans="1:58" s="47" customFormat="1">
      <c r="A669" s="151"/>
      <c r="B669" s="99" t="s">
        <v>42</v>
      </c>
      <c r="C669" s="40" t="s">
        <v>396</v>
      </c>
      <c r="D669" s="40" t="s">
        <v>21</v>
      </c>
      <c r="E669" s="40" t="s">
        <v>99</v>
      </c>
      <c r="F669" s="40" t="s">
        <v>400</v>
      </c>
      <c r="G669" s="41" t="s">
        <v>40</v>
      </c>
      <c r="H669" s="170"/>
      <c r="I669" s="170"/>
      <c r="J669" s="170"/>
      <c r="K669" s="170"/>
      <c r="L669" s="170"/>
      <c r="M669" s="170"/>
      <c r="N669" s="170"/>
      <c r="O669" s="170"/>
      <c r="P669" s="170"/>
      <c r="Q669" s="170"/>
      <c r="R669" s="170"/>
      <c r="S669" s="170"/>
      <c r="T669" s="170"/>
      <c r="U669" s="170"/>
      <c r="V669" s="170"/>
      <c r="W669" s="170">
        <v>463600</v>
      </c>
      <c r="X669" s="170"/>
      <c r="Y669" s="170"/>
      <c r="Z669" s="66">
        <f t="shared" si="2495"/>
        <v>463600</v>
      </c>
      <c r="AA669" s="66">
        <f t="shared" si="2496"/>
        <v>0</v>
      </c>
      <c r="AB669" s="66">
        <f t="shared" si="2497"/>
        <v>0</v>
      </c>
      <c r="AC669" s="170"/>
      <c r="AD669" s="170"/>
      <c r="AE669" s="170"/>
      <c r="AF669" s="66">
        <f t="shared" si="2499"/>
        <v>463600</v>
      </c>
      <c r="AG669" s="66">
        <f t="shared" si="2500"/>
        <v>0</v>
      </c>
      <c r="AH669" s="66">
        <f t="shared" si="2501"/>
        <v>0</v>
      </c>
      <c r="AI669" s="170"/>
      <c r="AJ669" s="170"/>
      <c r="AK669" s="170"/>
      <c r="AL669" s="66">
        <f t="shared" si="2503"/>
        <v>463600</v>
      </c>
      <c r="AM669" s="66">
        <f t="shared" si="2504"/>
        <v>0</v>
      </c>
      <c r="AN669" s="66">
        <f t="shared" si="2505"/>
        <v>0</v>
      </c>
      <c r="AO669" s="170"/>
      <c r="AP669" s="170"/>
      <c r="AQ669" s="170"/>
      <c r="AR669" s="66">
        <f t="shared" si="2507"/>
        <v>463600</v>
      </c>
      <c r="AS669" s="66">
        <f t="shared" si="2508"/>
        <v>0</v>
      </c>
      <c r="AT669" s="66">
        <f t="shared" si="2509"/>
        <v>0</v>
      </c>
      <c r="AU669" s="170"/>
      <c r="AV669" s="170"/>
      <c r="AW669" s="170"/>
      <c r="AX669" s="66">
        <f t="shared" si="2511"/>
        <v>463600</v>
      </c>
      <c r="AY669" s="66">
        <f t="shared" si="2512"/>
        <v>0</v>
      </c>
      <c r="AZ669" s="66">
        <f t="shared" si="2513"/>
        <v>0</v>
      </c>
      <c r="BA669" s="170"/>
      <c r="BB669" s="170"/>
      <c r="BC669" s="170"/>
      <c r="BD669" s="66">
        <f t="shared" si="2515"/>
        <v>463600</v>
      </c>
      <c r="BE669" s="66">
        <f t="shared" si="2516"/>
        <v>0</v>
      </c>
      <c r="BF669" s="66">
        <f t="shared" si="2517"/>
        <v>0</v>
      </c>
    </row>
    <row r="670" spans="1:58" s="47" customFormat="1">
      <c r="A670" s="151"/>
      <c r="B670" s="99" t="s">
        <v>411</v>
      </c>
      <c r="C670" s="40" t="s">
        <v>396</v>
      </c>
      <c r="D670" s="40" t="s">
        <v>21</v>
      </c>
      <c r="E670" s="40" t="s">
        <v>99</v>
      </c>
      <c r="F670" s="40" t="s">
        <v>412</v>
      </c>
      <c r="G670" s="41"/>
      <c r="H670" s="170"/>
      <c r="I670" s="170"/>
      <c r="J670" s="170"/>
      <c r="K670" s="170"/>
      <c r="L670" s="170"/>
      <c r="M670" s="170"/>
      <c r="N670" s="170"/>
      <c r="O670" s="170"/>
      <c r="P670" s="170"/>
      <c r="Q670" s="170"/>
      <c r="R670" s="170"/>
      <c r="S670" s="170"/>
      <c r="T670" s="170"/>
      <c r="U670" s="170"/>
      <c r="V670" s="170"/>
      <c r="W670" s="170">
        <f>W671</f>
        <v>947000</v>
      </c>
      <c r="X670" s="170">
        <f t="shared" ref="X670:Y671" si="2608">X671</f>
        <v>0</v>
      </c>
      <c r="Y670" s="170">
        <f t="shared" si="2608"/>
        <v>0</v>
      </c>
      <c r="Z670" s="66">
        <f t="shared" si="2495"/>
        <v>947000</v>
      </c>
      <c r="AA670" s="66">
        <f t="shared" si="2496"/>
        <v>0</v>
      </c>
      <c r="AB670" s="66">
        <f t="shared" si="2497"/>
        <v>0</v>
      </c>
      <c r="AC670" s="170">
        <f>AC671</f>
        <v>0</v>
      </c>
      <c r="AD670" s="170">
        <f t="shared" ref="AD670:AE671" si="2609">AD671</f>
        <v>0</v>
      </c>
      <c r="AE670" s="170">
        <f t="shared" si="2609"/>
        <v>0</v>
      </c>
      <c r="AF670" s="66">
        <f t="shared" si="2499"/>
        <v>947000</v>
      </c>
      <c r="AG670" s="66">
        <f t="shared" si="2500"/>
        <v>0</v>
      </c>
      <c r="AH670" s="66">
        <f t="shared" si="2501"/>
        <v>0</v>
      </c>
      <c r="AI670" s="170">
        <f>AI671</f>
        <v>0</v>
      </c>
      <c r="AJ670" s="170">
        <f t="shared" ref="AJ670:AK671" si="2610">AJ671</f>
        <v>0</v>
      </c>
      <c r="AK670" s="170">
        <f t="shared" si="2610"/>
        <v>0</v>
      </c>
      <c r="AL670" s="66">
        <f t="shared" si="2503"/>
        <v>947000</v>
      </c>
      <c r="AM670" s="66">
        <f t="shared" si="2504"/>
        <v>0</v>
      </c>
      <c r="AN670" s="66">
        <f t="shared" si="2505"/>
        <v>0</v>
      </c>
      <c r="AO670" s="170">
        <f>AO671</f>
        <v>0</v>
      </c>
      <c r="AP670" s="170">
        <f t="shared" ref="AP670:AQ671" si="2611">AP671</f>
        <v>0</v>
      </c>
      <c r="AQ670" s="170">
        <f t="shared" si="2611"/>
        <v>0</v>
      </c>
      <c r="AR670" s="66">
        <f t="shared" si="2507"/>
        <v>947000</v>
      </c>
      <c r="AS670" s="66">
        <f t="shared" si="2508"/>
        <v>0</v>
      </c>
      <c r="AT670" s="66">
        <f t="shared" si="2509"/>
        <v>0</v>
      </c>
      <c r="AU670" s="170">
        <f>AU671</f>
        <v>0</v>
      </c>
      <c r="AV670" s="170">
        <f t="shared" ref="AV670:AW671" si="2612">AV671</f>
        <v>0</v>
      </c>
      <c r="AW670" s="170">
        <f t="shared" si="2612"/>
        <v>0</v>
      </c>
      <c r="AX670" s="66">
        <f t="shared" si="2511"/>
        <v>947000</v>
      </c>
      <c r="AY670" s="66">
        <f t="shared" si="2512"/>
        <v>0</v>
      </c>
      <c r="AZ670" s="66">
        <f t="shared" si="2513"/>
        <v>0</v>
      </c>
      <c r="BA670" s="170">
        <f>BA671</f>
        <v>0</v>
      </c>
      <c r="BB670" s="170">
        <f t="shared" ref="BB670:BC671" si="2613">BB671</f>
        <v>0</v>
      </c>
      <c r="BC670" s="170">
        <f t="shared" si="2613"/>
        <v>0</v>
      </c>
      <c r="BD670" s="66">
        <f t="shared" si="2515"/>
        <v>947000</v>
      </c>
      <c r="BE670" s="66">
        <f t="shared" si="2516"/>
        <v>0</v>
      </c>
      <c r="BF670" s="66">
        <f t="shared" si="2517"/>
        <v>0</v>
      </c>
    </row>
    <row r="671" spans="1:58" s="47" customFormat="1" ht="25.5">
      <c r="A671" s="151"/>
      <c r="B671" s="99" t="s">
        <v>41</v>
      </c>
      <c r="C671" s="40" t="s">
        <v>396</v>
      </c>
      <c r="D671" s="40" t="s">
        <v>21</v>
      </c>
      <c r="E671" s="40" t="s">
        <v>99</v>
      </c>
      <c r="F671" s="40" t="s">
        <v>412</v>
      </c>
      <c r="G671" s="41" t="s">
        <v>39</v>
      </c>
      <c r="H671" s="170"/>
      <c r="I671" s="170"/>
      <c r="J671" s="170"/>
      <c r="K671" s="170"/>
      <c r="L671" s="170"/>
      <c r="M671" s="170"/>
      <c r="N671" s="170"/>
      <c r="O671" s="170"/>
      <c r="P671" s="170"/>
      <c r="Q671" s="170"/>
      <c r="R671" s="170"/>
      <c r="S671" s="170"/>
      <c r="T671" s="170"/>
      <c r="U671" s="170"/>
      <c r="V671" s="170"/>
      <c r="W671" s="170">
        <f>W672</f>
        <v>947000</v>
      </c>
      <c r="X671" s="170">
        <f t="shared" si="2608"/>
        <v>0</v>
      </c>
      <c r="Y671" s="170">
        <f t="shared" si="2608"/>
        <v>0</v>
      </c>
      <c r="Z671" s="66">
        <f t="shared" si="2495"/>
        <v>947000</v>
      </c>
      <c r="AA671" s="66">
        <f t="shared" si="2496"/>
        <v>0</v>
      </c>
      <c r="AB671" s="66">
        <f t="shared" si="2497"/>
        <v>0</v>
      </c>
      <c r="AC671" s="170">
        <f>AC672</f>
        <v>0</v>
      </c>
      <c r="AD671" s="170">
        <f t="shared" si="2609"/>
        <v>0</v>
      </c>
      <c r="AE671" s="170">
        <f t="shared" si="2609"/>
        <v>0</v>
      </c>
      <c r="AF671" s="66">
        <f t="shared" si="2499"/>
        <v>947000</v>
      </c>
      <c r="AG671" s="66">
        <f t="shared" si="2500"/>
        <v>0</v>
      </c>
      <c r="AH671" s="66">
        <f t="shared" si="2501"/>
        <v>0</v>
      </c>
      <c r="AI671" s="170">
        <f>AI672</f>
        <v>0</v>
      </c>
      <c r="AJ671" s="170">
        <f t="shared" si="2610"/>
        <v>0</v>
      </c>
      <c r="AK671" s="170">
        <f t="shared" si="2610"/>
        <v>0</v>
      </c>
      <c r="AL671" s="66">
        <f t="shared" si="2503"/>
        <v>947000</v>
      </c>
      <c r="AM671" s="66">
        <f t="shared" si="2504"/>
        <v>0</v>
      </c>
      <c r="AN671" s="66">
        <f t="shared" si="2505"/>
        <v>0</v>
      </c>
      <c r="AO671" s="170">
        <f>AO672</f>
        <v>0</v>
      </c>
      <c r="AP671" s="170">
        <f t="shared" si="2611"/>
        <v>0</v>
      </c>
      <c r="AQ671" s="170">
        <f t="shared" si="2611"/>
        <v>0</v>
      </c>
      <c r="AR671" s="66">
        <f t="shared" si="2507"/>
        <v>947000</v>
      </c>
      <c r="AS671" s="66">
        <f t="shared" si="2508"/>
        <v>0</v>
      </c>
      <c r="AT671" s="66">
        <f t="shared" si="2509"/>
        <v>0</v>
      </c>
      <c r="AU671" s="170">
        <f>AU672</f>
        <v>0</v>
      </c>
      <c r="AV671" s="170">
        <f t="shared" si="2612"/>
        <v>0</v>
      </c>
      <c r="AW671" s="170">
        <f t="shared" si="2612"/>
        <v>0</v>
      </c>
      <c r="AX671" s="66">
        <f t="shared" si="2511"/>
        <v>947000</v>
      </c>
      <c r="AY671" s="66">
        <f t="shared" si="2512"/>
        <v>0</v>
      </c>
      <c r="AZ671" s="66">
        <f t="shared" si="2513"/>
        <v>0</v>
      </c>
      <c r="BA671" s="170">
        <f>BA672</f>
        <v>0</v>
      </c>
      <c r="BB671" s="170">
        <f t="shared" si="2613"/>
        <v>0</v>
      </c>
      <c r="BC671" s="170">
        <f t="shared" si="2613"/>
        <v>0</v>
      </c>
      <c r="BD671" s="66">
        <f t="shared" si="2515"/>
        <v>947000</v>
      </c>
      <c r="BE671" s="66">
        <f t="shared" si="2516"/>
        <v>0</v>
      </c>
      <c r="BF671" s="66">
        <f t="shared" si="2517"/>
        <v>0</v>
      </c>
    </row>
    <row r="672" spans="1:58" s="47" customFormat="1">
      <c r="A672" s="151"/>
      <c r="B672" s="99" t="s">
        <v>42</v>
      </c>
      <c r="C672" s="40" t="s">
        <v>396</v>
      </c>
      <c r="D672" s="40" t="s">
        <v>21</v>
      </c>
      <c r="E672" s="40" t="s">
        <v>99</v>
      </c>
      <c r="F672" s="40" t="s">
        <v>412</v>
      </c>
      <c r="G672" s="41" t="s">
        <v>40</v>
      </c>
      <c r="H672" s="170"/>
      <c r="I672" s="170"/>
      <c r="J672" s="170"/>
      <c r="K672" s="170"/>
      <c r="L672" s="170"/>
      <c r="M672" s="170"/>
      <c r="N672" s="170"/>
      <c r="O672" s="170"/>
      <c r="P672" s="170"/>
      <c r="Q672" s="170"/>
      <c r="R672" s="170"/>
      <c r="S672" s="170"/>
      <c r="T672" s="170"/>
      <c r="U672" s="170"/>
      <c r="V672" s="170"/>
      <c r="W672" s="170">
        <v>947000</v>
      </c>
      <c r="X672" s="170"/>
      <c r="Y672" s="170"/>
      <c r="Z672" s="66">
        <f t="shared" si="2495"/>
        <v>947000</v>
      </c>
      <c r="AA672" s="66">
        <f t="shared" si="2496"/>
        <v>0</v>
      </c>
      <c r="AB672" s="66">
        <f t="shared" si="2497"/>
        <v>0</v>
      </c>
      <c r="AC672" s="170"/>
      <c r="AD672" s="170"/>
      <c r="AE672" s="170"/>
      <c r="AF672" s="66">
        <f t="shared" si="2499"/>
        <v>947000</v>
      </c>
      <c r="AG672" s="66">
        <f t="shared" si="2500"/>
        <v>0</v>
      </c>
      <c r="AH672" s="66">
        <f t="shared" si="2501"/>
        <v>0</v>
      </c>
      <c r="AI672" s="170"/>
      <c r="AJ672" s="170"/>
      <c r="AK672" s="170"/>
      <c r="AL672" s="66">
        <f t="shared" si="2503"/>
        <v>947000</v>
      </c>
      <c r="AM672" s="66">
        <f t="shared" si="2504"/>
        <v>0</v>
      </c>
      <c r="AN672" s="66">
        <f t="shared" si="2505"/>
        <v>0</v>
      </c>
      <c r="AO672" s="170"/>
      <c r="AP672" s="170"/>
      <c r="AQ672" s="170"/>
      <c r="AR672" s="66">
        <f t="shared" si="2507"/>
        <v>947000</v>
      </c>
      <c r="AS672" s="66">
        <f t="shared" si="2508"/>
        <v>0</v>
      </c>
      <c r="AT672" s="66">
        <f t="shared" si="2509"/>
        <v>0</v>
      </c>
      <c r="AU672" s="170"/>
      <c r="AV672" s="170"/>
      <c r="AW672" s="170"/>
      <c r="AX672" s="66">
        <f t="shared" si="2511"/>
        <v>947000</v>
      </c>
      <c r="AY672" s="66">
        <f t="shared" si="2512"/>
        <v>0</v>
      </c>
      <c r="AZ672" s="66">
        <f t="shared" si="2513"/>
        <v>0</v>
      </c>
      <c r="BA672" s="170"/>
      <c r="BB672" s="170"/>
      <c r="BC672" s="170"/>
      <c r="BD672" s="66">
        <f t="shared" si="2515"/>
        <v>947000</v>
      </c>
      <c r="BE672" s="66">
        <f t="shared" si="2516"/>
        <v>0</v>
      </c>
      <c r="BF672" s="66">
        <f t="shared" si="2517"/>
        <v>0</v>
      </c>
    </row>
    <row r="673" spans="1:58" s="47" customFormat="1">
      <c r="A673" s="151"/>
      <c r="B673" s="99" t="s">
        <v>415</v>
      </c>
      <c r="C673" s="40" t="s">
        <v>396</v>
      </c>
      <c r="D673" s="40" t="s">
        <v>21</v>
      </c>
      <c r="E673" s="40" t="s">
        <v>99</v>
      </c>
      <c r="F673" s="40" t="s">
        <v>417</v>
      </c>
      <c r="G673" s="41"/>
      <c r="H673" s="170"/>
      <c r="I673" s="170"/>
      <c r="J673" s="170"/>
      <c r="K673" s="170"/>
      <c r="L673" s="170"/>
      <c r="M673" s="170"/>
      <c r="N673" s="170"/>
      <c r="O673" s="170"/>
      <c r="P673" s="170"/>
      <c r="Q673" s="170"/>
      <c r="R673" s="170"/>
      <c r="S673" s="170"/>
      <c r="T673" s="170"/>
      <c r="U673" s="170"/>
      <c r="V673" s="170"/>
      <c r="W673" s="170">
        <f>W674</f>
        <v>360468</v>
      </c>
      <c r="X673" s="170">
        <f t="shared" ref="X673:Y674" si="2614">X674</f>
        <v>0</v>
      </c>
      <c r="Y673" s="170">
        <f t="shared" si="2614"/>
        <v>0</v>
      </c>
      <c r="Z673" s="66">
        <f t="shared" si="2495"/>
        <v>360468</v>
      </c>
      <c r="AA673" s="66">
        <f t="shared" si="2496"/>
        <v>0</v>
      </c>
      <c r="AB673" s="66">
        <f t="shared" si="2497"/>
        <v>0</v>
      </c>
      <c r="AC673" s="170">
        <f>AC674</f>
        <v>0</v>
      </c>
      <c r="AD673" s="170">
        <f t="shared" ref="AD673:AE674" si="2615">AD674</f>
        <v>0</v>
      </c>
      <c r="AE673" s="170">
        <f t="shared" si="2615"/>
        <v>0</v>
      </c>
      <c r="AF673" s="66">
        <f t="shared" si="2499"/>
        <v>360468</v>
      </c>
      <c r="AG673" s="66">
        <f t="shared" si="2500"/>
        <v>0</v>
      </c>
      <c r="AH673" s="66">
        <f t="shared" si="2501"/>
        <v>0</v>
      </c>
      <c r="AI673" s="170">
        <f>AI674</f>
        <v>0</v>
      </c>
      <c r="AJ673" s="170">
        <f t="shared" ref="AJ673:AK674" si="2616">AJ674</f>
        <v>0</v>
      </c>
      <c r="AK673" s="170">
        <f t="shared" si="2616"/>
        <v>0</v>
      </c>
      <c r="AL673" s="66">
        <f t="shared" si="2503"/>
        <v>360468</v>
      </c>
      <c r="AM673" s="66">
        <f t="shared" si="2504"/>
        <v>0</v>
      </c>
      <c r="AN673" s="66">
        <f t="shared" si="2505"/>
        <v>0</v>
      </c>
      <c r="AO673" s="170">
        <f>AO674</f>
        <v>0</v>
      </c>
      <c r="AP673" s="170">
        <f t="shared" ref="AP673:AQ674" si="2617">AP674</f>
        <v>0</v>
      </c>
      <c r="AQ673" s="170">
        <f t="shared" si="2617"/>
        <v>0</v>
      </c>
      <c r="AR673" s="66">
        <f t="shared" si="2507"/>
        <v>360468</v>
      </c>
      <c r="AS673" s="66">
        <f t="shared" si="2508"/>
        <v>0</v>
      </c>
      <c r="AT673" s="66">
        <f t="shared" si="2509"/>
        <v>0</v>
      </c>
      <c r="AU673" s="170">
        <f>AU674</f>
        <v>0</v>
      </c>
      <c r="AV673" s="170">
        <f t="shared" ref="AV673:AW674" si="2618">AV674</f>
        <v>0</v>
      </c>
      <c r="AW673" s="170">
        <f t="shared" si="2618"/>
        <v>0</v>
      </c>
      <c r="AX673" s="66">
        <f t="shared" si="2511"/>
        <v>360468</v>
      </c>
      <c r="AY673" s="66">
        <f t="shared" si="2512"/>
        <v>0</v>
      </c>
      <c r="AZ673" s="66">
        <f t="shared" si="2513"/>
        <v>0</v>
      </c>
      <c r="BA673" s="170">
        <f>BA674</f>
        <v>0</v>
      </c>
      <c r="BB673" s="170">
        <f t="shared" ref="BB673:BC674" si="2619">BB674</f>
        <v>0</v>
      </c>
      <c r="BC673" s="170">
        <f t="shared" si="2619"/>
        <v>0</v>
      </c>
      <c r="BD673" s="66">
        <f t="shared" si="2515"/>
        <v>360468</v>
      </c>
      <c r="BE673" s="66">
        <f t="shared" si="2516"/>
        <v>0</v>
      </c>
      <c r="BF673" s="66">
        <f t="shared" si="2517"/>
        <v>0</v>
      </c>
    </row>
    <row r="674" spans="1:58" s="47" customFormat="1" ht="25.5">
      <c r="A674" s="151"/>
      <c r="B674" s="99" t="s">
        <v>207</v>
      </c>
      <c r="C674" s="40" t="s">
        <v>396</v>
      </c>
      <c r="D674" s="40" t="s">
        <v>21</v>
      </c>
      <c r="E674" s="40" t="s">
        <v>99</v>
      </c>
      <c r="F674" s="40" t="s">
        <v>417</v>
      </c>
      <c r="G674" s="41" t="s">
        <v>32</v>
      </c>
      <c r="H674" s="170"/>
      <c r="I674" s="170"/>
      <c r="J674" s="170"/>
      <c r="K674" s="170"/>
      <c r="L674" s="170"/>
      <c r="M674" s="170"/>
      <c r="N674" s="170"/>
      <c r="O674" s="170"/>
      <c r="P674" s="170"/>
      <c r="Q674" s="170"/>
      <c r="R674" s="170"/>
      <c r="S674" s="170"/>
      <c r="T674" s="170"/>
      <c r="U674" s="170"/>
      <c r="V674" s="170"/>
      <c r="W674" s="170">
        <f>W675</f>
        <v>360468</v>
      </c>
      <c r="X674" s="170">
        <f t="shared" si="2614"/>
        <v>0</v>
      </c>
      <c r="Y674" s="170">
        <f t="shared" si="2614"/>
        <v>0</v>
      </c>
      <c r="Z674" s="66">
        <f t="shared" si="2495"/>
        <v>360468</v>
      </c>
      <c r="AA674" s="66">
        <f t="shared" si="2496"/>
        <v>0</v>
      </c>
      <c r="AB674" s="66">
        <f t="shared" si="2497"/>
        <v>0</v>
      </c>
      <c r="AC674" s="170">
        <f>AC675</f>
        <v>0</v>
      </c>
      <c r="AD674" s="170">
        <f t="shared" si="2615"/>
        <v>0</v>
      </c>
      <c r="AE674" s="170">
        <f t="shared" si="2615"/>
        <v>0</v>
      </c>
      <c r="AF674" s="66">
        <f t="shared" si="2499"/>
        <v>360468</v>
      </c>
      <c r="AG674" s="66">
        <f t="shared" si="2500"/>
        <v>0</v>
      </c>
      <c r="AH674" s="66">
        <f t="shared" si="2501"/>
        <v>0</v>
      </c>
      <c r="AI674" s="170">
        <f>AI675</f>
        <v>0</v>
      </c>
      <c r="AJ674" s="170">
        <f t="shared" si="2616"/>
        <v>0</v>
      </c>
      <c r="AK674" s="170">
        <f t="shared" si="2616"/>
        <v>0</v>
      </c>
      <c r="AL674" s="66">
        <f t="shared" si="2503"/>
        <v>360468</v>
      </c>
      <c r="AM674" s="66">
        <f t="shared" si="2504"/>
        <v>0</v>
      </c>
      <c r="AN674" s="66">
        <f t="shared" si="2505"/>
        <v>0</v>
      </c>
      <c r="AO674" s="170">
        <f>AO675</f>
        <v>0</v>
      </c>
      <c r="AP674" s="170">
        <f t="shared" si="2617"/>
        <v>0</v>
      </c>
      <c r="AQ674" s="170">
        <f t="shared" si="2617"/>
        <v>0</v>
      </c>
      <c r="AR674" s="66">
        <f t="shared" si="2507"/>
        <v>360468</v>
      </c>
      <c r="AS674" s="66">
        <f t="shared" si="2508"/>
        <v>0</v>
      </c>
      <c r="AT674" s="66">
        <f t="shared" si="2509"/>
        <v>0</v>
      </c>
      <c r="AU674" s="170">
        <f>AU675</f>
        <v>0</v>
      </c>
      <c r="AV674" s="170">
        <f t="shared" si="2618"/>
        <v>0</v>
      </c>
      <c r="AW674" s="170">
        <f t="shared" si="2618"/>
        <v>0</v>
      </c>
      <c r="AX674" s="66">
        <f t="shared" si="2511"/>
        <v>360468</v>
      </c>
      <c r="AY674" s="66">
        <f t="shared" si="2512"/>
        <v>0</v>
      </c>
      <c r="AZ674" s="66">
        <f t="shared" si="2513"/>
        <v>0</v>
      </c>
      <c r="BA674" s="170">
        <f>BA675</f>
        <v>0</v>
      </c>
      <c r="BB674" s="170">
        <f t="shared" si="2619"/>
        <v>0</v>
      </c>
      <c r="BC674" s="170">
        <f t="shared" si="2619"/>
        <v>0</v>
      </c>
      <c r="BD674" s="66">
        <f t="shared" si="2515"/>
        <v>360468</v>
      </c>
      <c r="BE674" s="66">
        <f t="shared" si="2516"/>
        <v>0</v>
      </c>
      <c r="BF674" s="66">
        <f t="shared" si="2517"/>
        <v>0</v>
      </c>
    </row>
    <row r="675" spans="1:58" s="47" customFormat="1" ht="25.5">
      <c r="A675" s="151"/>
      <c r="B675" s="99" t="s">
        <v>34</v>
      </c>
      <c r="C675" s="40" t="s">
        <v>396</v>
      </c>
      <c r="D675" s="40" t="s">
        <v>21</v>
      </c>
      <c r="E675" s="40" t="s">
        <v>99</v>
      </c>
      <c r="F675" s="40" t="s">
        <v>417</v>
      </c>
      <c r="G675" s="41" t="s">
        <v>33</v>
      </c>
      <c r="H675" s="170"/>
      <c r="I675" s="170"/>
      <c r="J675" s="170"/>
      <c r="K675" s="170"/>
      <c r="L675" s="170"/>
      <c r="M675" s="170"/>
      <c r="N675" s="170"/>
      <c r="O675" s="170"/>
      <c r="P675" s="170"/>
      <c r="Q675" s="170"/>
      <c r="R675" s="170"/>
      <c r="S675" s="170"/>
      <c r="T675" s="170"/>
      <c r="U675" s="170"/>
      <c r="V675" s="170"/>
      <c r="W675" s="170">
        <v>360468</v>
      </c>
      <c r="X675" s="170"/>
      <c r="Y675" s="170"/>
      <c r="Z675" s="66">
        <f t="shared" si="2495"/>
        <v>360468</v>
      </c>
      <c r="AA675" s="66">
        <f t="shared" si="2496"/>
        <v>0</v>
      </c>
      <c r="AB675" s="66">
        <f t="shared" si="2497"/>
        <v>0</v>
      </c>
      <c r="AC675" s="170"/>
      <c r="AD675" s="170"/>
      <c r="AE675" s="170"/>
      <c r="AF675" s="66">
        <f t="shared" si="2499"/>
        <v>360468</v>
      </c>
      <c r="AG675" s="66">
        <f t="shared" si="2500"/>
        <v>0</v>
      </c>
      <c r="AH675" s="66">
        <f t="shared" si="2501"/>
        <v>0</v>
      </c>
      <c r="AI675" s="170"/>
      <c r="AJ675" s="170"/>
      <c r="AK675" s="170"/>
      <c r="AL675" s="66">
        <f t="shared" si="2503"/>
        <v>360468</v>
      </c>
      <c r="AM675" s="66">
        <f t="shared" si="2504"/>
        <v>0</v>
      </c>
      <c r="AN675" s="66">
        <f t="shared" si="2505"/>
        <v>0</v>
      </c>
      <c r="AO675" s="170"/>
      <c r="AP675" s="170"/>
      <c r="AQ675" s="170"/>
      <c r="AR675" s="66">
        <f t="shared" si="2507"/>
        <v>360468</v>
      </c>
      <c r="AS675" s="66">
        <f t="shared" si="2508"/>
        <v>0</v>
      </c>
      <c r="AT675" s="66">
        <f t="shared" si="2509"/>
        <v>0</v>
      </c>
      <c r="AU675" s="170"/>
      <c r="AV675" s="170"/>
      <c r="AW675" s="170"/>
      <c r="AX675" s="66">
        <f t="shared" si="2511"/>
        <v>360468</v>
      </c>
      <c r="AY675" s="66">
        <f t="shared" si="2512"/>
        <v>0</v>
      </c>
      <c r="AZ675" s="66">
        <f t="shared" si="2513"/>
        <v>0</v>
      </c>
      <c r="BA675" s="170"/>
      <c r="BB675" s="170"/>
      <c r="BC675" s="170"/>
      <c r="BD675" s="66">
        <f t="shared" si="2515"/>
        <v>360468</v>
      </c>
      <c r="BE675" s="66">
        <f t="shared" si="2516"/>
        <v>0</v>
      </c>
      <c r="BF675" s="66">
        <f t="shared" si="2517"/>
        <v>0</v>
      </c>
    </row>
    <row r="676" spans="1:58" s="47" customFormat="1">
      <c r="A676" s="151"/>
      <c r="B676" s="99" t="s">
        <v>416</v>
      </c>
      <c r="C676" s="40" t="s">
        <v>396</v>
      </c>
      <c r="D676" s="40" t="s">
        <v>21</v>
      </c>
      <c r="E676" s="40" t="s">
        <v>99</v>
      </c>
      <c r="F676" s="40" t="s">
        <v>418</v>
      </c>
      <c r="G676" s="41"/>
      <c r="H676" s="170"/>
      <c r="I676" s="170"/>
      <c r="J676" s="170"/>
      <c r="K676" s="170"/>
      <c r="L676" s="170"/>
      <c r="M676" s="170"/>
      <c r="N676" s="170"/>
      <c r="O676" s="170"/>
      <c r="P676" s="170"/>
      <c r="Q676" s="170"/>
      <c r="R676" s="170"/>
      <c r="S676" s="170"/>
      <c r="T676" s="170"/>
      <c r="U676" s="170"/>
      <c r="V676" s="170"/>
      <c r="W676" s="170">
        <f>W677</f>
        <v>950000</v>
      </c>
      <c r="X676" s="170">
        <f t="shared" ref="X676:Y677" si="2620">X677</f>
        <v>0</v>
      </c>
      <c r="Y676" s="170">
        <f t="shared" si="2620"/>
        <v>0</v>
      </c>
      <c r="Z676" s="66">
        <f t="shared" si="2495"/>
        <v>950000</v>
      </c>
      <c r="AA676" s="66">
        <f t="shared" si="2496"/>
        <v>0</v>
      </c>
      <c r="AB676" s="66">
        <f t="shared" si="2497"/>
        <v>0</v>
      </c>
      <c r="AC676" s="170">
        <f>AC677</f>
        <v>0</v>
      </c>
      <c r="AD676" s="170">
        <f t="shared" ref="AD676:AE677" si="2621">AD677</f>
        <v>0</v>
      </c>
      <c r="AE676" s="170">
        <f t="shared" si="2621"/>
        <v>0</v>
      </c>
      <c r="AF676" s="66">
        <f t="shared" si="2499"/>
        <v>950000</v>
      </c>
      <c r="AG676" s="66">
        <f t="shared" si="2500"/>
        <v>0</v>
      </c>
      <c r="AH676" s="66">
        <f t="shared" si="2501"/>
        <v>0</v>
      </c>
      <c r="AI676" s="170">
        <f>AI677</f>
        <v>0</v>
      </c>
      <c r="AJ676" s="170">
        <f t="shared" ref="AJ676:AK677" si="2622">AJ677</f>
        <v>0</v>
      </c>
      <c r="AK676" s="170">
        <f t="shared" si="2622"/>
        <v>0</v>
      </c>
      <c r="AL676" s="66">
        <f t="shared" si="2503"/>
        <v>950000</v>
      </c>
      <c r="AM676" s="66">
        <f t="shared" si="2504"/>
        <v>0</v>
      </c>
      <c r="AN676" s="66">
        <f t="shared" si="2505"/>
        <v>0</v>
      </c>
      <c r="AO676" s="170">
        <f>AO677</f>
        <v>0</v>
      </c>
      <c r="AP676" s="170">
        <f t="shared" ref="AP676:AQ677" si="2623">AP677</f>
        <v>0</v>
      </c>
      <c r="AQ676" s="170">
        <f t="shared" si="2623"/>
        <v>0</v>
      </c>
      <c r="AR676" s="66">
        <f t="shared" si="2507"/>
        <v>950000</v>
      </c>
      <c r="AS676" s="66">
        <f t="shared" si="2508"/>
        <v>0</v>
      </c>
      <c r="AT676" s="66">
        <f t="shared" si="2509"/>
        <v>0</v>
      </c>
      <c r="AU676" s="170">
        <f>AU677</f>
        <v>0</v>
      </c>
      <c r="AV676" s="170">
        <f t="shared" ref="AV676:AW677" si="2624">AV677</f>
        <v>0</v>
      </c>
      <c r="AW676" s="170">
        <f t="shared" si="2624"/>
        <v>0</v>
      </c>
      <c r="AX676" s="66">
        <f t="shared" si="2511"/>
        <v>950000</v>
      </c>
      <c r="AY676" s="66">
        <f t="shared" si="2512"/>
        <v>0</v>
      </c>
      <c r="AZ676" s="66">
        <f t="shared" si="2513"/>
        <v>0</v>
      </c>
      <c r="BA676" s="170">
        <f>BA677</f>
        <v>0</v>
      </c>
      <c r="BB676" s="170">
        <f t="shared" ref="BB676:BC677" si="2625">BB677</f>
        <v>0</v>
      </c>
      <c r="BC676" s="170">
        <f t="shared" si="2625"/>
        <v>0</v>
      </c>
      <c r="BD676" s="66">
        <f t="shared" si="2515"/>
        <v>950000</v>
      </c>
      <c r="BE676" s="66">
        <f t="shared" si="2516"/>
        <v>0</v>
      </c>
      <c r="BF676" s="66">
        <f t="shared" si="2517"/>
        <v>0</v>
      </c>
    </row>
    <row r="677" spans="1:58" s="47" customFormat="1" ht="25.5">
      <c r="A677" s="151"/>
      <c r="B677" s="99" t="s">
        <v>207</v>
      </c>
      <c r="C677" s="40" t="s">
        <v>396</v>
      </c>
      <c r="D677" s="40" t="s">
        <v>21</v>
      </c>
      <c r="E677" s="40" t="s">
        <v>99</v>
      </c>
      <c r="F677" s="40" t="s">
        <v>418</v>
      </c>
      <c r="G677" s="41" t="s">
        <v>32</v>
      </c>
      <c r="H677" s="170"/>
      <c r="I677" s="170"/>
      <c r="J677" s="170"/>
      <c r="K677" s="170"/>
      <c r="L677" s="170"/>
      <c r="M677" s="170"/>
      <c r="N677" s="170"/>
      <c r="O677" s="170"/>
      <c r="P677" s="170"/>
      <c r="Q677" s="170"/>
      <c r="R677" s="170"/>
      <c r="S677" s="170"/>
      <c r="T677" s="170"/>
      <c r="U677" s="170"/>
      <c r="V677" s="170"/>
      <c r="W677" s="170">
        <f>W678</f>
        <v>950000</v>
      </c>
      <c r="X677" s="170">
        <f t="shared" si="2620"/>
        <v>0</v>
      </c>
      <c r="Y677" s="170">
        <f t="shared" si="2620"/>
        <v>0</v>
      </c>
      <c r="Z677" s="66">
        <f t="shared" si="2495"/>
        <v>950000</v>
      </c>
      <c r="AA677" s="66">
        <f t="shared" si="2496"/>
        <v>0</v>
      </c>
      <c r="AB677" s="66">
        <f t="shared" si="2497"/>
        <v>0</v>
      </c>
      <c r="AC677" s="170">
        <f>AC678</f>
        <v>0</v>
      </c>
      <c r="AD677" s="170">
        <f t="shared" si="2621"/>
        <v>0</v>
      </c>
      <c r="AE677" s="170">
        <f t="shared" si="2621"/>
        <v>0</v>
      </c>
      <c r="AF677" s="66">
        <f t="shared" si="2499"/>
        <v>950000</v>
      </c>
      <c r="AG677" s="66">
        <f t="shared" si="2500"/>
        <v>0</v>
      </c>
      <c r="AH677" s="66">
        <f t="shared" si="2501"/>
        <v>0</v>
      </c>
      <c r="AI677" s="170">
        <f>AI678</f>
        <v>0</v>
      </c>
      <c r="AJ677" s="170">
        <f t="shared" si="2622"/>
        <v>0</v>
      </c>
      <c r="AK677" s="170">
        <f t="shared" si="2622"/>
        <v>0</v>
      </c>
      <c r="AL677" s="66">
        <f t="shared" si="2503"/>
        <v>950000</v>
      </c>
      <c r="AM677" s="66">
        <f t="shared" si="2504"/>
        <v>0</v>
      </c>
      <c r="AN677" s="66">
        <f t="shared" si="2505"/>
        <v>0</v>
      </c>
      <c r="AO677" s="170">
        <f>AO678</f>
        <v>0</v>
      </c>
      <c r="AP677" s="170">
        <f t="shared" si="2623"/>
        <v>0</v>
      </c>
      <c r="AQ677" s="170">
        <f t="shared" si="2623"/>
        <v>0</v>
      </c>
      <c r="AR677" s="66">
        <f t="shared" si="2507"/>
        <v>950000</v>
      </c>
      <c r="AS677" s="66">
        <f t="shared" si="2508"/>
        <v>0</v>
      </c>
      <c r="AT677" s="66">
        <f t="shared" si="2509"/>
        <v>0</v>
      </c>
      <c r="AU677" s="170">
        <f>AU678</f>
        <v>0</v>
      </c>
      <c r="AV677" s="170">
        <f t="shared" si="2624"/>
        <v>0</v>
      </c>
      <c r="AW677" s="170">
        <f t="shared" si="2624"/>
        <v>0</v>
      </c>
      <c r="AX677" s="66">
        <f t="shared" si="2511"/>
        <v>950000</v>
      </c>
      <c r="AY677" s="66">
        <f t="shared" si="2512"/>
        <v>0</v>
      </c>
      <c r="AZ677" s="66">
        <f t="shared" si="2513"/>
        <v>0</v>
      </c>
      <c r="BA677" s="170">
        <f>BA678</f>
        <v>0</v>
      </c>
      <c r="BB677" s="170">
        <f t="shared" si="2625"/>
        <v>0</v>
      </c>
      <c r="BC677" s="170">
        <f t="shared" si="2625"/>
        <v>0</v>
      </c>
      <c r="BD677" s="66">
        <f t="shared" si="2515"/>
        <v>950000</v>
      </c>
      <c r="BE677" s="66">
        <f t="shared" si="2516"/>
        <v>0</v>
      </c>
      <c r="BF677" s="66">
        <f t="shared" si="2517"/>
        <v>0</v>
      </c>
    </row>
    <row r="678" spans="1:58" s="47" customFormat="1" ht="25.5">
      <c r="A678" s="151"/>
      <c r="B678" s="99" t="s">
        <v>34</v>
      </c>
      <c r="C678" s="40" t="s">
        <v>396</v>
      </c>
      <c r="D678" s="40" t="s">
        <v>21</v>
      </c>
      <c r="E678" s="40" t="s">
        <v>99</v>
      </c>
      <c r="F678" s="40" t="s">
        <v>418</v>
      </c>
      <c r="G678" s="41" t="s">
        <v>33</v>
      </c>
      <c r="H678" s="170"/>
      <c r="I678" s="170"/>
      <c r="J678" s="170"/>
      <c r="K678" s="170"/>
      <c r="L678" s="170"/>
      <c r="M678" s="170"/>
      <c r="N678" s="170"/>
      <c r="O678" s="170"/>
      <c r="P678" s="170"/>
      <c r="Q678" s="170"/>
      <c r="R678" s="170"/>
      <c r="S678" s="170"/>
      <c r="T678" s="170"/>
      <c r="U678" s="170"/>
      <c r="V678" s="170"/>
      <c r="W678" s="170">
        <v>950000</v>
      </c>
      <c r="X678" s="170"/>
      <c r="Y678" s="170"/>
      <c r="Z678" s="66">
        <f t="shared" si="2495"/>
        <v>950000</v>
      </c>
      <c r="AA678" s="66">
        <f t="shared" si="2496"/>
        <v>0</v>
      </c>
      <c r="AB678" s="66">
        <f t="shared" si="2497"/>
        <v>0</v>
      </c>
      <c r="AC678" s="170"/>
      <c r="AD678" s="170"/>
      <c r="AE678" s="170"/>
      <c r="AF678" s="66">
        <f t="shared" si="2499"/>
        <v>950000</v>
      </c>
      <c r="AG678" s="66">
        <f t="shared" si="2500"/>
        <v>0</v>
      </c>
      <c r="AH678" s="66">
        <f t="shared" si="2501"/>
        <v>0</v>
      </c>
      <c r="AI678" s="170"/>
      <c r="AJ678" s="170"/>
      <c r="AK678" s="170"/>
      <c r="AL678" s="66">
        <f t="shared" si="2503"/>
        <v>950000</v>
      </c>
      <c r="AM678" s="66">
        <f t="shared" si="2504"/>
        <v>0</v>
      </c>
      <c r="AN678" s="66">
        <f t="shared" si="2505"/>
        <v>0</v>
      </c>
      <c r="AO678" s="170"/>
      <c r="AP678" s="170"/>
      <c r="AQ678" s="170"/>
      <c r="AR678" s="66">
        <f t="shared" si="2507"/>
        <v>950000</v>
      </c>
      <c r="AS678" s="66">
        <f t="shared" si="2508"/>
        <v>0</v>
      </c>
      <c r="AT678" s="66">
        <f t="shared" si="2509"/>
        <v>0</v>
      </c>
      <c r="AU678" s="170"/>
      <c r="AV678" s="170"/>
      <c r="AW678" s="170"/>
      <c r="AX678" s="66">
        <f t="shared" si="2511"/>
        <v>950000</v>
      </c>
      <c r="AY678" s="66">
        <f t="shared" si="2512"/>
        <v>0</v>
      </c>
      <c r="AZ678" s="66">
        <f t="shared" si="2513"/>
        <v>0</v>
      </c>
      <c r="BA678" s="170"/>
      <c r="BB678" s="170"/>
      <c r="BC678" s="170"/>
      <c r="BD678" s="66">
        <f t="shared" si="2515"/>
        <v>950000</v>
      </c>
      <c r="BE678" s="66">
        <f t="shared" si="2516"/>
        <v>0</v>
      </c>
      <c r="BF678" s="66">
        <f t="shared" si="2517"/>
        <v>0</v>
      </c>
    </row>
    <row r="679" spans="1:58" s="47" customFormat="1">
      <c r="A679" s="151"/>
      <c r="B679" s="99"/>
      <c r="C679" s="39"/>
      <c r="D679" s="39"/>
      <c r="E679" s="39"/>
      <c r="F679" s="39"/>
      <c r="G679" s="42"/>
      <c r="H679" s="170"/>
      <c r="I679" s="170"/>
      <c r="J679" s="170"/>
      <c r="K679" s="170"/>
      <c r="L679" s="170"/>
      <c r="M679" s="170"/>
      <c r="N679" s="170"/>
      <c r="O679" s="170"/>
      <c r="P679" s="170"/>
      <c r="Q679" s="170"/>
      <c r="R679" s="170"/>
      <c r="S679" s="170"/>
      <c r="T679" s="170"/>
      <c r="U679" s="170"/>
      <c r="V679" s="170"/>
      <c r="W679" s="170"/>
      <c r="X679" s="170"/>
      <c r="Y679" s="170"/>
      <c r="Z679" s="170"/>
      <c r="AA679" s="170"/>
      <c r="AB679" s="170"/>
      <c r="AC679" s="170"/>
      <c r="AD679" s="170"/>
      <c r="AE679" s="170"/>
      <c r="AF679" s="170"/>
      <c r="AG679" s="170"/>
      <c r="AH679" s="170"/>
      <c r="AI679" s="170"/>
      <c r="AJ679" s="170"/>
      <c r="AK679" s="170"/>
      <c r="AL679" s="170"/>
      <c r="AM679" s="170"/>
      <c r="AN679" s="170"/>
      <c r="AO679" s="170"/>
      <c r="AP679" s="170"/>
      <c r="AQ679" s="170"/>
      <c r="AR679" s="170"/>
      <c r="AS679" s="170"/>
      <c r="AT679" s="170"/>
      <c r="AU679" s="170"/>
      <c r="AV679" s="170"/>
      <c r="AW679" s="170"/>
      <c r="AX679" s="170"/>
      <c r="AY679" s="170"/>
      <c r="AZ679" s="170"/>
      <c r="BA679" s="170"/>
      <c r="BB679" s="170"/>
      <c r="BC679" s="170"/>
      <c r="BD679" s="170"/>
      <c r="BE679" s="170"/>
      <c r="BF679" s="170"/>
    </row>
    <row r="680" spans="1:58" s="47" customFormat="1" ht="18">
      <c r="A680" s="105" t="s">
        <v>74</v>
      </c>
      <c r="B680" s="185" t="s">
        <v>75</v>
      </c>
      <c r="C680" s="39"/>
      <c r="D680" s="39"/>
      <c r="E680" s="39"/>
      <c r="F680" s="39"/>
      <c r="G680" s="42"/>
      <c r="H680" s="71"/>
      <c r="I680" s="71"/>
      <c r="J680" s="71"/>
      <c r="K680" s="71"/>
      <c r="L680" s="71"/>
      <c r="M680" s="71"/>
      <c r="N680" s="71"/>
      <c r="O680" s="71"/>
      <c r="P680" s="71"/>
      <c r="Q680" s="71"/>
      <c r="R680" s="71"/>
      <c r="S680" s="71"/>
      <c r="T680" s="71"/>
      <c r="U680" s="71"/>
      <c r="V680" s="71"/>
      <c r="W680" s="71"/>
      <c r="X680" s="71"/>
      <c r="Y680" s="71"/>
      <c r="Z680" s="71"/>
      <c r="AA680" s="71"/>
      <c r="AB680" s="71"/>
      <c r="AC680" s="71"/>
      <c r="AD680" s="71"/>
      <c r="AE680" s="71"/>
      <c r="AF680" s="71"/>
      <c r="AG680" s="71"/>
      <c r="AH680" s="71"/>
      <c r="AI680" s="71"/>
      <c r="AJ680" s="71"/>
      <c r="AK680" s="71"/>
      <c r="AL680" s="71"/>
      <c r="AM680" s="71"/>
      <c r="AN680" s="71"/>
      <c r="AO680" s="71"/>
      <c r="AP680" s="71"/>
      <c r="AQ680" s="71"/>
      <c r="AR680" s="71"/>
      <c r="AS680" s="71"/>
      <c r="AT680" s="71"/>
      <c r="AU680" s="71"/>
      <c r="AV680" s="71"/>
      <c r="AW680" s="71"/>
      <c r="AX680" s="71"/>
      <c r="AY680" s="71"/>
      <c r="AZ680" s="71"/>
      <c r="BA680" s="71"/>
      <c r="BB680" s="71"/>
      <c r="BC680" s="71"/>
      <c r="BD680" s="71"/>
      <c r="BE680" s="71"/>
      <c r="BF680" s="71"/>
    </row>
    <row r="681" spans="1:58" s="47" customFormat="1" ht="18">
      <c r="A681" s="125"/>
      <c r="B681" s="102" t="s">
        <v>229</v>
      </c>
      <c r="C681" s="96" t="s">
        <v>52</v>
      </c>
      <c r="D681" s="96" t="s">
        <v>21</v>
      </c>
      <c r="E681" s="96" t="s">
        <v>99</v>
      </c>
      <c r="F681" s="96" t="s">
        <v>100</v>
      </c>
      <c r="G681" s="97"/>
      <c r="H681" s="98">
        <f t="shared" ref="H681:M681" si="2626">H682+H685+H688+H704+H727+H777+H714+H721+H740+H746+H754+H757+H769+H774+H782+H828+H823+H785+H797+H802+H831+H841+H711+H820+H737+H743+H836+H734+H790+H724</f>
        <v>274865547.56</v>
      </c>
      <c r="I681" s="98">
        <f t="shared" si="2626"/>
        <v>270811599.44</v>
      </c>
      <c r="J681" s="98">
        <f t="shared" si="2626"/>
        <v>272170159.94999999</v>
      </c>
      <c r="K681" s="98">
        <f t="shared" si="2626"/>
        <v>39880368.379999995</v>
      </c>
      <c r="L681" s="98">
        <f t="shared" si="2626"/>
        <v>-202847.7</v>
      </c>
      <c r="M681" s="98">
        <f t="shared" si="2626"/>
        <v>-872611.88</v>
      </c>
      <c r="N681" s="98">
        <f t="shared" si="2345"/>
        <v>314745915.94</v>
      </c>
      <c r="O681" s="98">
        <f t="shared" si="2346"/>
        <v>270608751.74000001</v>
      </c>
      <c r="P681" s="98">
        <f t="shared" si="2347"/>
        <v>271297548.06999999</v>
      </c>
      <c r="Q681" s="98">
        <f>Q682+Q685+Q688+Q704+Q727+Q777+Q714+Q721+Q740+Q746+Q754+Q757+Q769+Q774+Q782+Q828+Q823+Q785+Q797+Q802+Q831+Q841+Q711+Q820+Q737+Q743+Q836+Q734+Q790+Q724+Q696+Q814+Q808</f>
        <v>75150697.280000001</v>
      </c>
      <c r="R681" s="98">
        <f>R682+R685+R688+R704+R727+R777+R714+R721+R740+R746+R754+R757+R769+R774+R782+R828+R823+R785+R797+R802+R831+R841+R711+R820+R737+R743+R836+R734+R790+R724+R696+R814+R808</f>
        <v>0</v>
      </c>
      <c r="S681" s="98">
        <f>S682+S685+S688+S704+S727+S777+S714+S721+S740+S746+S754+S757+S769+S774+S782+S828+S823+S785+S797+S802+S831+S841+S711+S820+S737+S743+S836+S734+S790+S724+S696+S814+S808</f>
        <v>0</v>
      </c>
      <c r="T681" s="98">
        <f t="shared" ref="T681:T779" si="2627">N681+Q681</f>
        <v>389896613.22000003</v>
      </c>
      <c r="U681" s="98">
        <f t="shared" ref="U681:U779" si="2628">O681+R681</f>
        <v>270608751.74000001</v>
      </c>
      <c r="V681" s="98">
        <f t="shared" ref="V681:V779" si="2629">P681+S681</f>
        <v>271297548.06999999</v>
      </c>
      <c r="W681" s="98">
        <f>W682+W685+W688+W704+W727+W777+W714+W721+W740+W746+W754+W757+W769+W774+W782+W828+W823+W785+W797+W802+W831+W841+W711+W820+W737+W743+W836+W734+W790+W724+W696+W814+W808+W805</f>
        <v>-1210224.6200000001</v>
      </c>
      <c r="X681" s="98">
        <f>X682+X685+X688+X704+X727+X777+X714+X721+X740+X746+X754+X757+X769+X774+X782+X828+X823+X785+X797+X802+X831+X841+X711+X820+X737+X743+X836+X734+X790+X724+X696+X814+X808+X805</f>
        <v>0</v>
      </c>
      <c r="Y681" s="98">
        <f>Y682+Y685+Y688+Y704+Y727+Y777+Y714+Y721+Y740+Y746+Y754+Y757+Y769+Y774+Y782+Y828+Y823+Y785+Y797+Y802+Y831+Y841+Y711+Y820+Y737+Y743+Y836+Y734+Y790+Y724+Y696+Y814+Y808+Y805</f>
        <v>0</v>
      </c>
      <c r="Z681" s="98">
        <f t="shared" ref="Z681:Z779" si="2630">T681+W681</f>
        <v>388686388.60000002</v>
      </c>
      <c r="AA681" s="98">
        <f t="shared" ref="AA681:AA779" si="2631">U681+X681</f>
        <v>270608751.74000001</v>
      </c>
      <c r="AB681" s="98">
        <f t="shared" ref="AB681:AB779" si="2632">V681+Y681</f>
        <v>271297548.06999999</v>
      </c>
      <c r="AC681" s="98">
        <f>AC682+AC685+AC688+AC704+AC727+AC777+AC714+AC721+AC740+AC746+AC754+AC757+AC769+AC774+AC782+AC828+AC823+AC785+AC797+AC802+AC831+AC841+AC711+AC820+AC737+AC743+AC836+AC734+AC790+AC724+AC696+AC814+AC808+AC805</f>
        <v>-1000448.1499999998</v>
      </c>
      <c r="AD681" s="98">
        <f>AD682+AD685+AD688+AD704+AD727+AD777+AD714+AD721+AD740+AD746+AD754+AD757+AD769+AD774+AD782+AD828+AD823+AD785+AD797+AD802+AD831+AD841+AD711+AD820+AD737+AD743+AD836+AD734+AD790+AD724+AD696+AD814+AD808+AD805</f>
        <v>0</v>
      </c>
      <c r="AE681" s="98">
        <f>AE682+AE685+AE688+AE704+AE727+AE777+AE714+AE721+AE740+AE746+AE754+AE757+AE769+AE774+AE782+AE828+AE823+AE785+AE797+AE802+AE831+AE841+AE711+AE820+AE737+AE743+AE836+AE734+AE790+AE724+AE696+AE814+AE808+AE805</f>
        <v>0</v>
      </c>
      <c r="AF681" s="98">
        <f t="shared" ref="AF681:AF779" si="2633">Z681+AC681</f>
        <v>387685940.45000005</v>
      </c>
      <c r="AG681" s="98">
        <f t="shared" ref="AG681:AG779" si="2634">AA681+AD681</f>
        <v>270608751.74000001</v>
      </c>
      <c r="AH681" s="98">
        <f t="shared" ref="AH681:AH779" si="2635">AB681+AE681</f>
        <v>271297548.06999999</v>
      </c>
      <c r="AI681" s="98">
        <f>AI682+AI685+AI688+AI704+AI727+AI777+AI714+AI721+AI740+AI746+AI754+AI757+AI769+AI774+AI782+AI828+AI823+AI785+AI797+AI802+AI831+AI841+AI711+AI820+AI737+AI743+AI836+AI734+AI790+AI724+AI696+AI814+AI808+AI805+AI811+AI817</f>
        <v>507649.17000000033</v>
      </c>
      <c r="AJ681" s="98">
        <f t="shared" ref="AJ681:AK681" si="2636">AJ682+AJ685+AJ688+AJ704+AJ727+AJ777+AJ714+AJ721+AJ740+AJ746+AJ754+AJ757+AJ769+AJ774+AJ782+AJ828+AJ823+AJ785+AJ797+AJ802+AJ831+AJ841+AJ711+AJ820+AJ737+AJ743+AJ836+AJ734+AJ790+AJ724+AJ696+AJ814+AJ808+AJ805+AJ811+AJ817</f>
        <v>-600000</v>
      </c>
      <c r="AK681" s="98">
        <f t="shared" si="2636"/>
        <v>0</v>
      </c>
      <c r="AL681" s="98">
        <f t="shared" ref="AL681:AL779" si="2637">AF681+AI681</f>
        <v>388193589.62000006</v>
      </c>
      <c r="AM681" s="98">
        <f t="shared" ref="AM681:AM779" si="2638">AG681+AJ681</f>
        <v>270008751.74000001</v>
      </c>
      <c r="AN681" s="98">
        <f t="shared" ref="AN681:AN779" si="2639">AH681+AK681</f>
        <v>271297548.06999999</v>
      </c>
      <c r="AO681" s="98">
        <f>AO682+AO685+AO688+AO704+AO727+AO777+AO714+AO721+AO740+AO746+AO754+AO757+AO769+AO774+AO782+AO828+AO823+AO785+AO797+AO802+AO831+AO841+AO711+AO820+AO737+AO743+AO836+AO734+AO790+AO724+AO696+AO814+AO808+AO805+AO811+AO817+AO766</f>
        <v>-1239216.53</v>
      </c>
      <c r="AP681" s="98">
        <f t="shared" ref="AP681:AQ681" si="2640">AP682+AP685+AP688+AP704+AP727+AP777+AP714+AP721+AP740+AP746+AP754+AP757+AP769+AP774+AP782+AP828+AP823+AP785+AP797+AP802+AP831+AP841+AP711+AP820+AP737+AP743+AP836+AP734+AP790+AP724+AP696+AP814+AP808+AP805+AP811+AP817+AP766</f>
        <v>0</v>
      </c>
      <c r="AQ681" s="98">
        <f t="shared" si="2640"/>
        <v>0</v>
      </c>
      <c r="AR681" s="98">
        <f t="shared" ref="AR681:AR779" si="2641">AL681+AO681</f>
        <v>386954373.09000009</v>
      </c>
      <c r="AS681" s="98">
        <f t="shared" ref="AS681:AS779" si="2642">AM681+AP681</f>
        <v>270008751.74000001</v>
      </c>
      <c r="AT681" s="98">
        <f t="shared" ref="AT681:AT779" si="2643">AN681+AQ681</f>
        <v>271297548.06999999</v>
      </c>
      <c r="AU681" s="98">
        <f>AU682+AU685+AU688+AU704+AU727+AU777+AU714+AU721+AU740+AU746+AU754+AU757+AU769+AU774+AU782+AU828+AU823+AU785+AU797+AU802+AU831+AU841+AU711+AU820+AU737+AU743+AU836+AU734+AU790+AU724+AU696+AU814+AU808+AU805+AU811+AU817+AU766</f>
        <v>-6492877.46</v>
      </c>
      <c r="AV681" s="98">
        <f t="shared" ref="AV681:AW681" si="2644">AV682+AV685+AV688+AV704+AV727+AV777+AV714+AV721+AV740+AV746+AV754+AV757+AV769+AV774+AV782+AV828+AV823+AV785+AV797+AV802+AV831+AV841+AV711+AV820+AV737+AV743+AV836+AV734+AV790+AV724+AV696+AV814+AV808+AV805+AV811+AV817+AV766</f>
        <v>0</v>
      </c>
      <c r="AW681" s="98">
        <f t="shared" si="2644"/>
        <v>0</v>
      </c>
      <c r="AX681" s="98">
        <f t="shared" ref="AX681:AX779" si="2645">AR681+AU681</f>
        <v>380461495.63000011</v>
      </c>
      <c r="AY681" s="98">
        <f t="shared" ref="AY681:AY779" si="2646">AS681+AV681</f>
        <v>270008751.74000001</v>
      </c>
      <c r="AZ681" s="98">
        <f t="shared" ref="AZ681:AZ779" si="2647">AT681+AW681</f>
        <v>271297548.06999999</v>
      </c>
      <c r="BA681" s="98">
        <f>BA682+BA685+BA688+BA704+BA727+BA777+BA714+BA721+BA740+BA746+BA754+BA757+BA769+BA774+BA782+BA828+BA823+BA785+BA797+BA802+BA831+BA841+BA711+BA820+BA737+BA743+BA836+BA734+BA790+BA724+BA696+BA814+BA808+BA805+BA811+BA817+BA766</f>
        <v>-2262071.62</v>
      </c>
      <c r="BB681" s="98">
        <f t="shared" ref="BB681:BC681" si="2648">BB682+BB685+BB688+BB704+BB727+BB777+BB714+BB721+BB740+BB746+BB754+BB757+BB769+BB774+BB782+BB828+BB823+BB785+BB797+BB802+BB831+BB841+BB711+BB820+BB737+BB743+BB836+BB734+BB790+BB724+BB696+BB814+BB808+BB805+BB811+BB817+BB766</f>
        <v>0</v>
      </c>
      <c r="BC681" s="98">
        <f t="shared" si="2648"/>
        <v>0</v>
      </c>
      <c r="BD681" s="98">
        <f t="shared" ref="BD681:BD779" si="2649">AX681+BA681</f>
        <v>378199424.01000011</v>
      </c>
      <c r="BE681" s="98">
        <f t="shared" ref="BE681:BE779" si="2650">AY681+BB681</f>
        <v>270008751.74000001</v>
      </c>
      <c r="BF681" s="98">
        <f t="shared" ref="BF681:BF779" si="2651">AZ681+BC681</f>
        <v>271297548.06999999</v>
      </c>
    </row>
    <row r="682" spans="1:58" s="47" customFormat="1">
      <c r="A682" s="123"/>
      <c r="B682" s="108" t="s">
        <v>302</v>
      </c>
      <c r="C682" s="40" t="s">
        <v>52</v>
      </c>
      <c r="D682" s="40" t="s">
        <v>21</v>
      </c>
      <c r="E682" s="40" t="s">
        <v>99</v>
      </c>
      <c r="F682" s="75" t="s">
        <v>168</v>
      </c>
      <c r="G682" s="101"/>
      <c r="H682" s="104">
        <f>H683</f>
        <v>3920905</v>
      </c>
      <c r="I682" s="104">
        <f t="shared" ref="I682:M683" si="2652">I683</f>
        <v>3960114.35</v>
      </c>
      <c r="J682" s="104">
        <f t="shared" si="2652"/>
        <v>3999715.49</v>
      </c>
      <c r="K682" s="104">
        <f t="shared" si="2652"/>
        <v>0</v>
      </c>
      <c r="L682" s="104">
        <f t="shared" si="2652"/>
        <v>0</v>
      </c>
      <c r="M682" s="104">
        <f t="shared" si="2652"/>
        <v>0</v>
      </c>
      <c r="N682" s="104">
        <f t="shared" si="2345"/>
        <v>3920905</v>
      </c>
      <c r="O682" s="104">
        <f t="shared" si="2346"/>
        <v>3960114.35</v>
      </c>
      <c r="P682" s="104">
        <f t="shared" si="2347"/>
        <v>3999715.49</v>
      </c>
      <c r="Q682" s="104">
        <f t="shared" ref="Q682:S683" si="2653">Q683</f>
        <v>0</v>
      </c>
      <c r="R682" s="104">
        <f t="shared" si="2653"/>
        <v>0</v>
      </c>
      <c r="S682" s="104">
        <f t="shared" si="2653"/>
        <v>0</v>
      </c>
      <c r="T682" s="104">
        <f t="shared" si="2627"/>
        <v>3920905</v>
      </c>
      <c r="U682" s="104">
        <f t="shared" si="2628"/>
        <v>3960114.35</v>
      </c>
      <c r="V682" s="104">
        <f t="shared" si="2629"/>
        <v>3999715.49</v>
      </c>
      <c r="W682" s="104">
        <f t="shared" ref="W682:Y683" si="2654">W683</f>
        <v>0</v>
      </c>
      <c r="X682" s="104">
        <f t="shared" si="2654"/>
        <v>0</v>
      </c>
      <c r="Y682" s="104">
        <f t="shared" si="2654"/>
        <v>0</v>
      </c>
      <c r="Z682" s="104">
        <f t="shared" si="2630"/>
        <v>3920905</v>
      </c>
      <c r="AA682" s="104">
        <f t="shared" si="2631"/>
        <v>3960114.35</v>
      </c>
      <c r="AB682" s="104">
        <f t="shared" si="2632"/>
        <v>3999715.49</v>
      </c>
      <c r="AC682" s="104">
        <f t="shared" ref="AC682:AE683" si="2655">AC683</f>
        <v>0</v>
      </c>
      <c r="AD682" s="104">
        <f t="shared" si="2655"/>
        <v>0</v>
      </c>
      <c r="AE682" s="104">
        <f t="shared" si="2655"/>
        <v>0</v>
      </c>
      <c r="AF682" s="104">
        <f t="shared" si="2633"/>
        <v>3920905</v>
      </c>
      <c r="AG682" s="104">
        <f t="shared" si="2634"/>
        <v>3960114.35</v>
      </c>
      <c r="AH682" s="104">
        <f t="shared" si="2635"/>
        <v>3999715.49</v>
      </c>
      <c r="AI682" s="104">
        <f t="shared" ref="AI682:AK683" si="2656">AI683</f>
        <v>0</v>
      </c>
      <c r="AJ682" s="104">
        <f t="shared" si="2656"/>
        <v>0</v>
      </c>
      <c r="AK682" s="104">
        <f t="shared" si="2656"/>
        <v>0</v>
      </c>
      <c r="AL682" s="104">
        <f t="shared" si="2637"/>
        <v>3920905</v>
      </c>
      <c r="AM682" s="104">
        <f t="shared" si="2638"/>
        <v>3960114.35</v>
      </c>
      <c r="AN682" s="104">
        <f t="shared" si="2639"/>
        <v>3999715.49</v>
      </c>
      <c r="AO682" s="104">
        <f t="shared" ref="AO682:AQ683" si="2657">AO683</f>
        <v>0</v>
      </c>
      <c r="AP682" s="104">
        <f t="shared" si="2657"/>
        <v>0</v>
      </c>
      <c r="AQ682" s="104">
        <f t="shared" si="2657"/>
        <v>0</v>
      </c>
      <c r="AR682" s="104">
        <f t="shared" si="2641"/>
        <v>3920905</v>
      </c>
      <c r="AS682" s="104">
        <f t="shared" si="2642"/>
        <v>3960114.35</v>
      </c>
      <c r="AT682" s="104">
        <f t="shared" si="2643"/>
        <v>3999715.49</v>
      </c>
      <c r="AU682" s="104">
        <f t="shared" ref="AU682:AW683" si="2658">AU683</f>
        <v>216000</v>
      </c>
      <c r="AV682" s="104">
        <f t="shared" si="2658"/>
        <v>0</v>
      </c>
      <c r="AW682" s="104">
        <f t="shared" si="2658"/>
        <v>0</v>
      </c>
      <c r="AX682" s="104">
        <f t="shared" si="2645"/>
        <v>4136905</v>
      </c>
      <c r="AY682" s="104">
        <f t="shared" si="2646"/>
        <v>3960114.35</v>
      </c>
      <c r="AZ682" s="104">
        <f t="shared" si="2647"/>
        <v>3999715.49</v>
      </c>
      <c r="BA682" s="104">
        <f t="shared" ref="BA682:BC683" si="2659">BA683</f>
        <v>75432.259999999995</v>
      </c>
      <c r="BB682" s="104">
        <f t="shared" si="2659"/>
        <v>0</v>
      </c>
      <c r="BC682" s="104">
        <f t="shared" si="2659"/>
        <v>0</v>
      </c>
      <c r="BD682" s="104">
        <f t="shared" si="2649"/>
        <v>4212337.26</v>
      </c>
      <c r="BE682" s="104">
        <f t="shared" si="2650"/>
        <v>3960114.35</v>
      </c>
      <c r="BF682" s="104">
        <f t="shared" si="2651"/>
        <v>3999715.49</v>
      </c>
    </row>
    <row r="683" spans="1:58" customFormat="1" ht="38.25">
      <c r="A683" s="123"/>
      <c r="B683" s="77" t="s">
        <v>50</v>
      </c>
      <c r="C683" s="40" t="s">
        <v>52</v>
      </c>
      <c r="D683" s="40" t="s">
        <v>21</v>
      </c>
      <c r="E683" s="40" t="s">
        <v>99</v>
      </c>
      <c r="F683" s="75" t="s">
        <v>168</v>
      </c>
      <c r="G683" s="101" t="s">
        <v>48</v>
      </c>
      <c r="H683" s="104">
        <f>H684</f>
        <v>3920905</v>
      </c>
      <c r="I683" s="104">
        <f t="shared" si="2652"/>
        <v>3960114.35</v>
      </c>
      <c r="J683" s="104">
        <f t="shared" si="2652"/>
        <v>3999715.49</v>
      </c>
      <c r="K683" s="104">
        <f t="shared" si="2652"/>
        <v>0</v>
      </c>
      <c r="L683" s="104">
        <f t="shared" si="2652"/>
        <v>0</v>
      </c>
      <c r="M683" s="104">
        <f t="shared" si="2652"/>
        <v>0</v>
      </c>
      <c r="N683" s="104">
        <f t="shared" si="2345"/>
        <v>3920905</v>
      </c>
      <c r="O683" s="104">
        <f t="shared" si="2346"/>
        <v>3960114.35</v>
      </c>
      <c r="P683" s="104">
        <f t="shared" si="2347"/>
        <v>3999715.49</v>
      </c>
      <c r="Q683" s="104">
        <f t="shared" si="2653"/>
        <v>0</v>
      </c>
      <c r="R683" s="104">
        <f t="shared" si="2653"/>
        <v>0</v>
      </c>
      <c r="S683" s="104">
        <f t="shared" si="2653"/>
        <v>0</v>
      </c>
      <c r="T683" s="104">
        <f t="shared" si="2627"/>
        <v>3920905</v>
      </c>
      <c r="U683" s="104">
        <f t="shared" si="2628"/>
        <v>3960114.35</v>
      </c>
      <c r="V683" s="104">
        <f t="shared" si="2629"/>
        <v>3999715.49</v>
      </c>
      <c r="W683" s="104">
        <f t="shared" si="2654"/>
        <v>0</v>
      </c>
      <c r="X683" s="104">
        <f t="shared" si="2654"/>
        <v>0</v>
      </c>
      <c r="Y683" s="104">
        <f t="shared" si="2654"/>
        <v>0</v>
      </c>
      <c r="Z683" s="104">
        <f t="shared" si="2630"/>
        <v>3920905</v>
      </c>
      <c r="AA683" s="104">
        <f t="shared" si="2631"/>
        <v>3960114.35</v>
      </c>
      <c r="AB683" s="104">
        <f t="shared" si="2632"/>
        <v>3999715.49</v>
      </c>
      <c r="AC683" s="104">
        <f t="shared" si="2655"/>
        <v>0</v>
      </c>
      <c r="AD683" s="104">
        <f t="shared" si="2655"/>
        <v>0</v>
      </c>
      <c r="AE683" s="104">
        <f t="shared" si="2655"/>
        <v>0</v>
      </c>
      <c r="AF683" s="104">
        <f t="shared" si="2633"/>
        <v>3920905</v>
      </c>
      <c r="AG683" s="104">
        <f t="shared" si="2634"/>
        <v>3960114.35</v>
      </c>
      <c r="AH683" s="104">
        <f t="shared" si="2635"/>
        <v>3999715.49</v>
      </c>
      <c r="AI683" s="104">
        <f t="shared" si="2656"/>
        <v>0</v>
      </c>
      <c r="AJ683" s="104">
        <f t="shared" si="2656"/>
        <v>0</v>
      </c>
      <c r="AK683" s="104">
        <f t="shared" si="2656"/>
        <v>0</v>
      </c>
      <c r="AL683" s="104">
        <f t="shared" si="2637"/>
        <v>3920905</v>
      </c>
      <c r="AM683" s="104">
        <f t="shared" si="2638"/>
        <v>3960114.35</v>
      </c>
      <c r="AN683" s="104">
        <f t="shared" si="2639"/>
        <v>3999715.49</v>
      </c>
      <c r="AO683" s="104">
        <f t="shared" si="2657"/>
        <v>0</v>
      </c>
      <c r="AP683" s="104">
        <f t="shared" si="2657"/>
        <v>0</v>
      </c>
      <c r="AQ683" s="104">
        <f t="shared" si="2657"/>
        <v>0</v>
      </c>
      <c r="AR683" s="104">
        <f t="shared" si="2641"/>
        <v>3920905</v>
      </c>
      <c r="AS683" s="104">
        <f t="shared" si="2642"/>
        <v>3960114.35</v>
      </c>
      <c r="AT683" s="104">
        <f t="shared" si="2643"/>
        <v>3999715.49</v>
      </c>
      <c r="AU683" s="104">
        <f t="shared" si="2658"/>
        <v>216000</v>
      </c>
      <c r="AV683" s="104">
        <f t="shared" si="2658"/>
        <v>0</v>
      </c>
      <c r="AW683" s="104">
        <f t="shared" si="2658"/>
        <v>0</v>
      </c>
      <c r="AX683" s="104">
        <f t="shared" si="2645"/>
        <v>4136905</v>
      </c>
      <c r="AY683" s="104">
        <f t="shared" si="2646"/>
        <v>3960114.35</v>
      </c>
      <c r="AZ683" s="104">
        <f t="shared" si="2647"/>
        <v>3999715.49</v>
      </c>
      <c r="BA683" s="104">
        <f t="shared" si="2659"/>
        <v>75432.259999999995</v>
      </c>
      <c r="BB683" s="104">
        <f t="shared" si="2659"/>
        <v>0</v>
      </c>
      <c r="BC683" s="104">
        <f t="shared" si="2659"/>
        <v>0</v>
      </c>
      <c r="BD683" s="104">
        <f t="shared" si="2649"/>
        <v>4212337.26</v>
      </c>
      <c r="BE683" s="104">
        <f t="shared" si="2650"/>
        <v>3960114.35</v>
      </c>
      <c r="BF683" s="104">
        <f t="shared" si="2651"/>
        <v>3999715.49</v>
      </c>
    </row>
    <row r="684" spans="1:58" customFormat="1">
      <c r="A684" s="123"/>
      <c r="B684" s="77" t="s">
        <v>51</v>
      </c>
      <c r="C684" s="40" t="s">
        <v>52</v>
      </c>
      <c r="D684" s="40" t="s">
        <v>21</v>
      </c>
      <c r="E684" s="40" t="s">
        <v>99</v>
      </c>
      <c r="F684" s="75" t="s">
        <v>168</v>
      </c>
      <c r="G684" s="101" t="s">
        <v>49</v>
      </c>
      <c r="H684" s="66">
        <v>3920905</v>
      </c>
      <c r="I684" s="66">
        <v>3960114.35</v>
      </c>
      <c r="J684" s="66">
        <v>3999715.49</v>
      </c>
      <c r="K684" s="66"/>
      <c r="L684" s="66"/>
      <c r="M684" s="66"/>
      <c r="N684" s="66">
        <f t="shared" si="2345"/>
        <v>3920905</v>
      </c>
      <c r="O684" s="66">
        <f t="shared" si="2346"/>
        <v>3960114.35</v>
      </c>
      <c r="P684" s="66">
        <f t="shared" si="2347"/>
        <v>3999715.49</v>
      </c>
      <c r="Q684" s="66"/>
      <c r="R684" s="66"/>
      <c r="S684" s="66"/>
      <c r="T684" s="66">
        <f t="shared" si="2627"/>
        <v>3920905</v>
      </c>
      <c r="U684" s="66">
        <f t="shared" si="2628"/>
        <v>3960114.35</v>
      </c>
      <c r="V684" s="66">
        <f t="shared" si="2629"/>
        <v>3999715.49</v>
      </c>
      <c r="W684" s="66"/>
      <c r="X684" s="66"/>
      <c r="Y684" s="66"/>
      <c r="Z684" s="66">
        <f t="shared" si="2630"/>
        <v>3920905</v>
      </c>
      <c r="AA684" s="66">
        <f t="shared" si="2631"/>
        <v>3960114.35</v>
      </c>
      <c r="AB684" s="66">
        <f t="shared" si="2632"/>
        <v>3999715.49</v>
      </c>
      <c r="AC684" s="66"/>
      <c r="AD684" s="66"/>
      <c r="AE684" s="66"/>
      <c r="AF684" s="66">
        <f t="shared" si="2633"/>
        <v>3920905</v>
      </c>
      <c r="AG684" s="66">
        <f t="shared" si="2634"/>
        <v>3960114.35</v>
      </c>
      <c r="AH684" s="66">
        <f t="shared" si="2635"/>
        <v>3999715.49</v>
      </c>
      <c r="AI684" s="66"/>
      <c r="AJ684" s="66"/>
      <c r="AK684" s="66"/>
      <c r="AL684" s="66">
        <f t="shared" si="2637"/>
        <v>3920905</v>
      </c>
      <c r="AM684" s="66">
        <f t="shared" si="2638"/>
        <v>3960114.35</v>
      </c>
      <c r="AN684" s="66">
        <f t="shared" si="2639"/>
        <v>3999715.49</v>
      </c>
      <c r="AO684" s="66"/>
      <c r="AP684" s="66"/>
      <c r="AQ684" s="66"/>
      <c r="AR684" s="66">
        <f t="shared" si="2641"/>
        <v>3920905</v>
      </c>
      <c r="AS684" s="66">
        <f t="shared" si="2642"/>
        <v>3960114.35</v>
      </c>
      <c r="AT684" s="66">
        <f t="shared" si="2643"/>
        <v>3999715.49</v>
      </c>
      <c r="AU684" s="66">
        <v>216000</v>
      </c>
      <c r="AV684" s="66"/>
      <c r="AW684" s="66"/>
      <c r="AX684" s="66">
        <f t="shared" si="2645"/>
        <v>4136905</v>
      </c>
      <c r="AY684" s="66">
        <f t="shared" si="2646"/>
        <v>3960114.35</v>
      </c>
      <c r="AZ684" s="66">
        <f t="shared" si="2647"/>
        <v>3999715.49</v>
      </c>
      <c r="BA684" s="66">
        <v>75432.259999999995</v>
      </c>
      <c r="BB684" s="66"/>
      <c r="BC684" s="66"/>
      <c r="BD684" s="66">
        <f t="shared" si="2649"/>
        <v>4212337.26</v>
      </c>
      <c r="BE684" s="66">
        <f t="shared" si="2650"/>
        <v>3960114.35</v>
      </c>
      <c r="BF684" s="66">
        <f t="shared" si="2651"/>
        <v>3999715.49</v>
      </c>
    </row>
    <row r="685" spans="1:58" customFormat="1">
      <c r="A685" s="123"/>
      <c r="B685" s="186" t="s">
        <v>303</v>
      </c>
      <c r="C685" s="40" t="s">
        <v>52</v>
      </c>
      <c r="D685" s="40" t="s">
        <v>21</v>
      </c>
      <c r="E685" s="40" t="s">
        <v>99</v>
      </c>
      <c r="F685" s="40" t="s">
        <v>123</v>
      </c>
      <c r="G685" s="40"/>
      <c r="H685" s="66">
        <f>H686</f>
        <v>2691167</v>
      </c>
      <c r="I685" s="66">
        <f t="shared" ref="I685:M686" si="2660">I686</f>
        <v>2718077.96</v>
      </c>
      <c r="J685" s="66">
        <f t="shared" si="2660"/>
        <v>2745258.74</v>
      </c>
      <c r="K685" s="66">
        <f t="shared" si="2660"/>
        <v>0</v>
      </c>
      <c r="L685" s="66">
        <f t="shared" si="2660"/>
        <v>0</v>
      </c>
      <c r="M685" s="66">
        <f t="shared" si="2660"/>
        <v>0</v>
      </c>
      <c r="N685" s="66">
        <f t="shared" si="2345"/>
        <v>2691167</v>
      </c>
      <c r="O685" s="66">
        <f t="shared" si="2346"/>
        <v>2718077.96</v>
      </c>
      <c r="P685" s="66">
        <f t="shared" si="2347"/>
        <v>2745258.74</v>
      </c>
      <c r="Q685" s="66">
        <f t="shared" ref="Q685:S686" si="2661">Q686</f>
        <v>0</v>
      </c>
      <c r="R685" s="66">
        <f t="shared" si="2661"/>
        <v>0</v>
      </c>
      <c r="S685" s="66">
        <f t="shared" si="2661"/>
        <v>0</v>
      </c>
      <c r="T685" s="66">
        <f t="shared" si="2627"/>
        <v>2691167</v>
      </c>
      <c r="U685" s="66">
        <f t="shared" si="2628"/>
        <v>2718077.96</v>
      </c>
      <c r="V685" s="66">
        <f t="shared" si="2629"/>
        <v>2745258.74</v>
      </c>
      <c r="W685" s="66">
        <f t="shared" ref="W685:Y686" si="2662">W686</f>
        <v>0</v>
      </c>
      <c r="X685" s="66">
        <f t="shared" si="2662"/>
        <v>0</v>
      </c>
      <c r="Y685" s="66">
        <f t="shared" si="2662"/>
        <v>0</v>
      </c>
      <c r="Z685" s="66">
        <f t="shared" si="2630"/>
        <v>2691167</v>
      </c>
      <c r="AA685" s="66">
        <f t="shared" si="2631"/>
        <v>2718077.96</v>
      </c>
      <c r="AB685" s="66">
        <f t="shared" si="2632"/>
        <v>2745258.74</v>
      </c>
      <c r="AC685" s="66">
        <f t="shared" ref="AC685:AE686" si="2663">AC686</f>
        <v>0</v>
      </c>
      <c r="AD685" s="66">
        <f t="shared" si="2663"/>
        <v>0</v>
      </c>
      <c r="AE685" s="66">
        <f t="shared" si="2663"/>
        <v>0</v>
      </c>
      <c r="AF685" s="66">
        <f t="shared" si="2633"/>
        <v>2691167</v>
      </c>
      <c r="AG685" s="66">
        <f t="shared" si="2634"/>
        <v>2718077.96</v>
      </c>
      <c r="AH685" s="66">
        <f t="shared" si="2635"/>
        <v>2745258.74</v>
      </c>
      <c r="AI685" s="66">
        <f t="shared" ref="AI685:AK686" si="2664">AI686</f>
        <v>0</v>
      </c>
      <c r="AJ685" s="66">
        <f t="shared" si="2664"/>
        <v>0</v>
      </c>
      <c r="AK685" s="66">
        <f t="shared" si="2664"/>
        <v>0</v>
      </c>
      <c r="AL685" s="66">
        <f t="shared" si="2637"/>
        <v>2691167</v>
      </c>
      <c r="AM685" s="66">
        <f t="shared" si="2638"/>
        <v>2718077.96</v>
      </c>
      <c r="AN685" s="66">
        <f t="shared" si="2639"/>
        <v>2745258.74</v>
      </c>
      <c r="AO685" s="66">
        <f t="shared" ref="AO685:AQ686" si="2665">AO686</f>
        <v>0</v>
      </c>
      <c r="AP685" s="66">
        <f t="shared" si="2665"/>
        <v>0</v>
      </c>
      <c r="AQ685" s="66">
        <f t="shared" si="2665"/>
        <v>0</v>
      </c>
      <c r="AR685" s="66">
        <f t="shared" si="2641"/>
        <v>2691167</v>
      </c>
      <c r="AS685" s="66">
        <f t="shared" si="2642"/>
        <v>2718077.96</v>
      </c>
      <c r="AT685" s="66">
        <f t="shared" si="2643"/>
        <v>2745258.74</v>
      </c>
      <c r="AU685" s="66">
        <f t="shared" ref="AU685:AW686" si="2666">AU686</f>
        <v>-25000</v>
      </c>
      <c r="AV685" s="66">
        <f t="shared" si="2666"/>
        <v>0</v>
      </c>
      <c r="AW685" s="66">
        <f t="shared" si="2666"/>
        <v>0</v>
      </c>
      <c r="AX685" s="66">
        <f t="shared" si="2645"/>
        <v>2666167</v>
      </c>
      <c r="AY685" s="66">
        <f t="shared" si="2646"/>
        <v>2718077.96</v>
      </c>
      <c r="AZ685" s="66">
        <f t="shared" si="2647"/>
        <v>2745258.74</v>
      </c>
      <c r="BA685" s="66">
        <f t="shared" ref="BA685:BC686" si="2667">BA686</f>
        <v>-46731.649999999994</v>
      </c>
      <c r="BB685" s="66">
        <f t="shared" si="2667"/>
        <v>0</v>
      </c>
      <c r="BC685" s="66">
        <f t="shared" si="2667"/>
        <v>0</v>
      </c>
      <c r="BD685" s="66">
        <f t="shared" si="2649"/>
        <v>2619435.35</v>
      </c>
      <c r="BE685" s="66">
        <f t="shared" si="2650"/>
        <v>2718077.96</v>
      </c>
      <c r="BF685" s="66">
        <f t="shared" si="2651"/>
        <v>2745258.74</v>
      </c>
    </row>
    <row r="686" spans="1:58" customFormat="1" ht="45" customHeight="1">
      <c r="A686" s="123"/>
      <c r="B686" s="77" t="s">
        <v>50</v>
      </c>
      <c r="C686" s="40" t="s">
        <v>52</v>
      </c>
      <c r="D686" s="40" t="s">
        <v>21</v>
      </c>
      <c r="E686" s="40" t="s">
        <v>99</v>
      </c>
      <c r="F686" s="40" t="s">
        <v>123</v>
      </c>
      <c r="G686" s="41" t="s">
        <v>48</v>
      </c>
      <c r="H686" s="66">
        <f>H687</f>
        <v>2691167</v>
      </c>
      <c r="I686" s="66">
        <f t="shared" si="2660"/>
        <v>2718077.96</v>
      </c>
      <c r="J686" s="66">
        <f t="shared" si="2660"/>
        <v>2745258.74</v>
      </c>
      <c r="K686" s="66">
        <f t="shared" si="2660"/>
        <v>0</v>
      </c>
      <c r="L686" s="66">
        <f t="shared" si="2660"/>
        <v>0</v>
      </c>
      <c r="M686" s="66">
        <f t="shared" si="2660"/>
        <v>0</v>
      </c>
      <c r="N686" s="66">
        <f t="shared" si="2345"/>
        <v>2691167</v>
      </c>
      <c r="O686" s="66">
        <f t="shared" si="2346"/>
        <v>2718077.96</v>
      </c>
      <c r="P686" s="66">
        <f t="shared" si="2347"/>
        <v>2745258.74</v>
      </c>
      <c r="Q686" s="66">
        <f t="shared" si="2661"/>
        <v>0</v>
      </c>
      <c r="R686" s="66">
        <f t="shared" si="2661"/>
        <v>0</v>
      </c>
      <c r="S686" s="66">
        <f t="shared" si="2661"/>
        <v>0</v>
      </c>
      <c r="T686" s="66">
        <f t="shared" si="2627"/>
        <v>2691167</v>
      </c>
      <c r="U686" s="66">
        <f t="shared" si="2628"/>
        <v>2718077.96</v>
      </c>
      <c r="V686" s="66">
        <f t="shared" si="2629"/>
        <v>2745258.74</v>
      </c>
      <c r="W686" s="66">
        <f t="shared" si="2662"/>
        <v>0</v>
      </c>
      <c r="X686" s="66">
        <f t="shared" si="2662"/>
        <v>0</v>
      </c>
      <c r="Y686" s="66">
        <f t="shared" si="2662"/>
        <v>0</v>
      </c>
      <c r="Z686" s="66">
        <f t="shared" si="2630"/>
        <v>2691167</v>
      </c>
      <c r="AA686" s="66">
        <f t="shared" si="2631"/>
        <v>2718077.96</v>
      </c>
      <c r="AB686" s="66">
        <f t="shared" si="2632"/>
        <v>2745258.74</v>
      </c>
      <c r="AC686" s="66">
        <f t="shared" si="2663"/>
        <v>0</v>
      </c>
      <c r="AD686" s="66">
        <f t="shared" si="2663"/>
        <v>0</v>
      </c>
      <c r="AE686" s="66">
        <f t="shared" si="2663"/>
        <v>0</v>
      </c>
      <c r="AF686" s="66">
        <f t="shared" si="2633"/>
        <v>2691167</v>
      </c>
      <c r="AG686" s="66">
        <f t="shared" si="2634"/>
        <v>2718077.96</v>
      </c>
      <c r="AH686" s="66">
        <f t="shared" si="2635"/>
        <v>2745258.74</v>
      </c>
      <c r="AI686" s="66">
        <f t="shared" si="2664"/>
        <v>0</v>
      </c>
      <c r="AJ686" s="66">
        <f t="shared" si="2664"/>
        <v>0</v>
      </c>
      <c r="AK686" s="66">
        <f t="shared" si="2664"/>
        <v>0</v>
      </c>
      <c r="AL686" s="66">
        <f t="shared" si="2637"/>
        <v>2691167</v>
      </c>
      <c r="AM686" s="66">
        <f t="shared" si="2638"/>
        <v>2718077.96</v>
      </c>
      <c r="AN686" s="66">
        <f t="shared" si="2639"/>
        <v>2745258.74</v>
      </c>
      <c r="AO686" s="66">
        <f t="shared" si="2665"/>
        <v>0</v>
      </c>
      <c r="AP686" s="66">
        <f t="shared" si="2665"/>
        <v>0</v>
      </c>
      <c r="AQ686" s="66">
        <f t="shared" si="2665"/>
        <v>0</v>
      </c>
      <c r="AR686" s="66">
        <f t="shared" si="2641"/>
        <v>2691167</v>
      </c>
      <c r="AS686" s="66">
        <f t="shared" si="2642"/>
        <v>2718077.96</v>
      </c>
      <c r="AT686" s="66">
        <f t="shared" si="2643"/>
        <v>2745258.74</v>
      </c>
      <c r="AU686" s="66">
        <f t="shared" si="2666"/>
        <v>-25000</v>
      </c>
      <c r="AV686" s="66">
        <f t="shared" si="2666"/>
        <v>0</v>
      </c>
      <c r="AW686" s="66">
        <f t="shared" si="2666"/>
        <v>0</v>
      </c>
      <c r="AX686" s="66">
        <f t="shared" si="2645"/>
        <v>2666167</v>
      </c>
      <c r="AY686" s="66">
        <f t="shared" si="2646"/>
        <v>2718077.96</v>
      </c>
      <c r="AZ686" s="66">
        <f t="shared" si="2647"/>
        <v>2745258.74</v>
      </c>
      <c r="BA686" s="66">
        <f t="shared" si="2667"/>
        <v>-46731.649999999994</v>
      </c>
      <c r="BB686" s="66">
        <f t="shared" si="2667"/>
        <v>0</v>
      </c>
      <c r="BC686" s="66">
        <f t="shared" si="2667"/>
        <v>0</v>
      </c>
      <c r="BD686" s="66">
        <f t="shared" si="2649"/>
        <v>2619435.35</v>
      </c>
      <c r="BE686" s="66">
        <f t="shared" si="2650"/>
        <v>2718077.96</v>
      </c>
      <c r="BF686" s="66">
        <f t="shared" si="2651"/>
        <v>2745258.74</v>
      </c>
    </row>
    <row r="687" spans="1:58" customFormat="1">
      <c r="A687" s="123"/>
      <c r="B687" s="77" t="s">
        <v>51</v>
      </c>
      <c r="C687" s="40" t="s">
        <v>52</v>
      </c>
      <c r="D687" s="40" t="s">
        <v>21</v>
      </c>
      <c r="E687" s="40" t="s">
        <v>99</v>
      </c>
      <c r="F687" s="40" t="s">
        <v>123</v>
      </c>
      <c r="G687" s="41" t="s">
        <v>49</v>
      </c>
      <c r="H687" s="66">
        <v>2691167</v>
      </c>
      <c r="I687" s="66">
        <v>2718077.96</v>
      </c>
      <c r="J687" s="66">
        <v>2745258.74</v>
      </c>
      <c r="K687" s="66"/>
      <c r="L687" s="66"/>
      <c r="M687" s="66"/>
      <c r="N687" s="66">
        <f t="shared" si="2345"/>
        <v>2691167</v>
      </c>
      <c r="O687" s="66">
        <f t="shared" si="2346"/>
        <v>2718077.96</v>
      </c>
      <c r="P687" s="66">
        <f t="shared" si="2347"/>
        <v>2745258.74</v>
      </c>
      <c r="Q687" s="66"/>
      <c r="R687" s="66"/>
      <c r="S687" s="66"/>
      <c r="T687" s="66">
        <f t="shared" si="2627"/>
        <v>2691167</v>
      </c>
      <c r="U687" s="66">
        <f t="shared" si="2628"/>
        <v>2718077.96</v>
      </c>
      <c r="V687" s="66">
        <f t="shared" si="2629"/>
        <v>2745258.74</v>
      </c>
      <c r="W687" s="66"/>
      <c r="X687" s="66"/>
      <c r="Y687" s="66"/>
      <c r="Z687" s="66">
        <f t="shared" si="2630"/>
        <v>2691167</v>
      </c>
      <c r="AA687" s="66">
        <f t="shared" si="2631"/>
        <v>2718077.96</v>
      </c>
      <c r="AB687" s="66">
        <f t="shared" si="2632"/>
        <v>2745258.74</v>
      </c>
      <c r="AC687" s="66"/>
      <c r="AD687" s="66"/>
      <c r="AE687" s="66"/>
      <c r="AF687" s="66">
        <f t="shared" si="2633"/>
        <v>2691167</v>
      </c>
      <c r="AG687" s="66">
        <f t="shared" si="2634"/>
        <v>2718077.96</v>
      </c>
      <c r="AH687" s="66">
        <f t="shared" si="2635"/>
        <v>2745258.74</v>
      </c>
      <c r="AI687" s="66"/>
      <c r="AJ687" s="66"/>
      <c r="AK687" s="66"/>
      <c r="AL687" s="66">
        <f t="shared" si="2637"/>
        <v>2691167</v>
      </c>
      <c r="AM687" s="66">
        <f t="shared" si="2638"/>
        <v>2718077.96</v>
      </c>
      <c r="AN687" s="66">
        <f t="shared" si="2639"/>
        <v>2745258.74</v>
      </c>
      <c r="AO687" s="66"/>
      <c r="AP687" s="66"/>
      <c r="AQ687" s="66"/>
      <c r="AR687" s="66">
        <f t="shared" si="2641"/>
        <v>2691167</v>
      </c>
      <c r="AS687" s="66">
        <f t="shared" si="2642"/>
        <v>2718077.96</v>
      </c>
      <c r="AT687" s="66">
        <f t="shared" si="2643"/>
        <v>2745258.74</v>
      </c>
      <c r="AU687" s="66">
        <v>-25000</v>
      </c>
      <c r="AV687" s="66"/>
      <c r="AW687" s="66"/>
      <c r="AX687" s="66">
        <f t="shared" si="2645"/>
        <v>2666167</v>
      </c>
      <c r="AY687" s="66">
        <f t="shared" si="2646"/>
        <v>2718077.96</v>
      </c>
      <c r="AZ687" s="66">
        <f t="shared" si="2647"/>
        <v>2745258.74</v>
      </c>
      <c r="BA687" s="66">
        <f>-17834.94-28896.71</f>
        <v>-46731.649999999994</v>
      </c>
      <c r="BB687" s="66"/>
      <c r="BC687" s="66"/>
      <c r="BD687" s="66">
        <f t="shared" si="2649"/>
        <v>2619435.35</v>
      </c>
      <c r="BE687" s="66">
        <f t="shared" si="2650"/>
        <v>2718077.96</v>
      </c>
      <c r="BF687" s="66">
        <f t="shared" si="2651"/>
        <v>2745258.74</v>
      </c>
    </row>
    <row r="688" spans="1:58" customFormat="1" ht="25.5">
      <c r="A688" s="123"/>
      <c r="B688" s="88" t="s">
        <v>54</v>
      </c>
      <c r="C688" s="40" t="s">
        <v>52</v>
      </c>
      <c r="D688" s="40" t="s">
        <v>21</v>
      </c>
      <c r="E688" s="40" t="s">
        <v>99</v>
      </c>
      <c r="F688" s="40" t="s">
        <v>124</v>
      </c>
      <c r="G688" s="41"/>
      <c r="H688" s="66">
        <f>H689+H691+H693</f>
        <v>138647811</v>
      </c>
      <c r="I688" s="66">
        <f t="shared" ref="I688:J688" si="2668">I689+I691+I693</f>
        <v>140056178.46000001</v>
      </c>
      <c r="J688" s="66">
        <f t="shared" si="2668"/>
        <v>140025096.27000001</v>
      </c>
      <c r="K688" s="66">
        <f t="shared" ref="K688:M688" si="2669">K689+K691+K693</f>
        <v>0</v>
      </c>
      <c r="L688" s="66">
        <f t="shared" si="2669"/>
        <v>0</v>
      </c>
      <c r="M688" s="66">
        <f t="shared" si="2669"/>
        <v>0</v>
      </c>
      <c r="N688" s="66">
        <f t="shared" si="2345"/>
        <v>138647811</v>
      </c>
      <c r="O688" s="66">
        <f t="shared" si="2346"/>
        <v>140056178.46000001</v>
      </c>
      <c r="P688" s="66">
        <f t="shared" si="2347"/>
        <v>140025096.27000001</v>
      </c>
      <c r="Q688" s="66">
        <f t="shared" ref="Q688:S688" si="2670">Q689+Q691+Q693</f>
        <v>47500</v>
      </c>
      <c r="R688" s="66">
        <f t="shared" si="2670"/>
        <v>0</v>
      </c>
      <c r="S688" s="66">
        <f t="shared" si="2670"/>
        <v>0</v>
      </c>
      <c r="T688" s="66">
        <f t="shared" si="2627"/>
        <v>138695311</v>
      </c>
      <c r="U688" s="66">
        <f t="shared" si="2628"/>
        <v>140056178.46000001</v>
      </c>
      <c r="V688" s="66">
        <f t="shared" si="2629"/>
        <v>140025096.27000001</v>
      </c>
      <c r="W688" s="66">
        <f t="shared" ref="W688:Y688" si="2671">W689+W691+W693</f>
        <v>26000</v>
      </c>
      <c r="X688" s="66">
        <f t="shared" si="2671"/>
        <v>0</v>
      </c>
      <c r="Y688" s="66">
        <f t="shared" si="2671"/>
        <v>0</v>
      </c>
      <c r="Z688" s="66">
        <f t="shared" si="2630"/>
        <v>138721311</v>
      </c>
      <c r="AA688" s="66">
        <f t="shared" si="2631"/>
        <v>140056178.46000001</v>
      </c>
      <c r="AB688" s="66">
        <f t="shared" si="2632"/>
        <v>140025096.27000001</v>
      </c>
      <c r="AC688" s="66">
        <f t="shared" ref="AC688:AE688" si="2672">AC689+AC691+AC693</f>
        <v>302570.88</v>
      </c>
      <c r="AD688" s="66">
        <f t="shared" si="2672"/>
        <v>0</v>
      </c>
      <c r="AE688" s="66">
        <f t="shared" si="2672"/>
        <v>0</v>
      </c>
      <c r="AF688" s="66">
        <f t="shared" si="2633"/>
        <v>139023881.88</v>
      </c>
      <c r="AG688" s="66">
        <f t="shared" si="2634"/>
        <v>140056178.46000001</v>
      </c>
      <c r="AH688" s="66">
        <f t="shared" si="2635"/>
        <v>140025096.27000001</v>
      </c>
      <c r="AI688" s="66">
        <f t="shared" ref="AI688:AK688" si="2673">AI689+AI691+AI693</f>
        <v>-111983.15000000005</v>
      </c>
      <c r="AJ688" s="66">
        <f t="shared" si="2673"/>
        <v>0</v>
      </c>
      <c r="AK688" s="66">
        <f t="shared" si="2673"/>
        <v>0</v>
      </c>
      <c r="AL688" s="66">
        <f t="shared" si="2637"/>
        <v>138911898.72999999</v>
      </c>
      <c r="AM688" s="66">
        <f t="shared" si="2638"/>
        <v>140056178.46000001</v>
      </c>
      <c r="AN688" s="66">
        <f t="shared" si="2639"/>
        <v>140025096.27000001</v>
      </c>
      <c r="AO688" s="66">
        <f t="shared" ref="AO688:AQ688" si="2674">AO689+AO691+AO693</f>
        <v>15631.920000000042</v>
      </c>
      <c r="AP688" s="66">
        <f t="shared" si="2674"/>
        <v>0</v>
      </c>
      <c r="AQ688" s="66">
        <f t="shared" si="2674"/>
        <v>0</v>
      </c>
      <c r="AR688" s="66">
        <f t="shared" si="2641"/>
        <v>138927530.64999998</v>
      </c>
      <c r="AS688" s="66">
        <f t="shared" si="2642"/>
        <v>140056178.46000001</v>
      </c>
      <c r="AT688" s="66">
        <f t="shared" si="2643"/>
        <v>140025096.27000001</v>
      </c>
      <c r="AU688" s="66">
        <f t="shared" ref="AU688:AW688" si="2675">AU689+AU691+AU693</f>
        <v>607499.55000000005</v>
      </c>
      <c r="AV688" s="66">
        <f t="shared" si="2675"/>
        <v>0</v>
      </c>
      <c r="AW688" s="66">
        <f t="shared" si="2675"/>
        <v>0</v>
      </c>
      <c r="AX688" s="66">
        <f t="shared" si="2645"/>
        <v>139535030.19999999</v>
      </c>
      <c r="AY688" s="66">
        <f t="shared" si="2646"/>
        <v>140056178.46000001</v>
      </c>
      <c r="AZ688" s="66">
        <f t="shared" si="2647"/>
        <v>140025096.27000001</v>
      </c>
      <c r="BA688" s="66">
        <f t="shared" ref="BA688:BC688" si="2676">BA689+BA691+BA693</f>
        <v>-354669.44999999995</v>
      </c>
      <c r="BB688" s="66">
        <f t="shared" si="2676"/>
        <v>0</v>
      </c>
      <c r="BC688" s="66">
        <f t="shared" si="2676"/>
        <v>0</v>
      </c>
      <c r="BD688" s="66">
        <f t="shared" si="2649"/>
        <v>139180360.75</v>
      </c>
      <c r="BE688" s="66">
        <f t="shared" si="2650"/>
        <v>140056178.46000001</v>
      </c>
      <c r="BF688" s="66">
        <f t="shared" si="2651"/>
        <v>140025096.27000001</v>
      </c>
    </row>
    <row r="689" spans="1:58" customFormat="1" ht="38.25">
      <c r="A689" s="123"/>
      <c r="B689" s="92" t="s">
        <v>50</v>
      </c>
      <c r="C689" s="40" t="s">
        <v>52</v>
      </c>
      <c r="D689" s="40" t="s">
        <v>21</v>
      </c>
      <c r="E689" s="40" t="s">
        <v>99</v>
      </c>
      <c r="F689" s="40" t="s">
        <v>124</v>
      </c>
      <c r="G689" s="41" t="s">
        <v>48</v>
      </c>
      <c r="H689" s="66">
        <f>H690</f>
        <v>129479947</v>
      </c>
      <c r="I689" s="66">
        <f t="shared" ref="I689:M689" si="2677">I690</f>
        <v>130749307.98</v>
      </c>
      <c r="J689" s="66">
        <f t="shared" si="2677"/>
        <v>131281361.05</v>
      </c>
      <c r="K689" s="66">
        <f t="shared" si="2677"/>
        <v>0</v>
      </c>
      <c r="L689" s="66">
        <f t="shared" si="2677"/>
        <v>0</v>
      </c>
      <c r="M689" s="66">
        <f t="shared" si="2677"/>
        <v>0</v>
      </c>
      <c r="N689" s="66">
        <f t="shared" si="2345"/>
        <v>129479947</v>
      </c>
      <c r="O689" s="66">
        <f t="shared" si="2346"/>
        <v>130749307.98</v>
      </c>
      <c r="P689" s="66">
        <f t="shared" si="2347"/>
        <v>131281361.05</v>
      </c>
      <c r="Q689" s="66">
        <f t="shared" ref="Q689:S689" si="2678">Q690</f>
        <v>-100000</v>
      </c>
      <c r="R689" s="66">
        <f t="shared" si="2678"/>
        <v>0</v>
      </c>
      <c r="S689" s="66">
        <f t="shared" si="2678"/>
        <v>0</v>
      </c>
      <c r="T689" s="66">
        <f t="shared" si="2627"/>
        <v>129379947</v>
      </c>
      <c r="U689" s="66">
        <f t="shared" si="2628"/>
        <v>130749307.98</v>
      </c>
      <c r="V689" s="66">
        <f t="shared" si="2629"/>
        <v>131281361.05</v>
      </c>
      <c r="W689" s="66">
        <f t="shared" ref="W689:Y689" si="2679">W690</f>
        <v>-10000</v>
      </c>
      <c r="X689" s="66">
        <f t="shared" si="2679"/>
        <v>0</v>
      </c>
      <c r="Y689" s="66">
        <f t="shared" si="2679"/>
        <v>0</v>
      </c>
      <c r="Z689" s="66">
        <f t="shared" si="2630"/>
        <v>129369947</v>
      </c>
      <c r="AA689" s="66">
        <f t="shared" si="2631"/>
        <v>130749307.98</v>
      </c>
      <c r="AB689" s="66">
        <f t="shared" si="2632"/>
        <v>131281361.05</v>
      </c>
      <c r="AC689" s="66">
        <f t="shared" ref="AC689:AE689" si="2680">AC690</f>
        <v>-19795.12</v>
      </c>
      <c r="AD689" s="66">
        <f t="shared" si="2680"/>
        <v>0</v>
      </c>
      <c r="AE689" s="66">
        <f t="shared" si="2680"/>
        <v>0</v>
      </c>
      <c r="AF689" s="66">
        <f t="shared" si="2633"/>
        <v>129350151.88</v>
      </c>
      <c r="AG689" s="66">
        <f t="shared" si="2634"/>
        <v>130749307.98</v>
      </c>
      <c r="AH689" s="66">
        <f t="shared" si="2635"/>
        <v>131281361.05</v>
      </c>
      <c r="AI689" s="66">
        <f t="shared" ref="AI689:AK689" si="2681">AI690</f>
        <v>-641791.58000000007</v>
      </c>
      <c r="AJ689" s="66">
        <f t="shared" si="2681"/>
        <v>0</v>
      </c>
      <c r="AK689" s="66">
        <f t="shared" si="2681"/>
        <v>0</v>
      </c>
      <c r="AL689" s="66">
        <f t="shared" si="2637"/>
        <v>128708360.3</v>
      </c>
      <c r="AM689" s="66">
        <f t="shared" si="2638"/>
        <v>130749307.98</v>
      </c>
      <c r="AN689" s="66">
        <f t="shared" si="2639"/>
        <v>131281361.05</v>
      </c>
      <c r="AO689" s="66">
        <f t="shared" ref="AO689:AQ689" si="2682">AO690</f>
        <v>-539453.22</v>
      </c>
      <c r="AP689" s="66">
        <f t="shared" si="2682"/>
        <v>0</v>
      </c>
      <c r="AQ689" s="66">
        <f t="shared" si="2682"/>
        <v>0</v>
      </c>
      <c r="AR689" s="66">
        <f t="shared" si="2641"/>
        <v>128168907.08</v>
      </c>
      <c r="AS689" s="66">
        <f t="shared" si="2642"/>
        <v>130749307.98</v>
      </c>
      <c r="AT689" s="66">
        <f t="shared" si="2643"/>
        <v>131281361.05</v>
      </c>
      <c r="AU689" s="66">
        <f t="shared" ref="AU689:AW689" si="2683">AU690</f>
        <v>128290.5</v>
      </c>
      <c r="AV689" s="66">
        <f t="shared" si="2683"/>
        <v>0</v>
      </c>
      <c r="AW689" s="66">
        <f t="shared" si="2683"/>
        <v>0</v>
      </c>
      <c r="AX689" s="66">
        <f t="shared" si="2645"/>
        <v>128297197.58</v>
      </c>
      <c r="AY689" s="66">
        <f t="shared" si="2646"/>
        <v>130749307.98</v>
      </c>
      <c r="AZ689" s="66">
        <f t="shared" si="2647"/>
        <v>131281361.05</v>
      </c>
      <c r="BA689" s="66">
        <f t="shared" ref="BA689:BC689" si="2684">BA690</f>
        <v>-697501.37</v>
      </c>
      <c r="BB689" s="66">
        <f t="shared" si="2684"/>
        <v>0</v>
      </c>
      <c r="BC689" s="66">
        <f t="shared" si="2684"/>
        <v>0</v>
      </c>
      <c r="BD689" s="66">
        <f t="shared" si="2649"/>
        <v>127599696.20999999</v>
      </c>
      <c r="BE689" s="66">
        <f t="shared" si="2650"/>
        <v>130749307.98</v>
      </c>
      <c r="BF689" s="66">
        <f t="shared" si="2651"/>
        <v>131281361.05</v>
      </c>
    </row>
    <row r="690" spans="1:58" customFormat="1">
      <c r="A690" s="123"/>
      <c r="B690" s="92" t="s">
        <v>51</v>
      </c>
      <c r="C690" s="40" t="s">
        <v>52</v>
      </c>
      <c r="D690" s="40" t="s">
        <v>21</v>
      </c>
      <c r="E690" s="40" t="s">
        <v>99</v>
      </c>
      <c r="F690" s="40" t="s">
        <v>124</v>
      </c>
      <c r="G690" s="41" t="s">
        <v>49</v>
      </c>
      <c r="H690" s="66">
        <v>129479947</v>
      </c>
      <c r="I690" s="66">
        <v>130749307.98</v>
      </c>
      <c r="J690" s="66">
        <v>131281361.05</v>
      </c>
      <c r="K690" s="66"/>
      <c r="L690" s="66"/>
      <c r="M690" s="66"/>
      <c r="N690" s="66">
        <f t="shared" si="2345"/>
        <v>129479947</v>
      </c>
      <c r="O690" s="66">
        <f t="shared" si="2346"/>
        <v>130749307.98</v>
      </c>
      <c r="P690" s="66">
        <f t="shared" si="2347"/>
        <v>131281361.05</v>
      </c>
      <c r="Q690" s="66">
        <v>-100000</v>
      </c>
      <c r="R690" s="66"/>
      <c r="S690" s="66"/>
      <c r="T690" s="66">
        <f t="shared" si="2627"/>
        <v>129379947</v>
      </c>
      <c r="U690" s="66">
        <f t="shared" si="2628"/>
        <v>130749307.98</v>
      </c>
      <c r="V690" s="66">
        <f t="shared" si="2629"/>
        <v>131281361.05</v>
      </c>
      <c r="W690" s="66">
        <v>-10000</v>
      </c>
      <c r="X690" s="66"/>
      <c r="Y690" s="66"/>
      <c r="Z690" s="66">
        <f t="shared" si="2630"/>
        <v>129369947</v>
      </c>
      <c r="AA690" s="66">
        <f t="shared" si="2631"/>
        <v>130749307.98</v>
      </c>
      <c r="AB690" s="66">
        <f t="shared" si="2632"/>
        <v>131281361.05</v>
      </c>
      <c r="AC690" s="66">
        <v>-19795.12</v>
      </c>
      <c r="AD690" s="66"/>
      <c r="AE690" s="66"/>
      <c r="AF690" s="66">
        <f t="shared" si="2633"/>
        <v>129350151.88</v>
      </c>
      <c r="AG690" s="66">
        <f t="shared" si="2634"/>
        <v>130749307.98</v>
      </c>
      <c r="AH690" s="66">
        <f t="shared" si="2635"/>
        <v>131281361.05</v>
      </c>
      <c r="AI690" s="66">
        <f>-538790.55-84592-18409.03</f>
        <v>-641791.58000000007</v>
      </c>
      <c r="AJ690" s="66"/>
      <c r="AK690" s="66"/>
      <c r="AL690" s="66">
        <f t="shared" si="2637"/>
        <v>128708360.3</v>
      </c>
      <c r="AM690" s="66">
        <f t="shared" si="2638"/>
        <v>130749307.98</v>
      </c>
      <c r="AN690" s="66">
        <f t="shared" si="2639"/>
        <v>131281361.05</v>
      </c>
      <c r="AO690" s="66">
        <f>-486453.22-49000-4000</f>
        <v>-539453.22</v>
      </c>
      <c r="AP690" s="66"/>
      <c r="AQ690" s="66"/>
      <c r="AR690" s="66">
        <f t="shared" si="2641"/>
        <v>128168907.08</v>
      </c>
      <c r="AS690" s="66">
        <f t="shared" si="2642"/>
        <v>130749307.98</v>
      </c>
      <c r="AT690" s="66">
        <f t="shared" si="2643"/>
        <v>131281361.05</v>
      </c>
      <c r="AU690" s="66">
        <v>128290.5</v>
      </c>
      <c r="AV690" s="66"/>
      <c r="AW690" s="66"/>
      <c r="AX690" s="66">
        <f t="shared" si="2645"/>
        <v>128297197.58</v>
      </c>
      <c r="AY690" s="66">
        <f t="shared" si="2646"/>
        <v>130749307.98</v>
      </c>
      <c r="AZ690" s="66">
        <f t="shared" si="2647"/>
        <v>131281361.05</v>
      </c>
      <c r="BA690" s="66">
        <f>-681116.37-16385</f>
        <v>-697501.37</v>
      </c>
      <c r="BB690" s="66"/>
      <c r="BC690" s="66"/>
      <c r="BD690" s="66">
        <f t="shared" si="2649"/>
        <v>127599696.20999999</v>
      </c>
      <c r="BE690" s="66">
        <f t="shared" si="2650"/>
        <v>130749307.98</v>
      </c>
      <c r="BF690" s="66">
        <f t="shared" si="2651"/>
        <v>131281361.05</v>
      </c>
    </row>
    <row r="691" spans="1:58" customFormat="1" ht="25.5">
      <c r="A691" s="123"/>
      <c r="B691" s="88" t="s">
        <v>207</v>
      </c>
      <c r="C691" s="40" t="s">
        <v>52</v>
      </c>
      <c r="D691" s="40" t="s">
        <v>21</v>
      </c>
      <c r="E691" s="40" t="s">
        <v>99</v>
      </c>
      <c r="F691" s="40" t="s">
        <v>124</v>
      </c>
      <c r="G691" s="41" t="s">
        <v>32</v>
      </c>
      <c r="H691" s="66">
        <f>H692</f>
        <v>8892864</v>
      </c>
      <c r="I691" s="66">
        <f t="shared" ref="I691:M691" si="2685">I692</f>
        <v>9031870.4800000004</v>
      </c>
      <c r="J691" s="66">
        <f t="shared" si="2685"/>
        <v>8468735.2200000007</v>
      </c>
      <c r="K691" s="66">
        <f t="shared" si="2685"/>
        <v>0</v>
      </c>
      <c r="L691" s="66">
        <f t="shared" si="2685"/>
        <v>0</v>
      </c>
      <c r="M691" s="66">
        <f t="shared" si="2685"/>
        <v>0</v>
      </c>
      <c r="N691" s="66">
        <f t="shared" si="2345"/>
        <v>8892864</v>
      </c>
      <c r="O691" s="66">
        <f t="shared" si="2346"/>
        <v>9031870.4800000004</v>
      </c>
      <c r="P691" s="66">
        <f t="shared" si="2347"/>
        <v>8468735.2200000007</v>
      </c>
      <c r="Q691" s="66">
        <f t="shared" ref="Q691:S691" si="2686">Q692</f>
        <v>147500</v>
      </c>
      <c r="R691" s="66">
        <f t="shared" si="2686"/>
        <v>0</v>
      </c>
      <c r="S691" s="66">
        <f t="shared" si="2686"/>
        <v>0</v>
      </c>
      <c r="T691" s="66">
        <f t="shared" si="2627"/>
        <v>9040364</v>
      </c>
      <c r="U691" s="66">
        <f t="shared" si="2628"/>
        <v>9031870.4800000004</v>
      </c>
      <c r="V691" s="66">
        <f t="shared" si="2629"/>
        <v>8468735.2200000007</v>
      </c>
      <c r="W691" s="66">
        <f t="shared" ref="W691:Y691" si="2687">W692</f>
        <v>34830</v>
      </c>
      <c r="X691" s="66">
        <f t="shared" si="2687"/>
        <v>0</v>
      </c>
      <c r="Y691" s="66">
        <f t="shared" si="2687"/>
        <v>0</v>
      </c>
      <c r="Z691" s="66">
        <f t="shared" si="2630"/>
        <v>9075194</v>
      </c>
      <c r="AA691" s="66">
        <f t="shared" si="2631"/>
        <v>9031870.4800000004</v>
      </c>
      <c r="AB691" s="66">
        <f t="shared" si="2632"/>
        <v>8468735.2200000007</v>
      </c>
      <c r="AC691" s="66">
        <f t="shared" ref="AC691:AE691" si="2688">AC692</f>
        <v>322366</v>
      </c>
      <c r="AD691" s="66">
        <f t="shared" si="2688"/>
        <v>0</v>
      </c>
      <c r="AE691" s="66">
        <f t="shared" si="2688"/>
        <v>0</v>
      </c>
      <c r="AF691" s="66">
        <f t="shared" si="2633"/>
        <v>9397560</v>
      </c>
      <c r="AG691" s="66">
        <f t="shared" si="2634"/>
        <v>9031870.4800000004</v>
      </c>
      <c r="AH691" s="66">
        <f t="shared" si="2635"/>
        <v>8468735.2200000007</v>
      </c>
      <c r="AI691" s="66">
        <f t="shared" ref="AI691:AK691" si="2689">AI692</f>
        <v>491537.4</v>
      </c>
      <c r="AJ691" s="66">
        <f t="shared" si="2689"/>
        <v>0</v>
      </c>
      <c r="AK691" s="66">
        <f t="shared" si="2689"/>
        <v>0</v>
      </c>
      <c r="AL691" s="66">
        <f t="shared" si="2637"/>
        <v>9889097.4000000004</v>
      </c>
      <c r="AM691" s="66">
        <f t="shared" si="2638"/>
        <v>9031870.4800000004</v>
      </c>
      <c r="AN691" s="66">
        <f t="shared" si="2639"/>
        <v>8468735.2200000007</v>
      </c>
      <c r="AO691" s="66">
        <f t="shared" ref="AO691:AQ691" si="2690">AO692</f>
        <v>564085.14</v>
      </c>
      <c r="AP691" s="66">
        <f t="shared" si="2690"/>
        <v>0</v>
      </c>
      <c r="AQ691" s="66">
        <f t="shared" si="2690"/>
        <v>0</v>
      </c>
      <c r="AR691" s="66">
        <f t="shared" si="2641"/>
        <v>10453182.540000001</v>
      </c>
      <c r="AS691" s="66">
        <f t="shared" si="2642"/>
        <v>9031870.4800000004</v>
      </c>
      <c r="AT691" s="66">
        <f t="shared" si="2643"/>
        <v>8468735.2200000007</v>
      </c>
      <c r="AU691" s="66">
        <f t="shared" ref="AU691:AW691" si="2691">AU692</f>
        <v>479209.05</v>
      </c>
      <c r="AV691" s="66">
        <f t="shared" si="2691"/>
        <v>0</v>
      </c>
      <c r="AW691" s="66">
        <f t="shared" si="2691"/>
        <v>0</v>
      </c>
      <c r="AX691" s="66">
        <f t="shared" si="2645"/>
        <v>10932391.590000002</v>
      </c>
      <c r="AY691" s="66">
        <f t="shared" si="2646"/>
        <v>9031870.4800000004</v>
      </c>
      <c r="AZ691" s="66">
        <f t="shared" si="2647"/>
        <v>8468735.2200000007</v>
      </c>
      <c r="BA691" s="66">
        <f t="shared" ref="BA691:BC691" si="2692">BA692</f>
        <v>358545.83</v>
      </c>
      <c r="BB691" s="66">
        <f t="shared" si="2692"/>
        <v>0</v>
      </c>
      <c r="BC691" s="66">
        <f t="shared" si="2692"/>
        <v>0</v>
      </c>
      <c r="BD691" s="66">
        <f t="shared" si="2649"/>
        <v>11290937.420000002</v>
      </c>
      <c r="BE691" s="66">
        <f t="shared" si="2650"/>
        <v>9031870.4800000004</v>
      </c>
      <c r="BF691" s="66">
        <f t="shared" si="2651"/>
        <v>8468735.2200000007</v>
      </c>
    </row>
    <row r="692" spans="1:58" customFormat="1" ht="25.5">
      <c r="A692" s="123"/>
      <c r="B692" s="92" t="s">
        <v>34</v>
      </c>
      <c r="C692" s="40" t="s">
        <v>52</v>
      </c>
      <c r="D692" s="40" t="s">
        <v>21</v>
      </c>
      <c r="E692" s="40" t="s">
        <v>99</v>
      </c>
      <c r="F692" s="40" t="s">
        <v>124</v>
      </c>
      <c r="G692" s="41" t="s">
        <v>33</v>
      </c>
      <c r="H692" s="66">
        <v>8892864</v>
      </c>
      <c r="I692" s="66">
        <v>9031870.4800000004</v>
      </c>
      <c r="J692" s="66">
        <v>8468735.2200000007</v>
      </c>
      <c r="K692" s="66"/>
      <c r="L692" s="66"/>
      <c r="M692" s="66"/>
      <c r="N692" s="66">
        <f t="shared" si="2345"/>
        <v>8892864</v>
      </c>
      <c r="O692" s="66">
        <f t="shared" si="2346"/>
        <v>9031870.4800000004</v>
      </c>
      <c r="P692" s="66">
        <f t="shared" si="2347"/>
        <v>8468735.2200000007</v>
      </c>
      <c r="Q692" s="66">
        <v>147500</v>
      </c>
      <c r="R692" s="66"/>
      <c r="S692" s="66"/>
      <c r="T692" s="66">
        <f t="shared" si="2627"/>
        <v>9040364</v>
      </c>
      <c r="U692" s="66">
        <f t="shared" si="2628"/>
        <v>9031870.4800000004</v>
      </c>
      <c r="V692" s="66">
        <f t="shared" si="2629"/>
        <v>8468735.2200000007</v>
      </c>
      <c r="W692" s="66">
        <v>34830</v>
      </c>
      <c r="X692" s="66"/>
      <c r="Y692" s="66"/>
      <c r="Z692" s="66">
        <f t="shared" si="2630"/>
        <v>9075194</v>
      </c>
      <c r="AA692" s="66">
        <f t="shared" si="2631"/>
        <v>9031870.4800000004</v>
      </c>
      <c r="AB692" s="66">
        <f t="shared" si="2632"/>
        <v>8468735.2200000007</v>
      </c>
      <c r="AC692" s="66">
        <v>322366</v>
      </c>
      <c r="AD692" s="66"/>
      <c r="AE692" s="66"/>
      <c r="AF692" s="66">
        <f t="shared" si="2633"/>
        <v>9397560</v>
      </c>
      <c r="AG692" s="66">
        <f t="shared" si="2634"/>
        <v>9031870.4800000004</v>
      </c>
      <c r="AH692" s="66">
        <f t="shared" si="2635"/>
        <v>8468735.2200000007</v>
      </c>
      <c r="AI692" s="66">
        <f>424212.4+48915.97+18409.03</f>
        <v>491537.4</v>
      </c>
      <c r="AJ692" s="66"/>
      <c r="AK692" s="66"/>
      <c r="AL692" s="66">
        <f t="shared" si="2637"/>
        <v>9889097.4000000004</v>
      </c>
      <c r="AM692" s="66">
        <f t="shared" si="2638"/>
        <v>9031870.4800000004</v>
      </c>
      <c r="AN692" s="66">
        <f t="shared" si="2639"/>
        <v>8468735.2200000007</v>
      </c>
      <c r="AO692" s="66">
        <f>291262.14+272823</f>
        <v>564085.14</v>
      </c>
      <c r="AP692" s="66"/>
      <c r="AQ692" s="66"/>
      <c r="AR692" s="66">
        <f t="shared" si="2641"/>
        <v>10453182.540000001</v>
      </c>
      <c r="AS692" s="66">
        <f t="shared" si="2642"/>
        <v>9031870.4800000004</v>
      </c>
      <c r="AT692" s="66">
        <f t="shared" si="2643"/>
        <v>8468735.2200000007</v>
      </c>
      <c r="AU692" s="66">
        <v>479209.05</v>
      </c>
      <c r="AV692" s="66"/>
      <c r="AW692" s="66"/>
      <c r="AX692" s="66">
        <f t="shared" si="2645"/>
        <v>10932391.590000002</v>
      </c>
      <c r="AY692" s="66">
        <f t="shared" si="2646"/>
        <v>9031870.4800000004</v>
      </c>
      <c r="AZ692" s="66">
        <f t="shared" si="2647"/>
        <v>8468735.2200000007</v>
      </c>
      <c r="BA692" s="66">
        <f>342160.83+16385</f>
        <v>358545.83</v>
      </c>
      <c r="BB692" s="66"/>
      <c r="BC692" s="66"/>
      <c r="BD692" s="66">
        <f t="shared" si="2649"/>
        <v>11290937.420000002</v>
      </c>
      <c r="BE692" s="66">
        <f t="shared" si="2650"/>
        <v>9031870.4800000004</v>
      </c>
      <c r="BF692" s="66">
        <f t="shared" si="2651"/>
        <v>8468735.2200000007</v>
      </c>
    </row>
    <row r="693" spans="1:58" customFormat="1">
      <c r="A693" s="123"/>
      <c r="B693" s="92" t="s">
        <v>47</v>
      </c>
      <c r="C693" s="40" t="s">
        <v>52</v>
      </c>
      <c r="D693" s="40" t="s">
        <v>21</v>
      </c>
      <c r="E693" s="40" t="s">
        <v>99</v>
      </c>
      <c r="F693" s="40" t="s">
        <v>124</v>
      </c>
      <c r="G693" s="41" t="s">
        <v>45</v>
      </c>
      <c r="H693" s="66">
        <f>H695</f>
        <v>275000</v>
      </c>
      <c r="I693" s="66">
        <f t="shared" ref="I693:M693" si="2693">I695</f>
        <v>275000</v>
      </c>
      <c r="J693" s="66">
        <f t="shared" si="2693"/>
        <v>275000</v>
      </c>
      <c r="K693" s="66">
        <f t="shared" si="2693"/>
        <v>0</v>
      </c>
      <c r="L693" s="66">
        <f t="shared" si="2693"/>
        <v>0</v>
      </c>
      <c r="M693" s="66">
        <f t="shared" si="2693"/>
        <v>0</v>
      </c>
      <c r="N693" s="66">
        <f t="shared" si="2345"/>
        <v>275000</v>
      </c>
      <c r="O693" s="66">
        <f t="shared" si="2346"/>
        <v>275000</v>
      </c>
      <c r="P693" s="66">
        <f t="shared" si="2347"/>
        <v>275000</v>
      </c>
      <c r="Q693" s="66">
        <f t="shared" ref="Q693:S693" si="2694">Q695</f>
        <v>0</v>
      </c>
      <c r="R693" s="66">
        <f t="shared" si="2694"/>
        <v>0</v>
      </c>
      <c r="S693" s="66">
        <f t="shared" si="2694"/>
        <v>0</v>
      </c>
      <c r="T693" s="66">
        <f t="shared" si="2627"/>
        <v>275000</v>
      </c>
      <c r="U693" s="66">
        <f t="shared" si="2628"/>
        <v>275000</v>
      </c>
      <c r="V693" s="66">
        <f t="shared" si="2629"/>
        <v>275000</v>
      </c>
      <c r="W693" s="66">
        <f t="shared" ref="W693:Y693" si="2695">W695</f>
        <v>1170</v>
      </c>
      <c r="X693" s="66">
        <f t="shared" si="2695"/>
        <v>0</v>
      </c>
      <c r="Y693" s="66">
        <f t="shared" si="2695"/>
        <v>0</v>
      </c>
      <c r="Z693" s="66">
        <f t="shared" si="2630"/>
        <v>276170</v>
      </c>
      <c r="AA693" s="66">
        <f t="shared" si="2631"/>
        <v>275000</v>
      </c>
      <c r="AB693" s="66">
        <f t="shared" si="2632"/>
        <v>275000</v>
      </c>
      <c r="AC693" s="66">
        <f t="shared" ref="AC693:AE693" si="2696">AC695</f>
        <v>0</v>
      </c>
      <c r="AD693" s="66">
        <f t="shared" si="2696"/>
        <v>0</v>
      </c>
      <c r="AE693" s="66">
        <f t="shared" si="2696"/>
        <v>0</v>
      </c>
      <c r="AF693" s="66">
        <f t="shared" si="2633"/>
        <v>276170</v>
      </c>
      <c r="AG693" s="66">
        <f t="shared" si="2634"/>
        <v>275000</v>
      </c>
      <c r="AH693" s="66">
        <f t="shared" si="2635"/>
        <v>275000</v>
      </c>
      <c r="AI693" s="66">
        <f t="shared" ref="AI693:AK693" si="2697">AI695</f>
        <v>38271.03</v>
      </c>
      <c r="AJ693" s="66">
        <f t="shared" si="2697"/>
        <v>0</v>
      </c>
      <c r="AK693" s="66">
        <f t="shared" si="2697"/>
        <v>0</v>
      </c>
      <c r="AL693" s="66">
        <f t="shared" si="2637"/>
        <v>314441.03000000003</v>
      </c>
      <c r="AM693" s="66">
        <f t="shared" si="2638"/>
        <v>275000</v>
      </c>
      <c r="AN693" s="66">
        <f t="shared" si="2639"/>
        <v>275000</v>
      </c>
      <c r="AO693" s="66">
        <f t="shared" ref="AO693:AQ693" si="2698">AO695</f>
        <v>-9000</v>
      </c>
      <c r="AP693" s="66">
        <f t="shared" si="2698"/>
        <v>0</v>
      </c>
      <c r="AQ693" s="66">
        <f t="shared" si="2698"/>
        <v>0</v>
      </c>
      <c r="AR693" s="66">
        <f t="shared" si="2641"/>
        <v>305441.03000000003</v>
      </c>
      <c r="AS693" s="66">
        <f t="shared" si="2642"/>
        <v>275000</v>
      </c>
      <c r="AT693" s="66">
        <f t="shared" si="2643"/>
        <v>275000</v>
      </c>
      <c r="AU693" s="66">
        <f t="shared" ref="AU693:AW693" si="2699">AU695</f>
        <v>0</v>
      </c>
      <c r="AV693" s="66">
        <f t="shared" si="2699"/>
        <v>0</v>
      </c>
      <c r="AW693" s="66">
        <f t="shared" si="2699"/>
        <v>0</v>
      </c>
      <c r="AX693" s="66">
        <f t="shared" si="2645"/>
        <v>305441.03000000003</v>
      </c>
      <c r="AY693" s="66">
        <f t="shared" si="2646"/>
        <v>275000</v>
      </c>
      <c r="AZ693" s="66">
        <f t="shared" si="2647"/>
        <v>275000</v>
      </c>
      <c r="BA693" s="66">
        <f>BA694+BA695</f>
        <v>-15713.910000000002</v>
      </c>
      <c r="BB693" s="66">
        <f t="shared" ref="BB693:BC693" si="2700">BB694+BB695</f>
        <v>0</v>
      </c>
      <c r="BC693" s="66">
        <f t="shared" si="2700"/>
        <v>0</v>
      </c>
      <c r="BD693" s="66">
        <f t="shared" si="2649"/>
        <v>289727.12000000005</v>
      </c>
      <c r="BE693" s="66">
        <f t="shared" si="2650"/>
        <v>275000</v>
      </c>
      <c r="BF693" s="66">
        <f t="shared" si="2651"/>
        <v>275000</v>
      </c>
    </row>
    <row r="694" spans="1:58" customFormat="1">
      <c r="A694" s="123"/>
      <c r="B694" s="77" t="s">
        <v>438</v>
      </c>
      <c r="C694" s="40" t="s">
        <v>52</v>
      </c>
      <c r="D694" s="40" t="s">
        <v>21</v>
      </c>
      <c r="E694" s="40" t="s">
        <v>99</v>
      </c>
      <c r="F694" s="40" t="s">
        <v>124</v>
      </c>
      <c r="G694" s="41" t="s">
        <v>437</v>
      </c>
      <c r="H694" s="66"/>
      <c r="I694" s="66"/>
      <c r="J694" s="66"/>
      <c r="K694" s="66"/>
      <c r="L694" s="66"/>
      <c r="M694" s="66"/>
      <c r="N694" s="66"/>
      <c r="O694" s="66"/>
      <c r="P694" s="66"/>
      <c r="Q694" s="66"/>
      <c r="R694" s="66"/>
      <c r="S694" s="66"/>
      <c r="T694" s="66"/>
      <c r="U694" s="66"/>
      <c r="V694" s="66"/>
      <c r="W694" s="66"/>
      <c r="X694" s="66"/>
      <c r="Y694" s="66"/>
      <c r="Z694" s="66"/>
      <c r="AA694" s="66"/>
      <c r="AB694" s="66"/>
      <c r="AC694" s="66"/>
      <c r="AD694" s="66"/>
      <c r="AE694" s="66"/>
      <c r="AF694" s="66"/>
      <c r="AG694" s="66"/>
      <c r="AH694" s="66"/>
      <c r="AI694" s="66"/>
      <c r="AJ694" s="66"/>
      <c r="AK694" s="66"/>
      <c r="AL694" s="66"/>
      <c r="AM694" s="66"/>
      <c r="AN694" s="66"/>
      <c r="AO694" s="66"/>
      <c r="AP694" s="66"/>
      <c r="AQ694" s="66"/>
      <c r="AR694" s="66"/>
      <c r="AS694" s="66"/>
      <c r="AT694" s="66"/>
      <c r="AU694" s="66"/>
      <c r="AV694" s="66"/>
      <c r="AW694" s="66"/>
      <c r="AX694" s="66"/>
      <c r="AY694" s="66"/>
      <c r="AZ694" s="66"/>
      <c r="BA694" s="66">
        <v>4160.3999999999996</v>
      </c>
      <c r="BB694" s="66"/>
      <c r="BC694" s="66"/>
      <c r="BD694" s="66">
        <f t="shared" ref="BD694" si="2701">AX694+BA694</f>
        <v>4160.3999999999996</v>
      </c>
      <c r="BE694" s="66">
        <f t="shared" ref="BE694" si="2702">AY694+BB694</f>
        <v>0</v>
      </c>
      <c r="BF694" s="66">
        <f t="shared" ref="BF694" si="2703">AZ694+BC694</f>
        <v>0</v>
      </c>
    </row>
    <row r="695" spans="1:58" customFormat="1">
      <c r="A695" s="123"/>
      <c r="B695" s="92" t="s">
        <v>55</v>
      </c>
      <c r="C695" s="40" t="s">
        <v>52</v>
      </c>
      <c r="D695" s="40" t="s">
        <v>21</v>
      </c>
      <c r="E695" s="40" t="s">
        <v>99</v>
      </c>
      <c r="F695" s="40" t="s">
        <v>124</v>
      </c>
      <c r="G695" s="41" t="s">
        <v>56</v>
      </c>
      <c r="H695" s="66">
        <v>275000</v>
      </c>
      <c r="I695" s="66">
        <v>275000</v>
      </c>
      <c r="J695" s="66">
        <v>275000</v>
      </c>
      <c r="K695" s="66"/>
      <c r="L695" s="66"/>
      <c r="M695" s="66"/>
      <c r="N695" s="66">
        <f t="shared" si="2345"/>
        <v>275000</v>
      </c>
      <c r="O695" s="66">
        <f t="shared" si="2346"/>
        <v>275000</v>
      </c>
      <c r="P695" s="66">
        <f t="shared" si="2347"/>
        <v>275000</v>
      </c>
      <c r="Q695" s="66"/>
      <c r="R695" s="66"/>
      <c r="S695" s="66"/>
      <c r="T695" s="66">
        <f t="shared" si="2627"/>
        <v>275000</v>
      </c>
      <c r="U695" s="66">
        <f t="shared" si="2628"/>
        <v>275000</v>
      </c>
      <c r="V695" s="66">
        <f t="shared" si="2629"/>
        <v>275000</v>
      </c>
      <c r="W695" s="66">
        <v>1170</v>
      </c>
      <c r="X695" s="66"/>
      <c r="Y695" s="66"/>
      <c r="Z695" s="66">
        <f t="shared" si="2630"/>
        <v>276170</v>
      </c>
      <c r="AA695" s="66">
        <f t="shared" si="2631"/>
        <v>275000</v>
      </c>
      <c r="AB695" s="66">
        <f t="shared" si="2632"/>
        <v>275000</v>
      </c>
      <c r="AC695" s="66"/>
      <c r="AD695" s="66"/>
      <c r="AE695" s="66"/>
      <c r="AF695" s="66">
        <f t="shared" si="2633"/>
        <v>276170</v>
      </c>
      <c r="AG695" s="66">
        <f t="shared" si="2634"/>
        <v>275000</v>
      </c>
      <c r="AH695" s="66">
        <f t="shared" si="2635"/>
        <v>275000</v>
      </c>
      <c r="AI695" s="66">
        <f>2595+27745.5+7930.53</f>
        <v>38271.03</v>
      </c>
      <c r="AJ695" s="66"/>
      <c r="AK695" s="66"/>
      <c r="AL695" s="66">
        <f t="shared" si="2637"/>
        <v>314441.03000000003</v>
      </c>
      <c r="AM695" s="66">
        <f t="shared" si="2638"/>
        <v>275000</v>
      </c>
      <c r="AN695" s="66">
        <f t="shared" si="2639"/>
        <v>275000</v>
      </c>
      <c r="AO695" s="66">
        <f>-13000+4000</f>
        <v>-9000</v>
      </c>
      <c r="AP695" s="66"/>
      <c r="AQ695" s="66"/>
      <c r="AR695" s="66">
        <f t="shared" si="2641"/>
        <v>305441.03000000003</v>
      </c>
      <c r="AS695" s="66">
        <f t="shared" si="2642"/>
        <v>275000</v>
      </c>
      <c r="AT695" s="66">
        <f t="shared" si="2643"/>
        <v>275000</v>
      </c>
      <c r="AU695" s="66"/>
      <c r="AV695" s="66"/>
      <c r="AW695" s="66"/>
      <c r="AX695" s="66">
        <f t="shared" si="2645"/>
        <v>305441.03000000003</v>
      </c>
      <c r="AY695" s="66">
        <f t="shared" si="2646"/>
        <v>275000</v>
      </c>
      <c r="AZ695" s="66">
        <f t="shared" si="2647"/>
        <v>275000</v>
      </c>
      <c r="BA695" s="66">
        <v>-19874.310000000001</v>
      </c>
      <c r="BB695" s="66"/>
      <c r="BC695" s="66"/>
      <c r="BD695" s="66">
        <f t="shared" si="2649"/>
        <v>285566.72000000003</v>
      </c>
      <c r="BE695" s="66">
        <f t="shared" si="2650"/>
        <v>275000</v>
      </c>
      <c r="BF695" s="66">
        <f t="shared" si="2651"/>
        <v>275000</v>
      </c>
    </row>
    <row r="696" spans="1:58" customFormat="1">
      <c r="A696" s="123"/>
      <c r="B696" s="77" t="s">
        <v>375</v>
      </c>
      <c r="C696" s="40" t="s">
        <v>52</v>
      </c>
      <c r="D696" s="40" t="s">
        <v>21</v>
      </c>
      <c r="E696" s="40" t="s">
        <v>99</v>
      </c>
      <c r="F696" s="40" t="s">
        <v>374</v>
      </c>
      <c r="G696" s="41"/>
      <c r="H696" s="66"/>
      <c r="I696" s="66"/>
      <c r="J696" s="66"/>
      <c r="K696" s="66"/>
      <c r="L696" s="66"/>
      <c r="M696" s="66"/>
      <c r="N696" s="66"/>
      <c r="O696" s="66"/>
      <c r="P696" s="66"/>
      <c r="Q696" s="66">
        <f>Q699</f>
        <v>21864.34</v>
      </c>
      <c r="R696" s="66">
        <f>R699</f>
        <v>0</v>
      </c>
      <c r="S696" s="66">
        <f>S699</f>
        <v>0</v>
      </c>
      <c r="T696" s="66">
        <f t="shared" ref="T696:T700" si="2704">N696+Q696</f>
        <v>21864.34</v>
      </c>
      <c r="U696" s="66">
        <f t="shared" ref="U696:U700" si="2705">O696+R696</f>
        <v>0</v>
      </c>
      <c r="V696" s="66">
        <f t="shared" ref="V696:V700" si="2706">P696+S696</f>
        <v>0</v>
      </c>
      <c r="W696" s="66">
        <f>W699</f>
        <v>0</v>
      </c>
      <c r="X696" s="66">
        <f>X699</f>
        <v>0</v>
      </c>
      <c r="Y696" s="66">
        <f>Y699</f>
        <v>0</v>
      </c>
      <c r="Z696" s="66">
        <f t="shared" si="2630"/>
        <v>21864.34</v>
      </c>
      <c r="AA696" s="66">
        <f t="shared" si="2631"/>
        <v>0</v>
      </c>
      <c r="AB696" s="66">
        <f t="shared" si="2632"/>
        <v>0</v>
      </c>
      <c r="AC696" s="66">
        <f>AC697+AC699+AC701</f>
        <v>19795.120000000003</v>
      </c>
      <c r="AD696" s="66">
        <f t="shared" ref="AD696:AE696" si="2707">AD697+AD699+AD701</f>
        <v>0</v>
      </c>
      <c r="AE696" s="66">
        <f t="shared" si="2707"/>
        <v>0</v>
      </c>
      <c r="AF696" s="66">
        <f t="shared" si="2633"/>
        <v>41659.460000000006</v>
      </c>
      <c r="AG696" s="66">
        <f t="shared" si="2634"/>
        <v>0</v>
      </c>
      <c r="AH696" s="66">
        <f t="shared" si="2635"/>
        <v>0</v>
      </c>
      <c r="AI696" s="66">
        <f>AI697+AI699+AI701</f>
        <v>30790.55</v>
      </c>
      <c r="AJ696" s="66">
        <f t="shared" ref="AJ696:AK696" si="2708">AJ697+AJ699+AJ701</f>
        <v>0</v>
      </c>
      <c r="AK696" s="66">
        <f t="shared" si="2708"/>
        <v>0</v>
      </c>
      <c r="AL696" s="66">
        <f t="shared" si="2637"/>
        <v>72450.010000000009</v>
      </c>
      <c r="AM696" s="66">
        <f t="shared" si="2638"/>
        <v>0</v>
      </c>
      <c r="AN696" s="66">
        <f t="shared" si="2639"/>
        <v>0</v>
      </c>
      <c r="AO696" s="66">
        <f>AO697+AO699+AO701</f>
        <v>118000</v>
      </c>
      <c r="AP696" s="66">
        <f t="shared" ref="AP696:AQ696" si="2709">AP697+AP699+AP701</f>
        <v>0</v>
      </c>
      <c r="AQ696" s="66">
        <f t="shared" si="2709"/>
        <v>0</v>
      </c>
      <c r="AR696" s="66">
        <f t="shared" si="2641"/>
        <v>190450.01</v>
      </c>
      <c r="AS696" s="66">
        <f t="shared" si="2642"/>
        <v>0</v>
      </c>
      <c r="AT696" s="66">
        <f t="shared" si="2643"/>
        <v>0</v>
      </c>
      <c r="AU696" s="66">
        <f>AU697+AU699+AU701</f>
        <v>675000</v>
      </c>
      <c r="AV696" s="66">
        <f t="shared" ref="AV696:AW696" si="2710">AV697+AV699+AV701</f>
        <v>0</v>
      </c>
      <c r="AW696" s="66">
        <f t="shared" si="2710"/>
        <v>0</v>
      </c>
      <c r="AX696" s="66">
        <f t="shared" si="2645"/>
        <v>865450.01</v>
      </c>
      <c r="AY696" s="66">
        <f t="shared" si="2646"/>
        <v>0</v>
      </c>
      <c r="AZ696" s="66">
        <f t="shared" si="2647"/>
        <v>0</v>
      </c>
      <c r="BA696" s="66">
        <f>BA697+BA699+BA701</f>
        <v>0</v>
      </c>
      <c r="BB696" s="66">
        <f t="shared" ref="BB696:BC696" si="2711">BB697+BB699+BB701</f>
        <v>0</v>
      </c>
      <c r="BC696" s="66">
        <f t="shared" si="2711"/>
        <v>0</v>
      </c>
      <c r="BD696" s="66">
        <f t="shared" si="2649"/>
        <v>865450.01</v>
      </c>
      <c r="BE696" s="66">
        <f t="shared" si="2650"/>
        <v>0</v>
      </c>
      <c r="BF696" s="66">
        <f t="shared" si="2651"/>
        <v>0</v>
      </c>
    </row>
    <row r="697" spans="1:58" customFormat="1" ht="38.25">
      <c r="A697" s="123"/>
      <c r="B697" s="92" t="s">
        <v>50</v>
      </c>
      <c r="C697" s="40" t="s">
        <v>52</v>
      </c>
      <c r="D697" s="40" t="s">
        <v>21</v>
      </c>
      <c r="E697" s="40" t="s">
        <v>99</v>
      </c>
      <c r="F697" s="40" t="s">
        <v>374</v>
      </c>
      <c r="G697" s="41" t="s">
        <v>48</v>
      </c>
      <c r="H697" s="66"/>
      <c r="I697" s="66"/>
      <c r="J697" s="66"/>
      <c r="K697" s="66"/>
      <c r="L697" s="66"/>
      <c r="M697" s="66"/>
      <c r="N697" s="66"/>
      <c r="O697" s="66"/>
      <c r="P697" s="66"/>
      <c r="Q697" s="66"/>
      <c r="R697" s="66"/>
      <c r="S697" s="66"/>
      <c r="T697" s="66"/>
      <c r="U697" s="66"/>
      <c r="V697" s="66"/>
      <c r="W697" s="66"/>
      <c r="X697" s="66"/>
      <c r="Y697" s="66"/>
      <c r="Z697" s="66"/>
      <c r="AA697" s="66"/>
      <c r="AB697" s="66"/>
      <c r="AC697" s="66">
        <f>AC698</f>
        <v>9795.1200000000008</v>
      </c>
      <c r="AD697" s="66">
        <f t="shared" ref="AD697:AE697" si="2712">AD698</f>
        <v>0</v>
      </c>
      <c r="AE697" s="66">
        <f t="shared" si="2712"/>
        <v>0</v>
      </c>
      <c r="AF697" s="66">
        <f t="shared" ref="AF697:AF702" si="2713">Z697+AC697</f>
        <v>9795.1200000000008</v>
      </c>
      <c r="AG697" s="66">
        <f t="shared" ref="AG697:AG702" si="2714">AA697+AD697</f>
        <v>0</v>
      </c>
      <c r="AH697" s="66">
        <f t="shared" ref="AH697:AH702" si="2715">AB697+AE697</f>
        <v>0</v>
      </c>
      <c r="AI697" s="66">
        <f>AI698</f>
        <v>20790.55</v>
      </c>
      <c r="AJ697" s="66">
        <f t="shared" ref="AJ697:AK697" si="2716">AJ698</f>
        <v>0</v>
      </c>
      <c r="AK697" s="66">
        <f t="shared" si="2716"/>
        <v>0</v>
      </c>
      <c r="AL697" s="66">
        <f t="shared" si="2637"/>
        <v>30585.67</v>
      </c>
      <c r="AM697" s="66">
        <f t="shared" si="2638"/>
        <v>0</v>
      </c>
      <c r="AN697" s="66">
        <f t="shared" si="2639"/>
        <v>0</v>
      </c>
      <c r="AO697" s="66">
        <f>AO698</f>
        <v>0</v>
      </c>
      <c r="AP697" s="66">
        <f t="shared" ref="AP697:AQ697" si="2717">AP698</f>
        <v>0</v>
      </c>
      <c r="AQ697" s="66">
        <f t="shared" si="2717"/>
        <v>0</v>
      </c>
      <c r="AR697" s="66">
        <f t="shared" si="2641"/>
        <v>30585.67</v>
      </c>
      <c r="AS697" s="66">
        <f t="shared" si="2642"/>
        <v>0</v>
      </c>
      <c r="AT697" s="66">
        <f t="shared" si="2643"/>
        <v>0</v>
      </c>
      <c r="AU697" s="66">
        <f>AU698</f>
        <v>0</v>
      </c>
      <c r="AV697" s="66">
        <f t="shared" ref="AV697:AW697" si="2718">AV698</f>
        <v>0</v>
      </c>
      <c r="AW697" s="66">
        <f t="shared" si="2718"/>
        <v>0</v>
      </c>
      <c r="AX697" s="66">
        <f t="shared" si="2645"/>
        <v>30585.67</v>
      </c>
      <c r="AY697" s="66">
        <f t="shared" si="2646"/>
        <v>0</v>
      </c>
      <c r="AZ697" s="66">
        <f t="shared" si="2647"/>
        <v>0</v>
      </c>
      <c r="BA697" s="66">
        <f>BA698</f>
        <v>0</v>
      </c>
      <c r="BB697" s="66">
        <f t="shared" ref="BB697:BC697" si="2719">BB698</f>
        <v>0</v>
      </c>
      <c r="BC697" s="66">
        <f t="shared" si="2719"/>
        <v>0</v>
      </c>
      <c r="BD697" s="66">
        <f t="shared" si="2649"/>
        <v>30585.67</v>
      </c>
      <c r="BE697" s="66">
        <f t="shared" si="2650"/>
        <v>0</v>
      </c>
      <c r="BF697" s="66">
        <f t="shared" si="2651"/>
        <v>0</v>
      </c>
    </row>
    <row r="698" spans="1:58" customFormat="1">
      <c r="A698" s="123"/>
      <c r="B698" s="92" t="s">
        <v>51</v>
      </c>
      <c r="C698" s="40" t="s">
        <v>52</v>
      </c>
      <c r="D698" s="40" t="s">
        <v>21</v>
      </c>
      <c r="E698" s="40" t="s">
        <v>99</v>
      </c>
      <c r="F698" s="40" t="s">
        <v>374</v>
      </c>
      <c r="G698" s="41" t="s">
        <v>49</v>
      </c>
      <c r="H698" s="66"/>
      <c r="I698" s="66"/>
      <c r="J698" s="66"/>
      <c r="K698" s="66"/>
      <c r="L698" s="66"/>
      <c r="M698" s="66"/>
      <c r="N698" s="66"/>
      <c r="O698" s="66"/>
      <c r="P698" s="66"/>
      <c r="Q698" s="66"/>
      <c r="R698" s="66"/>
      <c r="S698" s="66"/>
      <c r="T698" s="66"/>
      <c r="U698" s="66"/>
      <c r="V698" s="66"/>
      <c r="W698" s="66"/>
      <c r="X698" s="66"/>
      <c r="Y698" s="66"/>
      <c r="Z698" s="66"/>
      <c r="AA698" s="66"/>
      <c r="AB698" s="66"/>
      <c r="AC698" s="66">
        <v>9795.1200000000008</v>
      </c>
      <c r="AD698" s="66"/>
      <c r="AE698" s="66"/>
      <c r="AF698" s="66">
        <f t="shared" si="2713"/>
        <v>9795.1200000000008</v>
      </c>
      <c r="AG698" s="66">
        <f t="shared" si="2714"/>
        <v>0</v>
      </c>
      <c r="AH698" s="66">
        <f t="shared" si="2715"/>
        <v>0</v>
      </c>
      <c r="AI698" s="66">
        <v>20790.55</v>
      </c>
      <c r="AJ698" s="66"/>
      <c r="AK698" s="66"/>
      <c r="AL698" s="66">
        <f t="shared" si="2637"/>
        <v>30585.67</v>
      </c>
      <c r="AM698" s="66">
        <f t="shared" si="2638"/>
        <v>0</v>
      </c>
      <c r="AN698" s="66">
        <f t="shared" si="2639"/>
        <v>0</v>
      </c>
      <c r="AO698" s="66"/>
      <c r="AP698" s="66"/>
      <c r="AQ698" s="66"/>
      <c r="AR698" s="66">
        <f t="shared" si="2641"/>
        <v>30585.67</v>
      </c>
      <c r="AS698" s="66">
        <f t="shared" si="2642"/>
        <v>0</v>
      </c>
      <c r="AT698" s="66">
        <f t="shared" si="2643"/>
        <v>0</v>
      </c>
      <c r="AU698" s="66"/>
      <c r="AV698" s="66"/>
      <c r="AW698" s="66"/>
      <c r="AX698" s="66">
        <f t="shared" si="2645"/>
        <v>30585.67</v>
      </c>
      <c r="AY698" s="66">
        <f t="shared" si="2646"/>
        <v>0</v>
      </c>
      <c r="AZ698" s="66">
        <f t="shared" si="2647"/>
        <v>0</v>
      </c>
      <c r="BA698" s="66"/>
      <c r="BB698" s="66"/>
      <c r="BC698" s="66"/>
      <c r="BD698" s="66">
        <f t="shared" si="2649"/>
        <v>30585.67</v>
      </c>
      <c r="BE698" s="66">
        <f t="shared" si="2650"/>
        <v>0</v>
      </c>
      <c r="BF698" s="66">
        <f t="shared" si="2651"/>
        <v>0</v>
      </c>
    </row>
    <row r="699" spans="1:58" customFormat="1" ht="25.5">
      <c r="A699" s="123"/>
      <c r="B699" s="88" t="s">
        <v>207</v>
      </c>
      <c r="C699" s="40" t="s">
        <v>52</v>
      </c>
      <c r="D699" s="40" t="s">
        <v>21</v>
      </c>
      <c r="E699" s="40" t="s">
        <v>99</v>
      </c>
      <c r="F699" s="40" t="s">
        <v>374</v>
      </c>
      <c r="G699" s="41" t="s">
        <v>32</v>
      </c>
      <c r="H699" s="66"/>
      <c r="I699" s="66"/>
      <c r="J699" s="66"/>
      <c r="K699" s="66"/>
      <c r="L699" s="66"/>
      <c r="M699" s="66"/>
      <c r="N699" s="66"/>
      <c r="O699" s="66"/>
      <c r="P699" s="66"/>
      <c r="Q699" s="66">
        <f>Q700</f>
        <v>21864.34</v>
      </c>
      <c r="R699" s="66">
        <f t="shared" ref="R699:S699" si="2720">R700</f>
        <v>0</v>
      </c>
      <c r="S699" s="66">
        <f t="shared" si="2720"/>
        <v>0</v>
      </c>
      <c r="T699" s="66">
        <f t="shared" si="2704"/>
        <v>21864.34</v>
      </c>
      <c r="U699" s="66">
        <f t="shared" si="2705"/>
        <v>0</v>
      </c>
      <c r="V699" s="66">
        <f t="shared" si="2706"/>
        <v>0</v>
      </c>
      <c r="W699" s="66">
        <f>W700</f>
        <v>0</v>
      </c>
      <c r="X699" s="66">
        <f t="shared" ref="X699:Y699" si="2721">X700</f>
        <v>0</v>
      </c>
      <c r="Y699" s="66">
        <f t="shared" si="2721"/>
        <v>0</v>
      </c>
      <c r="Z699" s="66">
        <f t="shared" si="2630"/>
        <v>21864.34</v>
      </c>
      <c r="AA699" s="66">
        <f t="shared" si="2631"/>
        <v>0</v>
      </c>
      <c r="AB699" s="66">
        <f t="shared" si="2632"/>
        <v>0</v>
      </c>
      <c r="AC699" s="66">
        <f>AC700</f>
        <v>0</v>
      </c>
      <c r="AD699" s="66">
        <f t="shared" ref="AD699:AE699" si="2722">AD700</f>
        <v>0</v>
      </c>
      <c r="AE699" s="66">
        <f t="shared" si="2722"/>
        <v>0</v>
      </c>
      <c r="AF699" s="66">
        <f t="shared" si="2713"/>
        <v>21864.34</v>
      </c>
      <c r="AG699" s="66">
        <f t="shared" si="2714"/>
        <v>0</v>
      </c>
      <c r="AH699" s="66">
        <f t="shared" si="2715"/>
        <v>0</v>
      </c>
      <c r="AI699" s="66">
        <f>AI700</f>
        <v>0</v>
      </c>
      <c r="AJ699" s="66">
        <f t="shared" ref="AJ699:AK699" si="2723">AJ700</f>
        <v>0</v>
      </c>
      <c r="AK699" s="66">
        <f t="shared" si="2723"/>
        <v>0</v>
      </c>
      <c r="AL699" s="66">
        <f t="shared" si="2637"/>
        <v>21864.34</v>
      </c>
      <c r="AM699" s="66">
        <f t="shared" si="2638"/>
        <v>0</v>
      </c>
      <c r="AN699" s="66">
        <f t="shared" si="2639"/>
        <v>0</v>
      </c>
      <c r="AO699" s="66">
        <f>AO700</f>
        <v>0</v>
      </c>
      <c r="AP699" s="66">
        <f t="shared" ref="AP699:AQ699" si="2724">AP700</f>
        <v>0</v>
      </c>
      <c r="AQ699" s="66">
        <f t="shared" si="2724"/>
        <v>0</v>
      </c>
      <c r="AR699" s="66">
        <f t="shared" si="2641"/>
        <v>21864.34</v>
      </c>
      <c r="AS699" s="66">
        <f t="shared" si="2642"/>
        <v>0</v>
      </c>
      <c r="AT699" s="66">
        <f t="shared" si="2643"/>
        <v>0</v>
      </c>
      <c r="AU699" s="66">
        <f>AU700</f>
        <v>0</v>
      </c>
      <c r="AV699" s="66">
        <f t="shared" ref="AV699:AW699" si="2725">AV700</f>
        <v>0</v>
      </c>
      <c r="AW699" s="66">
        <f t="shared" si="2725"/>
        <v>0</v>
      </c>
      <c r="AX699" s="66">
        <f t="shared" si="2645"/>
        <v>21864.34</v>
      </c>
      <c r="AY699" s="66">
        <f t="shared" si="2646"/>
        <v>0</v>
      </c>
      <c r="AZ699" s="66">
        <f t="shared" si="2647"/>
        <v>0</v>
      </c>
      <c r="BA699" s="66">
        <f>BA700</f>
        <v>0</v>
      </c>
      <c r="BB699" s="66">
        <f t="shared" ref="BB699:BC699" si="2726">BB700</f>
        <v>0</v>
      </c>
      <c r="BC699" s="66">
        <f t="shared" si="2726"/>
        <v>0</v>
      </c>
      <c r="BD699" s="66">
        <f t="shared" si="2649"/>
        <v>21864.34</v>
      </c>
      <c r="BE699" s="66">
        <f t="shared" si="2650"/>
        <v>0</v>
      </c>
      <c r="BF699" s="66">
        <f t="shared" si="2651"/>
        <v>0</v>
      </c>
    </row>
    <row r="700" spans="1:58" customFormat="1" ht="25.5">
      <c r="A700" s="123"/>
      <c r="B700" s="92" t="s">
        <v>34</v>
      </c>
      <c r="C700" s="40" t="s">
        <v>52</v>
      </c>
      <c r="D700" s="40" t="s">
        <v>21</v>
      </c>
      <c r="E700" s="40" t="s">
        <v>99</v>
      </c>
      <c r="F700" s="40" t="s">
        <v>374</v>
      </c>
      <c r="G700" s="41" t="s">
        <v>33</v>
      </c>
      <c r="H700" s="66"/>
      <c r="I700" s="66"/>
      <c r="J700" s="66"/>
      <c r="K700" s="66"/>
      <c r="L700" s="66"/>
      <c r="M700" s="66"/>
      <c r="N700" s="66"/>
      <c r="O700" s="66"/>
      <c r="P700" s="66"/>
      <c r="Q700" s="66">
        <v>21864.34</v>
      </c>
      <c r="R700" s="66"/>
      <c r="S700" s="66"/>
      <c r="T700" s="66">
        <f t="shared" si="2704"/>
        <v>21864.34</v>
      </c>
      <c r="U700" s="66">
        <f t="shared" si="2705"/>
        <v>0</v>
      </c>
      <c r="V700" s="66">
        <f t="shared" si="2706"/>
        <v>0</v>
      </c>
      <c r="W700" s="66"/>
      <c r="X700" s="66"/>
      <c r="Y700" s="66"/>
      <c r="Z700" s="66">
        <f t="shared" si="2630"/>
        <v>21864.34</v>
      </c>
      <c r="AA700" s="66">
        <f t="shared" si="2631"/>
        <v>0</v>
      </c>
      <c r="AB700" s="66">
        <f t="shared" si="2632"/>
        <v>0</v>
      </c>
      <c r="AC700" s="66"/>
      <c r="AD700" s="66"/>
      <c r="AE700" s="66"/>
      <c r="AF700" s="66">
        <f t="shared" si="2713"/>
        <v>21864.34</v>
      </c>
      <c r="AG700" s="66">
        <f t="shared" si="2714"/>
        <v>0</v>
      </c>
      <c r="AH700" s="66">
        <f t="shared" si="2715"/>
        <v>0</v>
      </c>
      <c r="AI700" s="66"/>
      <c r="AJ700" s="66"/>
      <c r="AK700" s="66"/>
      <c r="AL700" s="66">
        <f t="shared" si="2637"/>
        <v>21864.34</v>
      </c>
      <c r="AM700" s="66">
        <f t="shared" si="2638"/>
        <v>0</v>
      </c>
      <c r="AN700" s="66">
        <f t="shared" si="2639"/>
        <v>0</v>
      </c>
      <c r="AO700" s="66"/>
      <c r="AP700" s="66"/>
      <c r="AQ700" s="66"/>
      <c r="AR700" s="66">
        <f t="shared" si="2641"/>
        <v>21864.34</v>
      </c>
      <c r="AS700" s="66">
        <f t="shared" si="2642"/>
        <v>0</v>
      </c>
      <c r="AT700" s="66">
        <f t="shared" si="2643"/>
        <v>0</v>
      </c>
      <c r="AU700" s="66"/>
      <c r="AV700" s="66"/>
      <c r="AW700" s="66"/>
      <c r="AX700" s="66">
        <f t="shared" si="2645"/>
        <v>21864.34</v>
      </c>
      <c r="AY700" s="66">
        <f t="shared" si="2646"/>
        <v>0</v>
      </c>
      <c r="AZ700" s="66">
        <f t="shared" si="2647"/>
        <v>0</v>
      </c>
      <c r="BA700" s="66"/>
      <c r="BB700" s="66"/>
      <c r="BC700" s="66"/>
      <c r="BD700" s="66">
        <f t="shared" si="2649"/>
        <v>21864.34</v>
      </c>
      <c r="BE700" s="66">
        <f t="shared" si="2650"/>
        <v>0</v>
      </c>
      <c r="BF700" s="66">
        <f t="shared" si="2651"/>
        <v>0</v>
      </c>
    </row>
    <row r="701" spans="1:58" customFormat="1">
      <c r="A701" s="123"/>
      <c r="B701" s="92" t="s">
        <v>47</v>
      </c>
      <c r="C701" s="40" t="s">
        <v>52</v>
      </c>
      <c r="D701" s="40" t="s">
        <v>21</v>
      </c>
      <c r="E701" s="40" t="s">
        <v>99</v>
      </c>
      <c r="F701" s="40" t="s">
        <v>374</v>
      </c>
      <c r="G701" s="41" t="s">
        <v>45</v>
      </c>
      <c r="H701" s="66"/>
      <c r="I701" s="66"/>
      <c r="J701" s="66"/>
      <c r="K701" s="66"/>
      <c r="L701" s="66"/>
      <c r="M701" s="66"/>
      <c r="N701" s="66"/>
      <c r="O701" s="66"/>
      <c r="P701" s="66"/>
      <c r="Q701" s="66"/>
      <c r="R701" s="66"/>
      <c r="S701" s="66"/>
      <c r="T701" s="66"/>
      <c r="U701" s="66"/>
      <c r="V701" s="66"/>
      <c r="W701" s="66"/>
      <c r="X701" s="66"/>
      <c r="Y701" s="66"/>
      <c r="Z701" s="66"/>
      <c r="AA701" s="66"/>
      <c r="AB701" s="66"/>
      <c r="AC701" s="66">
        <f>AC702</f>
        <v>10000</v>
      </c>
      <c r="AD701" s="66">
        <f t="shared" ref="AD701:AE701" si="2727">AD702</f>
        <v>0</v>
      </c>
      <c r="AE701" s="66">
        <f t="shared" si="2727"/>
        <v>0</v>
      </c>
      <c r="AF701" s="66">
        <f t="shared" si="2713"/>
        <v>10000</v>
      </c>
      <c r="AG701" s="66">
        <f t="shared" si="2714"/>
        <v>0</v>
      </c>
      <c r="AH701" s="66">
        <f t="shared" si="2715"/>
        <v>0</v>
      </c>
      <c r="AI701" s="66">
        <f>AI702</f>
        <v>10000</v>
      </c>
      <c r="AJ701" s="66">
        <f t="shared" ref="AJ701:AK701" si="2728">AJ702</f>
        <v>0</v>
      </c>
      <c r="AK701" s="66">
        <f t="shared" si="2728"/>
        <v>0</v>
      </c>
      <c r="AL701" s="66">
        <f t="shared" si="2637"/>
        <v>20000</v>
      </c>
      <c r="AM701" s="66">
        <f t="shared" si="2638"/>
        <v>0</v>
      </c>
      <c r="AN701" s="66">
        <f t="shared" si="2639"/>
        <v>0</v>
      </c>
      <c r="AO701" s="66">
        <f>AO702+AO703</f>
        <v>118000</v>
      </c>
      <c r="AP701" s="66">
        <f t="shared" ref="AP701:AQ701" si="2729">AP702+AP703</f>
        <v>0</v>
      </c>
      <c r="AQ701" s="66">
        <f t="shared" si="2729"/>
        <v>0</v>
      </c>
      <c r="AR701" s="66">
        <f t="shared" si="2641"/>
        <v>138000</v>
      </c>
      <c r="AS701" s="66">
        <f t="shared" si="2642"/>
        <v>0</v>
      </c>
      <c r="AT701" s="66">
        <f t="shared" si="2643"/>
        <v>0</v>
      </c>
      <c r="AU701" s="66">
        <f>AU702+AU703</f>
        <v>675000</v>
      </c>
      <c r="AV701" s="66">
        <f t="shared" ref="AV701:AW701" si="2730">AV702+AV703</f>
        <v>0</v>
      </c>
      <c r="AW701" s="66">
        <f t="shared" si="2730"/>
        <v>0</v>
      </c>
      <c r="AX701" s="66">
        <f t="shared" si="2645"/>
        <v>813000</v>
      </c>
      <c r="AY701" s="66">
        <f t="shared" si="2646"/>
        <v>0</v>
      </c>
      <c r="AZ701" s="66">
        <f t="shared" si="2647"/>
        <v>0</v>
      </c>
      <c r="BA701" s="66">
        <f>BA702+BA703</f>
        <v>0</v>
      </c>
      <c r="BB701" s="66">
        <f t="shared" ref="BB701:BC701" si="2731">BB702+BB703</f>
        <v>0</v>
      </c>
      <c r="BC701" s="66">
        <f t="shared" si="2731"/>
        <v>0</v>
      </c>
      <c r="BD701" s="66">
        <f t="shared" si="2649"/>
        <v>813000</v>
      </c>
      <c r="BE701" s="66">
        <f t="shared" si="2650"/>
        <v>0</v>
      </c>
      <c r="BF701" s="66">
        <f t="shared" si="2651"/>
        <v>0</v>
      </c>
    </row>
    <row r="702" spans="1:58" customFormat="1">
      <c r="A702" s="123"/>
      <c r="B702" s="77" t="s">
        <v>438</v>
      </c>
      <c r="C702" s="40" t="s">
        <v>52</v>
      </c>
      <c r="D702" s="40" t="s">
        <v>21</v>
      </c>
      <c r="E702" s="40" t="s">
        <v>99</v>
      </c>
      <c r="F702" s="40" t="s">
        <v>374</v>
      </c>
      <c r="G702" s="41" t="s">
        <v>437</v>
      </c>
      <c r="H702" s="66"/>
      <c r="I702" s="66"/>
      <c r="J702" s="66"/>
      <c r="K702" s="66"/>
      <c r="L702" s="66"/>
      <c r="M702" s="66"/>
      <c r="N702" s="66"/>
      <c r="O702" s="66"/>
      <c r="P702" s="66"/>
      <c r="Q702" s="66"/>
      <c r="R702" s="66"/>
      <c r="S702" s="66"/>
      <c r="T702" s="66"/>
      <c r="U702" s="66"/>
      <c r="V702" s="66"/>
      <c r="W702" s="66"/>
      <c r="X702" s="66"/>
      <c r="Y702" s="66"/>
      <c r="Z702" s="66"/>
      <c r="AA702" s="66"/>
      <c r="AB702" s="66"/>
      <c r="AC702" s="66">
        <v>10000</v>
      </c>
      <c r="AD702" s="66"/>
      <c r="AE702" s="66"/>
      <c r="AF702" s="66">
        <f t="shared" si="2713"/>
        <v>10000</v>
      </c>
      <c r="AG702" s="66">
        <f t="shared" si="2714"/>
        <v>0</v>
      </c>
      <c r="AH702" s="66">
        <f t="shared" si="2715"/>
        <v>0</v>
      </c>
      <c r="AI702" s="66">
        <v>10000</v>
      </c>
      <c r="AJ702" s="66"/>
      <c r="AK702" s="66"/>
      <c r="AL702" s="66">
        <f t="shared" si="2637"/>
        <v>20000</v>
      </c>
      <c r="AM702" s="66">
        <f t="shared" si="2638"/>
        <v>0</v>
      </c>
      <c r="AN702" s="66">
        <f t="shared" si="2639"/>
        <v>0</v>
      </c>
      <c r="AO702" s="66">
        <v>13000</v>
      </c>
      <c r="AP702" s="66"/>
      <c r="AQ702" s="66"/>
      <c r="AR702" s="66">
        <f t="shared" si="2641"/>
        <v>33000</v>
      </c>
      <c r="AS702" s="66">
        <f t="shared" si="2642"/>
        <v>0</v>
      </c>
      <c r="AT702" s="66">
        <f t="shared" si="2643"/>
        <v>0</v>
      </c>
      <c r="AU702" s="66"/>
      <c r="AV702" s="66"/>
      <c r="AW702" s="66"/>
      <c r="AX702" s="66">
        <f t="shared" si="2645"/>
        <v>33000</v>
      </c>
      <c r="AY702" s="66">
        <f t="shared" si="2646"/>
        <v>0</v>
      </c>
      <c r="AZ702" s="66">
        <f t="shared" si="2647"/>
        <v>0</v>
      </c>
      <c r="BA702" s="66"/>
      <c r="BB702" s="66"/>
      <c r="BC702" s="66"/>
      <c r="BD702" s="66">
        <f t="shared" si="2649"/>
        <v>33000</v>
      </c>
      <c r="BE702" s="66">
        <f t="shared" si="2650"/>
        <v>0</v>
      </c>
      <c r="BF702" s="66">
        <f t="shared" si="2651"/>
        <v>0</v>
      </c>
    </row>
    <row r="703" spans="1:58" customFormat="1">
      <c r="A703" s="123"/>
      <c r="B703" s="92" t="s">
        <v>55</v>
      </c>
      <c r="C703" s="40" t="s">
        <v>52</v>
      </c>
      <c r="D703" s="40" t="s">
        <v>21</v>
      </c>
      <c r="E703" s="40" t="s">
        <v>99</v>
      </c>
      <c r="F703" s="40" t="s">
        <v>374</v>
      </c>
      <c r="G703" s="41" t="s">
        <v>56</v>
      </c>
      <c r="H703" s="66"/>
      <c r="I703" s="66"/>
      <c r="J703" s="66"/>
      <c r="K703" s="66"/>
      <c r="L703" s="66"/>
      <c r="M703" s="66"/>
      <c r="N703" s="66"/>
      <c r="O703" s="66"/>
      <c r="P703" s="66"/>
      <c r="Q703" s="66"/>
      <c r="R703" s="66"/>
      <c r="S703" s="66"/>
      <c r="T703" s="66"/>
      <c r="U703" s="66"/>
      <c r="V703" s="66"/>
      <c r="W703" s="66"/>
      <c r="X703" s="66"/>
      <c r="Y703" s="66"/>
      <c r="Z703" s="66"/>
      <c r="AA703" s="66"/>
      <c r="AB703" s="66"/>
      <c r="AC703" s="66"/>
      <c r="AD703" s="66"/>
      <c r="AE703" s="66"/>
      <c r="AF703" s="66"/>
      <c r="AG703" s="66"/>
      <c r="AH703" s="66"/>
      <c r="AI703" s="66"/>
      <c r="AJ703" s="66"/>
      <c r="AK703" s="66"/>
      <c r="AL703" s="66"/>
      <c r="AM703" s="66"/>
      <c r="AN703" s="66"/>
      <c r="AO703" s="66">
        <v>105000</v>
      </c>
      <c r="AP703" s="66"/>
      <c r="AQ703" s="66"/>
      <c r="AR703" s="66">
        <f t="shared" ref="AR703" si="2732">AL703+AO703</f>
        <v>105000</v>
      </c>
      <c r="AS703" s="66">
        <f t="shared" ref="AS703" si="2733">AM703+AP703</f>
        <v>0</v>
      </c>
      <c r="AT703" s="66">
        <f t="shared" ref="AT703" si="2734">AN703+AQ703</f>
        <v>0</v>
      </c>
      <c r="AU703" s="66">
        <v>675000</v>
      </c>
      <c r="AV703" s="66"/>
      <c r="AW703" s="66"/>
      <c r="AX703" s="66">
        <f t="shared" si="2645"/>
        <v>780000</v>
      </c>
      <c r="AY703" s="66">
        <f t="shared" si="2646"/>
        <v>0</v>
      </c>
      <c r="AZ703" s="66">
        <f t="shared" si="2647"/>
        <v>0</v>
      </c>
      <c r="BA703" s="66"/>
      <c r="BB703" s="66"/>
      <c r="BC703" s="66"/>
      <c r="BD703" s="66">
        <f t="shared" si="2649"/>
        <v>780000</v>
      </c>
      <c r="BE703" s="66">
        <f t="shared" si="2650"/>
        <v>0</v>
      </c>
      <c r="BF703" s="66">
        <f t="shared" si="2651"/>
        <v>0</v>
      </c>
    </row>
    <row r="704" spans="1:58" customFormat="1" ht="25.5">
      <c r="A704" s="123"/>
      <c r="B704" s="186" t="s">
        <v>304</v>
      </c>
      <c r="C704" s="40" t="s">
        <v>52</v>
      </c>
      <c r="D704" s="40" t="s">
        <v>21</v>
      </c>
      <c r="E704" s="40" t="s">
        <v>99</v>
      </c>
      <c r="F704" s="40" t="s">
        <v>125</v>
      </c>
      <c r="G704" s="41"/>
      <c r="H704" s="66">
        <f>H707+H705</f>
        <v>244700</v>
      </c>
      <c r="I704" s="66">
        <f t="shared" ref="I704:J704" si="2735">I707+I705</f>
        <v>244700</v>
      </c>
      <c r="J704" s="66">
        <f t="shared" si="2735"/>
        <v>244700</v>
      </c>
      <c r="K704" s="66">
        <f t="shared" ref="K704:M704" si="2736">K707+K705</f>
        <v>0</v>
      </c>
      <c r="L704" s="66">
        <f t="shared" si="2736"/>
        <v>0</v>
      </c>
      <c r="M704" s="66">
        <f t="shared" si="2736"/>
        <v>0</v>
      </c>
      <c r="N704" s="66">
        <f t="shared" si="2345"/>
        <v>244700</v>
      </c>
      <c r="O704" s="66">
        <f t="shared" si="2346"/>
        <v>244700</v>
      </c>
      <c r="P704" s="66">
        <f t="shared" si="2347"/>
        <v>244700</v>
      </c>
      <c r="Q704" s="66">
        <f>Q707+Q705+Q709</f>
        <v>0</v>
      </c>
      <c r="R704" s="66">
        <f t="shared" ref="R704:S704" si="2737">R707+R705+R709</f>
        <v>0</v>
      </c>
      <c r="S704" s="66">
        <f t="shared" si="2737"/>
        <v>0</v>
      </c>
      <c r="T704" s="66">
        <f t="shared" si="2627"/>
        <v>244700</v>
      </c>
      <c r="U704" s="66">
        <f t="shared" si="2628"/>
        <v>244700</v>
      </c>
      <c r="V704" s="66">
        <f t="shared" si="2629"/>
        <v>244700</v>
      </c>
      <c r="W704" s="66">
        <f>W707+W705+W709</f>
        <v>0</v>
      </c>
      <c r="X704" s="66">
        <f t="shared" ref="X704:Y704" si="2738">X707+X705+X709</f>
        <v>0</v>
      </c>
      <c r="Y704" s="66">
        <f t="shared" si="2738"/>
        <v>0</v>
      </c>
      <c r="Z704" s="66">
        <f t="shared" si="2630"/>
        <v>244700</v>
      </c>
      <c r="AA704" s="66">
        <f t="shared" si="2631"/>
        <v>244700</v>
      </c>
      <c r="AB704" s="66">
        <f t="shared" si="2632"/>
        <v>244700</v>
      </c>
      <c r="AC704" s="66">
        <f>AC707+AC705+AC709</f>
        <v>0</v>
      </c>
      <c r="AD704" s="66">
        <f t="shared" ref="AD704:AE704" si="2739">AD707+AD705+AD709</f>
        <v>0</v>
      </c>
      <c r="AE704" s="66">
        <f t="shared" si="2739"/>
        <v>0</v>
      </c>
      <c r="AF704" s="66">
        <f t="shared" si="2633"/>
        <v>244700</v>
      </c>
      <c r="AG704" s="66">
        <f t="shared" si="2634"/>
        <v>244700</v>
      </c>
      <c r="AH704" s="66">
        <f t="shared" si="2635"/>
        <v>244700</v>
      </c>
      <c r="AI704" s="66">
        <f>AI707+AI705+AI709</f>
        <v>0</v>
      </c>
      <c r="AJ704" s="66">
        <f t="shared" ref="AJ704:AK704" si="2740">AJ707+AJ705+AJ709</f>
        <v>0</v>
      </c>
      <c r="AK704" s="66">
        <f t="shared" si="2740"/>
        <v>0</v>
      </c>
      <c r="AL704" s="66">
        <f t="shared" si="2637"/>
        <v>244700</v>
      </c>
      <c r="AM704" s="66">
        <f t="shared" si="2638"/>
        <v>244700</v>
      </c>
      <c r="AN704" s="66">
        <f t="shared" si="2639"/>
        <v>244700</v>
      </c>
      <c r="AO704" s="66">
        <f>AO707+AO705+AO709</f>
        <v>0</v>
      </c>
      <c r="AP704" s="66">
        <f t="shared" ref="AP704:AQ704" si="2741">AP707+AP705+AP709</f>
        <v>0</v>
      </c>
      <c r="AQ704" s="66">
        <f t="shared" si="2741"/>
        <v>0</v>
      </c>
      <c r="AR704" s="66">
        <f t="shared" si="2641"/>
        <v>244700</v>
      </c>
      <c r="AS704" s="66">
        <f t="shared" si="2642"/>
        <v>244700</v>
      </c>
      <c r="AT704" s="66">
        <f t="shared" si="2643"/>
        <v>244700</v>
      </c>
      <c r="AU704" s="66">
        <f>AU707+AU705+AU709</f>
        <v>25000</v>
      </c>
      <c r="AV704" s="66">
        <f t="shared" ref="AV704:AW704" si="2742">AV707+AV705+AV709</f>
        <v>0</v>
      </c>
      <c r="AW704" s="66">
        <f t="shared" si="2742"/>
        <v>0</v>
      </c>
      <c r="AX704" s="66">
        <f t="shared" si="2645"/>
        <v>269700</v>
      </c>
      <c r="AY704" s="66">
        <f t="shared" si="2646"/>
        <v>244700</v>
      </c>
      <c r="AZ704" s="66">
        <f t="shared" si="2647"/>
        <v>244700</v>
      </c>
      <c r="BA704" s="66">
        <f>BA707+BA705+BA709</f>
        <v>46731.65</v>
      </c>
      <c r="BB704" s="66">
        <f t="shared" ref="BB704:BC704" si="2743">BB707+BB705+BB709</f>
        <v>0</v>
      </c>
      <c r="BC704" s="66">
        <f t="shared" si="2743"/>
        <v>0</v>
      </c>
      <c r="BD704" s="66">
        <f t="shared" si="2649"/>
        <v>316431.65000000002</v>
      </c>
      <c r="BE704" s="66">
        <f t="shared" si="2650"/>
        <v>244700</v>
      </c>
      <c r="BF704" s="66">
        <f t="shared" si="2651"/>
        <v>244700</v>
      </c>
    </row>
    <row r="705" spans="1:58" customFormat="1" ht="38.25">
      <c r="A705" s="123"/>
      <c r="B705" s="77" t="s">
        <v>50</v>
      </c>
      <c r="C705" s="40" t="s">
        <v>52</v>
      </c>
      <c r="D705" s="40" t="s">
        <v>21</v>
      </c>
      <c r="E705" s="40" t="s">
        <v>99</v>
      </c>
      <c r="F705" s="40" t="s">
        <v>125</v>
      </c>
      <c r="G705" s="41" t="s">
        <v>48</v>
      </c>
      <c r="H705" s="66">
        <f>H706</f>
        <v>124700</v>
      </c>
      <c r="I705" s="66">
        <f t="shared" ref="I705:M705" si="2744">I706</f>
        <v>124700</v>
      </c>
      <c r="J705" s="66">
        <f t="shared" si="2744"/>
        <v>124700</v>
      </c>
      <c r="K705" s="66">
        <f t="shared" si="2744"/>
        <v>0</v>
      </c>
      <c r="L705" s="66">
        <f t="shared" si="2744"/>
        <v>0</v>
      </c>
      <c r="M705" s="66">
        <f t="shared" si="2744"/>
        <v>0</v>
      </c>
      <c r="N705" s="66">
        <f t="shared" si="2345"/>
        <v>124700</v>
      </c>
      <c r="O705" s="66">
        <f t="shared" si="2346"/>
        <v>124700</v>
      </c>
      <c r="P705" s="66">
        <f t="shared" si="2347"/>
        <v>124700</v>
      </c>
      <c r="Q705" s="66">
        <f t="shared" ref="Q705:S705" si="2745">Q706</f>
        <v>0</v>
      </c>
      <c r="R705" s="66">
        <f t="shared" si="2745"/>
        <v>0</v>
      </c>
      <c r="S705" s="66">
        <f t="shared" si="2745"/>
        <v>0</v>
      </c>
      <c r="T705" s="66">
        <f t="shared" si="2627"/>
        <v>124700</v>
      </c>
      <c r="U705" s="66">
        <f t="shared" si="2628"/>
        <v>124700</v>
      </c>
      <c r="V705" s="66">
        <f t="shared" si="2629"/>
        <v>124700</v>
      </c>
      <c r="W705" s="66">
        <f t="shared" ref="W705:Y705" si="2746">W706</f>
        <v>0</v>
      </c>
      <c r="X705" s="66">
        <f t="shared" si="2746"/>
        <v>0</v>
      </c>
      <c r="Y705" s="66">
        <f t="shared" si="2746"/>
        <v>0</v>
      </c>
      <c r="Z705" s="66">
        <f t="shared" si="2630"/>
        <v>124700</v>
      </c>
      <c r="AA705" s="66">
        <f t="shared" si="2631"/>
        <v>124700</v>
      </c>
      <c r="AB705" s="66">
        <f t="shared" si="2632"/>
        <v>124700</v>
      </c>
      <c r="AC705" s="66">
        <f t="shared" ref="AC705:AE705" si="2747">AC706</f>
        <v>0</v>
      </c>
      <c r="AD705" s="66">
        <f t="shared" si="2747"/>
        <v>0</v>
      </c>
      <c r="AE705" s="66">
        <f t="shared" si="2747"/>
        <v>0</v>
      </c>
      <c r="AF705" s="66">
        <f t="shared" si="2633"/>
        <v>124700</v>
      </c>
      <c r="AG705" s="66">
        <f t="shared" si="2634"/>
        <v>124700</v>
      </c>
      <c r="AH705" s="66">
        <f t="shared" si="2635"/>
        <v>124700</v>
      </c>
      <c r="AI705" s="66">
        <f t="shared" ref="AI705:AK705" si="2748">AI706</f>
        <v>0</v>
      </c>
      <c r="AJ705" s="66">
        <f t="shared" si="2748"/>
        <v>0</v>
      </c>
      <c r="AK705" s="66">
        <f t="shared" si="2748"/>
        <v>0</v>
      </c>
      <c r="AL705" s="66">
        <f t="shared" si="2637"/>
        <v>124700</v>
      </c>
      <c r="AM705" s="66">
        <f t="shared" si="2638"/>
        <v>124700</v>
      </c>
      <c r="AN705" s="66">
        <f t="shared" si="2639"/>
        <v>124700</v>
      </c>
      <c r="AO705" s="66">
        <f t="shared" ref="AO705:AQ705" si="2749">AO706</f>
        <v>30000</v>
      </c>
      <c r="AP705" s="66">
        <f t="shared" si="2749"/>
        <v>0</v>
      </c>
      <c r="AQ705" s="66">
        <f t="shared" si="2749"/>
        <v>0</v>
      </c>
      <c r="AR705" s="66">
        <f t="shared" si="2641"/>
        <v>154700</v>
      </c>
      <c r="AS705" s="66">
        <f t="shared" si="2642"/>
        <v>124700</v>
      </c>
      <c r="AT705" s="66">
        <f t="shared" si="2643"/>
        <v>124700</v>
      </c>
      <c r="AU705" s="66">
        <f t="shared" ref="AU705:AW705" si="2750">AU706</f>
        <v>25000</v>
      </c>
      <c r="AV705" s="66">
        <f t="shared" si="2750"/>
        <v>0</v>
      </c>
      <c r="AW705" s="66">
        <f t="shared" si="2750"/>
        <v>0</v>
      </c>
      <c r="AX705" s="66">
        <f t="shared" si="2645"/>
        <v>179700</v>
      </c>
      <c r="AY705" s="66">
        <f t="shared" si="2646"/>
        <v>124700</v>
      </c>
      <c r="AZ705" s="66">
        <f t="shared" si="2647"/>
        <v>124700</v>
      </c>
      <c r="BA705" s="66">
        <f t="shared" ref="BA705:BC705" si="2751">BA706</f>
        <v>9000</v>
      </c>
      <c r="BB705" s="66">
        <f t="shared" si="2751"/>
        <v>0</v>
      </c>
      <c r="BC705" s="66">
        <f t="shared" si="2751"/>
        <v>0</v>
      </c>
      <c r="BD705" s="66">
        <f t="shared" si="2649"/>
        <v>188700</v>
      </c>
      <c r="BE705" s="66">
        <f t="shared" si="2650"/>
        <v>124700</v>
      </c>
      <c r="BF705" s="66">
        <f t="shared" si="2651"/>
        <v>124700</v>
      </c>
    </row>
    <row r="706" spans="1:58" customFormat="1">
      <c r="A706" s="123"/>
      <c r="B706" s="77" t="s">
        <v>51</v>
      </c>
      <c r="C706" s="40" t="s">
        <v>52</v>
      </c>
      <c r="D706" s="40" t="s">
        <v>21</v>
      </c>
      <c r="E706" s="40" t="s">
        <v>99</v>
      </c>
      <c r="F706" s="40" t="s">
        <v>125</v>
      </c>
      <c r="G706" s="41" t="s">
        <v>49</v>
      </c>
      <c r="H706" s="66">
        <v>124700</v>
      </c>
      <c r="I706" s="66">
        <v>124700</v>
      </c>
      <c r="J706" s="66">
        <v>124700</v>
      </c>
      <c r="K706" s="66"/>
      <c r="L706" s="66"/>
      <c r="M706" s="66"/>
      <c r="N706" s="66">
        <f t="shared" si="2345"/>
        <v>124700</v>
      </c>
      <c r="O706" s="66">
        <f t="shared" si="2346"/>
        <v>124700</v>
      </c>
      <c r="P706" s="66">
        <f t="shared" si="2347"/>
        <v>124700</v>
      </c>
      <c r="Q706" s="66"/>
      <c r="R706" s="66"/>
      <c r="S706" s="66"/>
      <c r="T706" s="66">
        <f t="shared" si="2627"/>
        <v>124700</v>
      </c>
      <c r="U706" s="66">
        <f t="shared" si="2628"/>
        <v>124700</v>
      </c>
      <c r="V706" s="66">
        <f t="shared" si="2629"/>
        <v>124700</v>
      </c>
      <c r="W706" s="66"/>
      <c r="X706" s="66"/>
      <c r="Y706" s="66"/>
      <c r="Z706" s="66">
        <f t="shared" si="2630"/>
        <v>124700</v>
      </c>
      <c r="AA706" s="66">
        <f t="shared" si="2631"/>
        <v>124700</v>
      </c>
      <c r="AB706" s="66">
        <f t="shared" si="2632"/>
        <v>124700</v>
      </c>
      <c r="AC706" s="66"/>
      <c r="AD706" s="66"/>
      <c r="AE706" s="66"/>
      <c r="AF706" s="66">
        <f t="shared" si="2633"/>
        <v>124700</v>
      </c>
      <c r="AG706" s="66">
        <f t="shared" si="2634"/>
        <v>124700</v>
      </c>
      <c r="AH706" s="66">
        <f t="shared" si="2635"/>
        <v>124700</v>
      </c>
      <c r="AI706" s="66"/>
      <c r="AJ706" s="66"/>
      <c r="AK706" s="66"/>
      <c r="AL706" s="66">
        <f t="shared" si="2637"/>
        <v>124700</v>
      </c>
      <c r="AM706" s="66">
        <f t="shared" si="2638"/>
        <v>124700</v>
      </c>
      <c r="AN706" s="66">
        <f t="shared" si="2639"/>
        <v>124700</v>
      </c>
      <c r="AO706" s="66">
        <v>30000</v>
      </c>
      <c r="AP706" s="66"/>
      <c r="AQ706" s="66"/>
      <c r="AR706" s="66">
        <f t="shared" si="2641"/>
        <v>154700</v>
      </c>
      <c r="AS706" s="66">
        <f t="shared" si="2642"/>
        <v>124700</v>
      </c>
      <c r="AT706" s="66">
        <f t="shared" si="2643"/>
        <v>124700</v>
      </c>
      <c r="AU706" s="66">
        <v>25000</v>
      </c>
      <c r="AV706" s="66"/>
      <c r="AW706" s="66"/>
      <c r="AX706" s="66">
        <f t="shared" si="2645"/>
        <v>179700</v>
      </c>
      <c r="AY706" s="66">
        <f t="shared" si="2646"/>
        <v>124700</v>
      </c>
      <c r="AZ706" s="66">
        <f t="shared" si="2647"/>
        <v>124700</v>
      </c>
      <c r="BA706" s="66">
        <v>9000</v>
      </c>
      <c r="BB706" s="66"/>
      <c r="BC706" s="66"/>
      <c r="BD706" s="66">
        <f t="shared" si="2649"/>
        <v>188700</v>
      </c>
      <c r="BE706" s="66">
        <f t="shared" si="2650"/>
        <v>124700</v>
      </c>
      <c r="BF706" s="66">
        <f t="shared" si="2651"/>
        <v>124700</v>
      </c>
    </row>
    <row r="707" spans="1:58" customFormat="1" ht="25.5">
      <c r="A707" s="123"/>
      <c r="B707" s="136" t="s">
        <v>207</v>
      </c>
      <c r="C707" s="40" t="s">
        <v>52</v>
      </c>
      <c r="D707" s="40" t="s">
        <v>21</v>
      </c>
      <c r="E707" s="40" t="s">
        <v>99</v>
      </c>
      <c r="F707" s="40" t="s">
        <v>125</v>
      </c>
      <c r="G707" s="41" t="s">
        <v>32</v>
      </c>
      <c r="H707" s="66">
        <f>H708</f>
        <v>120000</v>
      </c>
      <c r="I707" s="66">
        <f t="shared" ref="I707:M707" si="2752">I708</f>
        <v>120000</v>
      </c>
      <c r="J707" s="66">
        <f t="shared" si="2752"/>
        <v>120000</v>
      </c>
      <c r="K707" s="66">
        <f t="shared" si="2752"/>
        <v>0</v>
      </c>
      <c r="L707" s="66">
        <f t="shared" si="2752"/>
        <v>0</v>
      </c>
      <c r="M707" s="66">
        <f t="shared" si="2752"/>
        <v>0</v>
      </c>
      <c r="N707" s="66">
        <f t="shared" si="2345"/>
        <v>120000</v>
      </c>
      <c r="O707" s="66">
        <f t="shared" si="2346"/>
        <v>120000</v>
      </c>
      <c r="P707" s="66">
        <f t="shared" si="2347"/>
        <v>120000</v>
      </c>
      <c r="Q707" s="66">
        <f t="shared" ref="Q707:S707" si="2753">Q708</f>
        <v>-4000</v>
      </c>
      <c r="R707" s="66">
        <f t="shared" si="2753"/>
        <v>0</v>
      </c>
      <c r="S707" s="66">
        <f t="shared" si="2753"/>
        <v>0</v>
      </c>
      <c r="T707" s="66">
        <f t="shared" si="2627"/>
        <v>116000</v>
      </c>
      <c r="U707" s="66">
        <f t="shared" si="2628"/>
        <v>120000</v>
      </c>
      <c r="V707" s="66">
        <f t="shared" si="2629"/>
        <v>120000</v>
      </c>
      <c r="W707" s="66">
        <f t="shared" ref="W707:Y707" si="2754">W708</f>
        <v>0</v>
      </c>
      <c r="X707" s="66">
        <f t="shared" si="2754"/>
        <v>0</v>
      </c>
      <c r="Y707" s="66">
        <f t="shared" si="2754"/>
        <v>0</v>
      </c>
      <c r="Z707" s="66">
        <f t="shared" si="2630"/>
        <v>116000</v>
      </c>
      <c r="AA707" s="66">
        <f t="shared" si="2631"/>
        <v>120000</v>
      </c>
      <c r="AB707" s="66">
        <f t="shared" si="2632"/>
        <v>120000</v>
      </c>
      <c r="AC707" s="66">
        <f t="shared" ref="AC707:AE707" si="2755">AC708</f>
        <v>0</v>
      </c>
      <c r="AD707" s="66">
        <f t="shared" si="2755"/>
        <v>0</v>
      </c>
      <c r="AE707" s="66">
        <f t="shared" si="2755"/>
        <v>0</v>
      </c>
      <c r="AF707" s="66">
        <f t="shared" si="2633"/>
        <v>116000</v>
      </c>
      <c r="AG707" s="66">
        <f t="shared" si="2634"/>
        <v>120000</v>
      </c>
      <c r="AH707" s="66">
        <f t="shared" si="2635"/>
        <v>120000</v>
      </c>
      <c r="AI707" s="66">
        <f t="shared" ref="AI707:AK707" si="2756">AI708</f>
        <v>0</v>
      </c>
      <c r="AJ707" s="66">
        <f t="shared" si="2756"/>
        <v>0</v>
      </c>
      <c r="AK707" s="66">
        <f t="shared" si="2756"/>
        <v>0</v>
      </c>
      <c r="AL707" s="66">
        <f t="shared" si="2637"/>
        <v>116000</v>
      </c>
      <c r="AM707" s="66">
        <f t="shared" si="2638"/>
        <v>120000</v>
      </c>
      <c r="AN707" s="66">
        <f t="shared" si="2639"/>
        <v>120000</v>
      </c>
      <c r="AO707" s="66">
        <f t="shared" ref="AO707:AQ707" si="2757">AO708</f>
        <v>-30000</v>
      </c>
      <c r="AP707" s="66">
        <f t="shared" si="2757"/>
        <v>0</v>
      </c>
      <c r="AQ707" s="66">
        <f t="shared" si="2757"/>
        <v>0</v>
      </c>
      <c r="AR707" s="66">
        <f t="shared" si="2641"/>
        <v>86000</v>
      </c>
      <c r="AS707" s="66">
        <f t="shared" si="2642"/>
        <v>120000</v>
      </c>
      <c r="AT707" s="66">
        <f t="shared" si="2643"/>
        <v>120000</v>
      </c>
      <c r="AU707" s="66">
        <f t="shared" ref="AU707:AW707" si="2758">AU708</f>
        <v>0</v>
      </c>
      <c r="AV707" s="66">
        <f t="shared" si="2758"/>
        <v>0</v>
      </c>
      <c r="AW707" s="66">
        <f t="shared" si="2758"/>
        <v>0</v>
      </c>
      <c r="AX707" s="66">
        <f t="shared" si="2645"/>
        <v>86000</v>
      </c>
      <c r="AY707" s="66">
        <f t="shared" si="2646"/>
        <v>120000</v>
      </c>
      <c r="AZ707" s="66">
        <f t="shared" si="2647"/>
        <v>120000</v>
      </c>
      <c r="BA707" s="66">
        <f t="shared" ref="BA707:BC707" si="2759">BA708</f>
        <v>37731.65</v>
      </c>
      <c r="BB707" s="66">
        <f t="shared" si="2759"/>
        <v>0</v>
      </c>
      <c r="BC707" s="66">
        <f t="shared" si="2759"/>
        <v>0</v>
      </c>
      <c r="BD707" s="66">
        <f t="shared" si="2649"/>
        <v>123731.65</v>
      </c>
      <c r="BE707" s="66">
        <f t="shared" si="2650"/>
        <v>120000</v>
      </c>
      <c r="BF707" s="66">
        <f t="shared" si="2651"/>
        <v>120000</v>
      </c>
    </row>
    <row r="708" spans="1:58" customFormat="1" ht="25.5">
      <c r="A708" s="123"/>
      <c r="B708" s="77" t="s">
        <v>34</v>
      </c>
      <c r="C708" s="40" t="s">
        <v>52</v>
      </c>
      <c r="D708" s="40" t="s">
        <v>21</v>
      </c>
      <c r="E708" s="40" t="s">
        <v>99</v>
      </c>
      <c r="F708" s="40" t="s">
        <v>125</v>
      </c>
      <c r="G708" s="41" t="s">
        <v>33</v>
      </c>
      <c r="H708" s="66">
        <v>120000</v>
      </c>
      <c r="I708" s="66">
        <v>120000</v>
      </c>
      <c r="J708" s="66">
        <v>120000</v>
      </c>
      <c r="K708" s="66"/>
      <c r="L708" s="66"/>
      <c r="M708" s="66"/>
      <c r="N708" s="66">
        <f t="shared" si="2345"/>
        <v>120000</v>
      </c>
      <c r="O708" s="66">
        <f t="shared" si="2346"/>
        <v>120000</v>
      </c>
      <c r="P708" s="66">
        <f t="shared" si="2347"/>
        <v>120000</v>
      </c>
      <c r="Q708" s="66">
        <v>-4000</v>
      </c>
      <c r="R708" s="66"/>
      <c r="S708" s="66"/>
      <c r="T708" s="66">
        <f t="shared" si="2627"/>
        <v>116000</v>
      </c>
      <c r="U708" s="66">
        <f t="shared" si="2628"/>
        <v>120000</v>
      </c>
      <c r="V708" s="66">
        <f t="shared" si="2629"/>
        <v>120000</v>
      </c>
      <c r="W708" s="66"/>
      <c r="X708" s="66"/>
      <c r="Y708" s="66"/>
      <c r="Z708" s="66">
        <f t="shared" si="2630"/>
        <v>116000</v>
      </c>
      <c r="AA708" s="66">
        <f t="shared" si="2631"/>
        <v>120000</v>
      </c>
      <c r="AB708" s="66">
        <f t="shared" si="2632"/>
        <v>120000</v>
      </c>
      <c r="AC708" s="66"/>
      <c r="AD708" s="66"/>
      <c r="AE708" s="66"/>
      <c r="AF708" s="66">
        <f t="shared" si="2633"/>
        <v>116000</v>
      </c>
      <c r="AG708" s="66">
        <f t="shared" si="2634"/>
        <v>120000</v>
      </c>
      <c r="AH708" s="66">
        <f t="shared" si="2635"/>
        <v>120000</v>
      </c>
      <c r="AI708" s="66"/>
      <c r="AJ708" s="66"/>
      <c r="AK708" s="66"/>
      <c r="AL708" s="66">
        <f t="shared" si="2637"/>
        <v>116000</v>
      </c>
      <c r="AM708" s="66">
        <f t="shared" si="2638"/>
        <v>120000</v>
      </c>
      <c r="AN708" s="66">
        <f t="shared" si="2639"/>
        <v>120000</v>
      </c>
      <c r="AO708" s="66">
        <v>-30000</v>
      </c>
      <c r="AP708" s="66"/>
      <c r="AQ708" s="66"/>
      <c r="AR708" s="66">
        <f t="shared" si="2641"/>
        <v>86000</v>
      </c>
      <c r="AS708" s="66">
        <f t="shared" si="2642"/>
        <v>120000</v>
      </c>
      <c r="AT708" s="66">
        <f t="shared" si="2643"/>
        <v>120000</v>
      </c>
      <c r="AU708" s="66"/>
      <c r="AV708" s="66"/>
      <c r="AW708" s="66"/>
      <c r="AX708" s="66">
        <f t="shared" si="2645"/>
        <v>86000</v>
      </c>
      <c r="AY708" s="66">
        <f t="shared" si="2646"/>
        <v>120000</v>
      </c>
      <c r="AZ708" s="66">
        <f t="shared" si="2647"/>
        <v>120000</v>
      </c>
      <c r="BA708" s="66">
        <v>37731.65</v>
      </c>
      <c r="BB708" s="66"/>
      <c r="BC708" s="66"/>
      <c r="BD708" s="66">
        <f t="shared" si="2649"/>
        <v>123731.65</v>
      </c>
      <c r="BE708" s="66">
        <f t="shared" si="2650"/>
        <v>120000</v>
      </c>
      <c r="BF708" s="66">
        <f t="shared" si="2651"/>
        <v>120000</v>
      </c>
    </row>
    <row r="709" spans="1:58" customFormat="1">
      <c r="A709" s="123"/>
      <c r="B709" s="92" t="s">
        <v>47</v>
      </c>
      <c r="C709" s="40" t="s">
        <v>52</v>
      </c>
      <c r="D709" s="40" t="s">
        <v>21</v>
      </c>
      <c r="E709" s="40" t="s">
        <v>99</v>
      </c>
      <c r="F709" s="40" t="s">
        <v>125</v>
      </c>
      <c r="G709" s="41" t="s">
        <v>45</v>
      </c>
      <c r="H709" s="66"/>
      <c r="I709" s="66"/>
      <c r="J709" s="66"/>
      <c r="K709" s="66"/>
      <c r="L709" s="66"/>
      <c r="M709" s="66"/>
      <c r="N709" s="66"/>
      <c r="O709" s="66"/>
      <c r="P709" s="66"/>
      <c r="Q709" s="66">
        <f>Q710</f>
        <v>4000</v>
      </c>
      <c r="R709" s="66">
        <f t="shared" ref="R709:S709" si="2760">R710</f>
        <v>0</v>
      </c>
      <c r="S709" s="66">
        <f t="shared" si="2760"/>
        <v>0</v>
      </c>
      <c r="T709" s="66">
        <f t="shared" ref="T709:T710" si="2761">N709+Q709</f>
        <v>4000</v>
      </c>
      <c r="U709" s="66">
        <f t="shared" ref="U709:U710" si="2762">O709+R709</f>
        <v>0</v>
      </c>
      <c r="V709" s="66">
        <f t="shared" ref="V709:V710" si="2763">P709+S709</f>
        <v>0</v>
      </c>
      <c r="W709" s="66">
        <f>W710</f>
        <v>0</v>
      </c>
      <c r="X709" s="66">
        <f t="shared" ref="X709:Y709" si="2764">X710</f>
        <v>0</v>
      </c>
      <c r="Y709" s="66">
        <f t="shared" si="2764"/>
        <v>0</v>
      </c>
      <c r="Z709" s="66">
        <f t="shared" si="2630"/>
        <v>4000</v>
      </c>
      <c r="AA709" s="66">
        <f t="shared" si="2631"/>
        <v>0</v>
      </c>
      <c r="AB709" s="66">
        <f t="shared" si="2632"/>
        <v>0</v>
      </c>
      <c r="AC709" s="66">
        <f>AC710</f>
        <v>0</v>
      </c>
      <c r="AD709" s="66">
        <f t="shared" ref="AD709:AE709" si="2765">AD710</f>
        <v>0</v>
      </c>
      <c r="AE709" s="66">
        <f t="shared" si="2765"/>
        <v>0</v>
      </c>
      <c r="AF709" s="66">
        <f t="shared" si="2633"/>
        <v>4000</v>
      </c>
      <c r="AG709" s="66">
        <f t="shared" si="2634"/>
        <v>0</v>
      </c>
      <c r="AH709" s="66">
        <f t="shared" si="2635"/>
        <v>0</v>
      </c>
      <c r="AI709" s="66">
        <f>AI710</f>
        <v>0</v>
      </c>
      <c r="AJ709" s="66">
        <f t="shared" ref="AJ709:AK709" si="2766">AJ710</f>
        <v>0</v>
      </c>
      <c r="AK709" s="66">
        <f t="shared" si="2766"/>
        <v>0</v>
      </c>
      <c r="AL709" s="66">
        <f t="shared" si="2637"/>
        <v>4000</v>
      </c>
      <c r="AM709" s="66">
        <f t="shared" si="2638"/>
        <v>0</v>
      </c>
      <c r="AN709" s="66">
        <f t="shared" si="2639"/>
        <v>0</v>
      </c>
      <c r="AO709" s="66">
        <f>AO710</f>
        <v>0</v>
      </c>
      <c r="AP709" s="66">
        <f t="shared" ref="AP709:AQ709" si="2767">AP710</f>
        <v>0</v>
      </c>
      <c r="AQ709" s="66">
        <f t="shared" si="2767"/>
        <v>0</v>
      </c>
      <c r="AR709" s="66">
        <f t="shared" si="2641"/>
        <v>4000</v>
      </c>
      <c r="AS709" s="66">
        <f t="shared" si="2642"/>
        <v>0</v>
      </c>
      <c r="AT709" s="66">
        <f t="shared" si="2643"/>
        <v>0</v>
      </c>
      <c r="AU709" s="66">
        <f>AU710</f>
        <v>0</v>
      </c>
      <c r="AV709" s="66">
        <f t="shared" ref="AV709:AW709" si="2768">AV710</f>
        <v>0</v>
      </c>
      <c r="AW709" s="66">
        <f t="shared" si="2768"/>
        <v>0</v>
      </c>
      <c r="AX709" s="66">
        <f t="shared" si="2645"/>
        <v>4000</v>
      </c>
      <c r="AY709" s="66">
        <f t="shared" si="2646"/>
        <v>0</v>
      </c>
      <c r="AZ709" s="66">
        <f t="shared" si="2647"/>
        <v>0</v>
      </c>
      <c r="BA709" s="66">
        <f>BA710</f>
        <v>0</v>
      </c>
      <c r="BB709" s="66">
        <f t="shared" ref="BB709:BC709" si="2769">BB710</f>
        <v>0</v>
      </c>
      <c r="BC709" s="66">
        <f t="shared" si="2769"/>
        <v>0</v>
      </c>
      <c r="BD709" s="66">
        <f t="shared" si="2649"/>
        <v>4000</v>
      </c>
      <c r="BE709" s="66">
        <f t="shared" si="2650"/>
        <v>0</v>
      </c>
      <c r="BF709" s="66">
        <f t="shared" si="2651"/>
        <v>0</v>
      </c>
    </row>
    <row r="710" spans="1:58" customFormat="1">
      <c r="A710" s="123"/>
      <c r="B710" s="92" t="s">
        <v>55</v>
      </c>
      <c r="C710" s="40" t="s">
        <v>52</v>
      </c>
      <c r="D710" s="40" t="s">
        <v>21</v>
      </c>
      <c r="E710" s="40" t="s">
        <v>99</v>
      </c>
      <c r="F710" s="40" t="s">
        <v>125</v>
      </c>
      <c r="G710" s="41" t="s">
        <v>56</v>
      </c>
      <c r="H710" s="66"/>
      <c r="I710" s="66"/>
      <c r="J710" s="66"/>
      <c r="K710" s="66"/>
      <c r="L710" s="66"/>
      <c r="M710" s="66"/>
      <c r="N710" s="66"/>
      <c r="O710" s="66"/>
      <c r="P710" s="66"/>
      <c r="Q710" s="66">
        <v>4000</v>
      </c>
      <c r="R710" s="66"/>
      <c r="S710" s="66"/>
      <c r="T710" s="66">
        <f t="shared" si="2761"/>
        <v>4000</v>
      </c>
      <c r="U710" s="66">
        <f t="shared" si="2762"/>
        <v>0</v>
      </c>
      <c r="V710" s="66">
        <f t="shared" si="2763"/>
        <v>0</v>
      </c>
      <c r="W710" s="66"/>
      <c r="X710" s="66"/>
      <c r="Y710" s="66"/>
      <c r="Z710" s="66">
        <f t="shared" si="2630"/>
        <v>4000</v>
      </c>
      <c r="AA710" s="66">
        <f t="shared" si="2631"/>
        <v>0</v>
      </c>
      <c r="AB710" s="66">
        <f t="shared" si="2632"/>
        <v>0</v>
      </c>
      <c r="AC710" s="66"/>
      <c r="AD710" s="66"/>
      <c r="AE710" s="66"/>
      <c r="AF710" s="66">
        <f t="shared" si="2633"/>
        <v>4000</v>
      </c>
      <c r="AG710" s="66">
        <f t="shared" si="2634"/>
        <v>0</v>
      </c>
      <c r="AH710" s="66">
        <f t="shared" si="2635"/>
        <v>0</v>
      </c>
      <c r="AI710" s="66"/>
      <c r="AJ710" s="66"/>
      <c r="AK710" s="66"/>
      <c r="AL710" s="66">
        <f t="shared" si="2637"/>
        <v>4000</v>
      </c>
      <c r="AM710" s="66">
        <f t="shared" si="2638"/>
        <v>0</v>
      </c>
      <c r="AN710" s="66">
        <f t="shared" si="2639"/>
        <v>0</v>
      </c>
      <c r="AO710" s="66"/>
      <c r="AP710" s="66"/>
      <c r="AQ710" s="66"/>
      <c r="AR710" s="66">
        <f t="shared" si="2641"/>
        <v>4000</v>
      </c>
      <c r="AS710" s="66">
        <f t="shared" si="2642"/>
        <v>0</v>
      </c>
      <c r="AT710" s="66">
        <f t="shared" si="2643"/>
        <v>0</v>
      </c>
      <c r="AU710" s="66"/>
      <c r="AV710" s="66"/>
      <c r="AW710" s="66"/>
      <c r="AX710" s="66">
        <f t="shared" si="2645"/>
        <v>4000</v>
      </c>
      <c r="AY710" s="66">
        <f t="shared" si="2646"/>
        <v>0</v>
      </c>
      <c r="AZ710" s="66">
        <f t="shared" si="2647"/>
        <v>0</v>
      </c>
      <c r="BA710" s="66"/>
      <c r="BB710" s="66"/>
      <c r="BC710" s="66"/>
      <c r="BD710" s="66">
        <f t="shared" si="2649"/>
        <v>4000</v>
      </c>
      <c r="BE710" s="66">
        <f t="shared" si="2650"/>
        <v>0</v>
      </c>
      <c r="BF710" s="66">
        <f t="shared" si="2651"/>
        <v>0</v>
      </c>
    </row>
    <row r="711" spans="1:58" customFormat="1" ht="38.25">
      <c r="A711" s="123"/>
      <c r="B711" s="128" t="s">
        <v>181</v>
      </c>
      <c r="C711" s="40" t="s">
        <v>52</v>
      </c>
      <c r="D711" s="40" t="s">
        <v>21</v>
      </c>
      <c r="E711" s="40" t="s">
        <v>99</v>
      </c>
      <c r="F711" s="40" t="s">
        <v>180</v>
      </c>
      <c r="G711" s="120"/>
      <c r="H711" s="66">
        <f>H712</f>
        <v>4539521.37</v>
      </c>
      <c r="I711" s="66">
        <f t="shared" ref="I711:M712" si="2770">I712</f>
        <v>1044669.55</v>
      </c>
      <c r="J711" s="66">
        <f t="shared" si="2770"/>
        <v>982384.98</v>
      </c>
      <c r="K711" s="66">
        <f t="shared" si="2770"/>
        <v>0</v>
      </c>
      <c r="L711" s="66">
        <f t="shared" si="2770"/>
        <v>0</v>
      </c>
      <c r="M711" s="66">
        <f t="shared" si="2770"/>
        <v>0</v>
      </c>
      <c r="N711" s="66">
        <f t="shared" si="2345"/>
        <v>4539521.37</v>
      </c>
      <c r="O711" s="66">
        <f t="shared" si="2346"/>
        <v>1044669.55</v>
      </c>
      <c r="P711" s="66">
        <f t="shared" si="2347"/>
        <v>982384.98</v>
      </c>
      <c r="Q711" s="66">
        <f t="shared" ref="Q711:S712" si="2771">Q712</f>
        <v>-4120320.3600000003</v>
      </c>
      <c r="R711" s="66">
        <f t="shared" si="2771"/>
        <v>0</v>
      </c>
      <c r="S711" s="66">
        <f t="shared" si="2771"/>
        <v>0</v>
      </c>
      <c r="T711" s="66">
        <f t="shared" si="2627"/>
        <v>419201.00999999978</v>
      </c>
      <c r="U711" s="66">
        <f t="shared" si="2628"/>
        <v>1044669.55</v>
      </c>
      <c r="V711" s="66">
        <f t="shared" si="2629"/>
        <v>982384.98</v>
      </c>
      <c r="W711" s="66">
        <f t="shared" ref="W711:Y712" si="2772">W712</f>
        <v>-338685.43</v>
      </c>
      <c r="X711" s="66">
        <f t="shared" si="2772"/>
        <v>0</v>
      </c>
      <c r="Y711" s="66">
        <f t="shared" si="2772"/>
        <v>0</v>
      </c>
      <c r="Z711" s="66">
        <f t="shared" si="2630"/>
        <v>80515.579999999783</v>
      </c>
      <c r="AA711" s="66">
        <f t="shared" si="2631"/>
        <v>1044669.55</v>
      </c>
      <c r="AB711" s="66">
        <f t="shared" si="2632"/>
        <v>982384.98</v>
      </c>
      <c r="AC711" s="66">
        <f t="shared" ref="AC711:AE712" si="2773">AC712</f>
        <v>1055662.4300000002</v>
      </c>
      <c r="AD711" s="66">
        <f t="shared" si="2773"/>
        <v>0</v>
      </c>
      <c r="AE711" s="66">
        <f t="shared" si="2773"/>
        <v>0</v>
      </c>
      <c r="AF711" s="66">
        <f t="shared" si="2633"/>
        <v>1136178.01</v>
      </c>
      <c r="AG711" s="66">
        <f t="shared" si="2634"/>
        <v>1044669.55</v>
      </c>
      <c r="AH711" s="66">
        <f t="shared" si="2635"/>
        <v>982384.98</v>
      </c>
      <c r="AI711" s="66">
        <f t="shared" ref="AI711:AK712" si="2774">AI712</f>
        <v>-210030.58</v>
      </c>
      <c r="AJ711" s="66">
        <f t="shared" si="2774"/>
        <v>-600000</v>
      </c>
      <c r="AK711" s="66">
        <f t="shared" si="2774"/>
        <v>0</v>
      </c>
      <c r="AL711" s="66">
        <f t="shared" si="2637"/>
        <v>926147.43</v>
      </c>
      <c r="AM711" s="66">
        <f t="shared" si="2638"/>
        <v>444669.55000000005</v>
      </c>
      <c r="AN711" s="66">
        <f t="shared" si="2639"/>
        <v>982384.98</v>
      </c>
      <c r="AO711" s="66">
        <f t="shared" ref="AO711:AQ712" si="2775">AO712</f>
        <v>-490203.67</v>
      </c>
      <c r="AP711" s="66">
        <f t="shared" si="2775"/>
        <v>0</v>
      </c>
      <c r="AQ711" s="66">
        <f t="shared" si="2775"/>
        <v>0</v>
      </c>
      <c r="AR711" s="66">
        <f t="shared" si="2641"/>
        <v>435943.76000000007</v>
      </c>
      <c r="AS711" s="66">
        <f t="shared" si="2642"/>
        <v>444669.55000000005</v>
      </c>
      <c r="AT711" s="66">
        <f t="shared" si="2643"/>
        <v>982384.98</v>
      </c>
      <c r="AU711" s="66">
        <f t="shared" ref="AU711:AW712" si="2776">AU712</f>
        <v>-435943.76</v>
      </c>
      <c r="AV711" s="66">
        <f t="shared" si="2776"/>
        <v>0</v>
      </c>
      <c r="AW711" s="66">
        <f t="shared" si="2776"/>
        <v>0</v>
      </c>
      <c r="AX711" s="66">
        <f t="shared" si="2645"/>
        <v>0</v>
      </c>
      <c r="AY711" s="66">
        <f t="shared" si="2646"/>
        <v>444669.55000000005</v>
      </c>
      <c r="AZ711" s="66">
        <f t="shared" si="2647"/>
        <v>982384.98</v>
      </c>
      <c r="BA711" s="66">
        <f t="shared" ref="BA711:BC712" si="2777">BA712</f>
        <v>52677.17</v>
      </c>
      <c r="BB711" s="66">
        <f t="shared" si="2777"/>
        <v>0</v>
      </c>
      <c r="BC711" s="66">
        <f t="shared" si="2777"/>
        <v>0</v>
      </c>
      <c r="BD711" s="66">
        <f t="shared" si="2649"/>
        <v>52677.17</v>
      </c>
      <c r="BE711" s="66">
        <f t="shared" si="2650"/>
        <v>444669.55000000005</v>
      </c>
      <c r="BF711" s="66">
        <f t="shared" si="2651"/>
        <v>982384.98</v>
      </c>
    </row>
    <row r="712" spans="1:58" customFormat="1">
      <c r="A712" s="123"/>
      <c r="B712" s="88" t="s">
        <v>47</v>
      </c>
      <c r="C712" s="40" t="s">
        <v>52</v>
      </c>
      <c r="D712" s="40" t="s">
        <v>21</v>
      </c>
      <c r="E712" s="40" t="s">
        <v>99</v>
      </c>
      <c r="F712" s="40" t="s">
        <v>180</v>
      </c>
      <c r="G712" s="120" t="s">
        <v>45</v>
      </c>
      <c r="H712" s="66">
        <f>H713</f>
        <v>4539521.37</v>
      </c>
      <c r="I712" s="66">
        <f t="shared" si="2770"/>
        <v>1044669.55</v>
      </c>
      <c r="J712" s="66">
        <f t="shared" si="2770"/>
        <v>982384.98</v>
      </c>
      <c r="K712" s="66">
        <f t="shared" si="2770"/>
        <v>0</v>
      </c>
      <c r="L712" s="66">
        <f t="shared" si="2770"/>
        <v>0</v>
      </c>
      <c r="M712" s="66">
        <f t="shared" si="2770"/>
        <v>0</v>
      </c>
      <c r="N712" s="66">
        <f t="shared" si="2345"/>
        <v>4539521.37</v>
      </c>
      <c r="O712" s="66">
        <f t="shared" si="2346"/>
        <v>1044669.55</v>
      </c>
      <c r="P712" s="66">
        <f t="shared" si="2347"/>
        <v>982384.98</v>
      </c>
      <c r="Q712" s="66">
        <f t="shared" si="2771"/>
        <v>-4120320.3600000003</v>
      </c>
      <c r="R712" s="66">
        <f t="shared" si="2771"/>
        <v>0</v>
      </c>
      <c r="S712" s="66">
        <f t="shared" si="2771"/>
        <v>0</v>
      </c>
      <c r="T712" s="66">
        <f t="shared" si="2627"/>
        <v>419201.00999999978</v>
      </c>
      <c r="U712" s="66">
        <f t="shared" si="2628"/>
        <v>1044669.55</v>
      </c>
      <c r="V712" s="66">
        <f t="shared" si="2629"/>
        <v>982384.98</v>
      </c>
      <c r="W712" s="66">
        <f t="shared" si="2772"/>
        <v>-338685.43</v>
      </c>
      <c r="X712" s="66">
        <f t="shared" si="2772"/>
        <v>0</v>
      </c>
      <c r="Y712" s="66">
        <f t="shared" si="2772"/>
        <v>0</v>
      </c>
      <c r="Z712" s="66">
        <f t="shared" si="2630"/>
        <v>80515.579999999783</v>
      </c>
      <c r="AA712" s="66">
        <f t="shared" si="2631"/>
        <v>1044669.55</v>
      </c>
      <c r="AB712" s="66">
        <f t="shared" si="2632"/>
        <v>982384.98</v>
      </c>
      <c r="AC712" s="66">
        <f t="shared" si="2773"/>
        <v>1055662.4300000002</v>
      </c>
      <c r="AD712" s="66">
        <f t="shared" si="2773"/>
        <v>0</v>
      </c>
      <c r="AE712" s="66">
        <f t="shared" si="2773"/>
        <v>0</v>
      </c>
      <c r="AF712" s="66">
        <f t="shared" si="2633"/>
        <v>1136178.01</v>
      </c>
      <c r="AG712" s="66">
        <f t="shared" si="2634"/>
        <v>1044669.55</v>
      </c>
      <c r="AH712" s="66">
        <f t="shared" si="2635"/>
        <v>982384.98</v>
      </c>
      <c r="AI712" s="66">
        <f t="shared" si="2774"/>
        <v>-210030.58</v>
      </c>
      <c r="AJ712" s="66">
        <f t="shared" si="2774"/>
        <v>-600000</v>
      </c>
      <c r="AK712" s="66">
        <f t="shared" si="2774"/>
        <v>0</v>
      </c>
      <c r="AL712" s="66">
        <f t="shared" si="2637"/>
        <v>926147.43</v>
      </c>
      <c r="AM712" s="66">
        <f t="shared" si="2638"/>
        <v>444669.55000000005</v>
      </c>
      <c r="AN712" s="66">
        <f t="shared" si="2639"/>
        <v>982384.98</v>
      </c>
      <c r="AO712" s="66">
        <f t="shared" si="2775"/>
        <v>-490203.67</v>
      </c>
      <c r="AP712" s="66">
        <f t="shared" si="2775"/>
        <v>0</v>
      </c>
      <c r="AQ712" s="66">
        <f t="shared" si="2775"/>
        <v>0</v>
      </c>
      <c r="AR712" s="66">
        <f t="shared" si="2641"/>
        <v>435943.76000000007</v>
      </c>
      <c r="AS712" s="66">
        <f t="shared" si="2642"/>
        <v>444669.55000000005</v>
      </c>
      <c r="AT712" s="66">
        <f t="shared" si="2643"/>
        <v>982384.98</v>
      </c>
      <c r="AU712" s="66">
        <f t="shared" si="2776"/>
        <v>-435943.76</v>
      </c>
      <c r="AV712" s="66">
        <f t="shared" si="2776"/>
        <v>0</v>
      </c>
      <c r="AW712" s="66">
        <f t="shared" si="2776"/>
        <v>0</v>
      </c>
      <c r="AX712" s="66">
        <f t="shared" si="2645"/>
        <v>0</v>
      </c>
      <c r="AY712" s="66">
        <f t="shared" si="2646"/>
        <v>444669.55000000005</v>
      </c>
      <c r="AZ712" s="66">
        <f t="shared" si="2647"/>
        <v>982384.98</v>
      </c>
      <c r="BA712" s="66">
        <f t="shared" si="2777"/>
        <v>52677.17</v>
      </c>
      <c r="BB712" s="66">
        <f t="shared" si="2777"/>
        <v>0</v>
      </c>
      <c r="BC712" s="66">
        <f t="shared" si="2777"/>
        <v>0</v>
      </c>
      <c r="BD712" s="66">
        <f t="shared" si="2649"/>
        <v>52677.17</v>
      </c>
      <c r="BE712" s="66">
        <f t="shared" si="2650"/>
        <v>444669.55000000005</v>
      </c>
      <c r="BF712" s="66">
        <f t="shared" si="2651"/>
        <v>982384.98</v>
      </c>
    </row>
    <row r="713" spans="1:58" customFormat="1">
      <c r="A713" s="123"/>
      <c r="B713" s="88" t="s">
        <v>60</v>
      </c>
      <c r="C713" s="40" t="s">
        <v>52</v>
      </c>
      <c r="D713" s="40" t="s">
        <v>21</v>
      </c>
      <c r="E713" s="40" t="s">
        <v>99</v>
      </c>
      <c r="F713" s="40" t="s">
        <v>180</v>
      </c>
      <c r="G713" s="120" t="s">
        <v>61</v>
      </c>
      <c r="H713" s="66">
        <v>4539521.37</v>
      </c>
      <c r="I713" s="66">
        <v>1044669.55</v>
      </c>
      <c r="J713" s="66">
        <v>982384.98</v>
      </c>
      <c r="K713" s="66"/>
      <c r="L713" s="66"/>
      <c r="M713" s="66"/>
      <c r="N713" s="66">
        <f t="shared" si="2345"/>
        <v>4539521.37</v>
      </c>
      <c r="O713" s="66">
        <f t="shared" si="2346"/>
        <v>1044669.55</v>
      </c>
      <c r="P713" s="66">
        <f t="shared" si="2347"/>
        <v>982384.98</v>
      </c>
      <c r="Q713" s="66">
        <f>-56195.76-10662.8-1226280-391517.34-25879.22-2789292.53+379507.29</f>
        <v>-4120320.3600000003</v>
      </c>
      <c r="R713" s="66"/>
      <c r="S713" s="66"/>
      <c r="T713" s="66">
        <f t="shared" si="2627"/>
        <v>419201.00999999978</v>
      </c>
      <c r="U713" s="66">
        <f t="shared" si="2628"/>
        <v>1044669.55</v>
      </c>
      <c r="V713" s="66">
        <f t="shared" si="2629"/>
        <v>982384.98</v>
      </c>
      <c r="W713" s="66">
        <f>-74006.46-264678.97</f>
        <v>-338685.43</v>
      </c>
      <c r="X713" s="66"/>
      <c r="Y713" s="66"/>
      <c r="Z713" s="66">
        <f t="shared" si="2630"/>
        <v>80515.579999999783</v>
      </c>
      <c r="AA713" s="66">
        <f t="shared" si="2631"/>
        <v>1044669.55</v>
      </c>
      <c r="AB713" s="66">
        <f t="shared" si="2632"/>
        <v>982384.98</v>
      </c>
      <c r="AC713" s="66">
        <v>1055662.4300000002</v>
      </c>
      <c r="AD713" s="66"/>
      <c r="AE713" s="66"/>
      <c r="AF713" s="66">
        <f t="shared" si="2633"/>
        <v>1136178.01</v>
      </c>
      <c r="AG713" s="66">
        <f t="shared" si="2634"/>
        <v>1044669.55</v>
      </c>
      <c r="AH713" s="66">
        <f t="shared" si="2635"/>
        <v>982384.98</v>
      </c>
      <c r="AI713" s="66">
        <f>-30.58-210000</f>
        <v>-210030.58</v>
      </c>
      <c r="AJ713" s="66">
        <v>-600000</v>
      </c>
      <c r="AK713" s="66"/>
      <c r="AL713" s="66">
        <f t="shared" si="2637"/>
        <v>926147.43</v>
      </c>
      <c r="AM713" s="66">
        <f t="shared" si="2638"/>
        <v>444669.55000000005</v>
      </c>
      <c r="AN713" s="66">
        <f t="shared" si="2639"/>
        <v>982384.98</v>
      </c>
      <c r="AO713" s="66">
        <f>-294203.67-105000-91000</f>
        <v>-490203.67</v>
      </c>
      <c r="AP713" s="66"/>
      <c r="AQ713" s="66"/>
      <c r="AR713" s="66">
        <f t="shared" si="2641"/>
        <v>435943.76000000007</v>
      </c>
      <c r="AS713" s="66">
        <f t="shared" si="2642"/>
        <v>444669.55000000005</v>
      </c>
      <c r="AT713" s="66">
        <f t="shared" si="2643"/>
        <v>982384.98</v>
      </c>
      <c r="AU713" s="66">
        <v>-435943.76</v>
      </c>
      <c r="AV713" s="66"/>
      <c r="AW713" s="66"/>
      <c r="AX713" s="66">
        <f t="shared" si="2645"/>
        <v>0</v>
      </c>
      <c r="AY713" s="66">
        <f t="shared" si="2646"/>
        <v>444669.55000000005</v>
      </c>
      <c r="AZ713" s="66">
        <f t="shared" si="2647"/>
        <v>982384.98</v>
      </c>
      <c r="BA713" s="66">
        <f>17009.35+21605.09+14062.73</f>
        <v>52677.17</v>
      </c>
      <c r="BB713" s="66"/>
      <c r="BC713" s="66"/>
      <c r="BD713" s="66">
        <f t="shared" si="2649"/>
        <v>52677.17</v>
      </c>
      <c r="BE713" s="66">
        <f t="shared" si="2650"/>
        <v>444669.55000000005</v>
      </c>
      <c r="BF713" s="66">
        <f t="shared" si="2651"/>
        <v>982384.98</v>
      </c>
    </row>
    <row r="714" spans="1:58" customFormat="1">
      <c r="A714" s="123"/>
      <c r="B714" s="91" t="s">
        <v>62</v>
      </c>
      <c r="C714" s="40" t="s">
        <v>52</v>
      </c>
      <c r="D714" s="40" t="s">
        <v>21</v>
      </c>
      <c r="E714" s="40" t="s">
        <v>99</v>
      </c>
      <c r="F714" s="45" t="s">
        <v>126</v>
      </c>
      <c r="G714" s="46"/>
      <c r="H714" s="66">
        <f>H715+H717+H719</f>
        <v>54938418</v>
      </c>
      <c r="I714" s="66">
        <f t="shared" ref="I714:J714" si="2778">I715+I717+I719</f>
        <v>55682423.210000001</v>
      </c>
      <c r="J714" s="66">
        <f t="shared" si="2778"/>
        <v>55838719.049999997</v>
      </c>
      <c r="K714" s="66">
        <f t="shared" ref="K714:M714" si="2779">K715+K717+K719</f>
        <v>0</v>
      </c>
      <c r="L714" s="66">
        <f t="shared" si="2779"/>
        <v>0</v>
      </c>
      <c r="M714" s="66">
        <f t="shared" si="2779"/>
        <v>0</v>
      </c>
      <c r="N714" s="66">
        <f t="shared" si="2345"/>
        <v>54938418</v>
      </c>
      <c r="O714" s="66">
        <f t="shared" si="2346"/>
        <v>55682423.210000001</v>
      </c>
      <c r="P714" s="66">
        <f t="shared" si="2347"/>
        <v>55838719.049999997</v>
      </c>
      <c r="Q714" s="66">
        <f t="shared" ref="Q714:S714" si="2780">Q715+Q717+Q719</f>
        <v>0</v>
      </c>
      <c r="R714" s="66">
        <f t="shared" si="2780"/>
        <v>0</v>
      </c>
      <c r="S714" s="66">
        <f t="shared" si="2780"/>
        <v>0</v>
      </c>
      <c r="T714" s="66">
        <f t="shared" si="2627"/>
        <v>54938418</v>
      </c>
      <c r="U714" s="66">
        <f t="shared" si="2628"/>
        <v>55682423.210000001</v>
      </c>
      <c r="V714" s="66">
        <f t="shared" si="2629"/>
        <v>55838719.049999997</v>
      </c>
      <c r="W714" s="66">
        <f t="shared" ref="W714:Y714" si="2781">W715+W717+W719</f>
        <v>0</v>
      </c>
      <c r="X714" s="66">
        <f t="shared" si="2781"/>
        <v>0</v>
      </c>
      <c r="Y714" s="66">
        <f t="shared" si="2781"/>
        <v>0</v>
      </c>
      <c r="Z714" s="66">
        <f t="shared" si="2630"/>
        <v>54938418</v>
      </c>
      <c r="AA714" s="66">
        <f t="shared" si="2631"/>
        <v>55682423.210000001</v>
      </c>
      <c r="AB714" s="66">
        <f t="shared" si="2632"/>
        <v>55838719.049999997</v>
      </c>
      <c r="AC714" s="66">
        <f t="shared" ref="AC714:AE714" si="2782">AC715+AC717+AC719</f>
        <v>0</v>
      </c>
      <c r="AD714" s="66">
        <f t="shared" si="2782"/>
        <v>0</v>
      </c>
      <c r="AE714" s="66">
        <f t="shared" si="2782"/>
        <v>0</v>
      </c>
      <c r="AF714" s="66">
        <f t="shared" si="2633"/>
        <v>54938418</v>
      </c>
      <c r="AG714" s="66">
        <f t="shared" si="2634"/>
        <v>55682423.210000001</v>
      </c>
      <c r="AH714" s="66">
        <f t="shared" si="2635"/>
        <v>55838719.049999997</v>
      </c>
      <c r="AI714" s="66">
        <f t="shared" ref="AI714:AK714" si="2783">AI715+AI717+AI719</f>
        <v>1650000</v>
      </c>
      <c r="AJ714" s="66">
        <f t="shared" si="2783"/>
        <v>0</v>
      </c>
      <c r="AK714" s="66">
        <f t="shared" si="2783"/>
        <v>0</v>
      </c>
      <c r="AL714" s="66">
        <f t="shared" si="2637"/>
        <v>56588418</v>
      </c>
      <c r="AM714" s="66">
        <f t="shared" si="2638"/>
        <v>55682423.210000001</v>
      </c>
      <c r="AN714" s="66">
        <f t="shared" si="2639"/>
        <v>55838719.049999997</v>
      </c>
      <c r="AO714" s="66">
        <f t="shared" ref="AO714:AQ714" si="2784">AO715+AO717+AO719</f>
        <v>671000</v>
      </c>
      <c r="AP714" s="66">
        <f t="shared" si="2784"/>
        <v>0</v>
      </c>
      <c r="AQ714" s="66">
        <f t="shared" si="2784"/>
        <v>0</v>
      </c>
      <c r="AR714" s="66">
        <f t="shared" si="2641"/>
        <v>57259418</v>
      </c>
      <c r="AS714" s="66">
        <f t="shared" si="2642"/>
        <v>55682423.210000001</v>
      </c>
      <c r="AT714" s="66">
        <f t="shared" si="2643"/>
        <v>55838719.049999997</v>
      </c>
      <c r="AU714" s="66">
        <f t="shared" ref="AU714:AW714" si="2785">AU715+AU717+AU719</f>
        <v>3879670</v>
      </c>
      <c r="AV714" s="66">
        <f t="shared" si="2785"/>
        <v>0</v>
      </c>
      <c r="AW714" s="66">
        <f t="shared" si="2785"/>
        <v>0</v>
      </c>
      <c r="AX714" s="66">
        <f t="shared" si="2645"/>
        <v>61139088</v>
      </c>
      <c r="AY714" s="66">
        <f t="shared" si="2646"/>
        <v>55682423.210000001</v>
      </c>
      <c r="AZ714" s="66">
        <f t="shared" si="2647"/>
        <v>55838719.049999997</v>
      </c>
      <c r="BA714" s="66">
        <f t="shared" ref="BA714:BC714" si="2786">BA715+BA717+BA719</f>
        <v>565000</v>
      </c>
      <c r="BB714" s="66">
        <f t="shared" si="2786"/>
        <v>0</v>
      </c>
      <c r="BC714" s="66">
        <f t="shared" si="2786"/>
        <v>0</v>
      </c>
      <c r="BD714" s="66">
        <f t="shared" si="2649"/>
        <v>61704088</v>
      </c>
      <c r="BE714" s="66">
        <f t="shared" si="2650"/>
        <v>55682423.210000001</v>
      </c>
      <c r="BF714" s="66">
        <f t="shared" si="2651"/>
        <v>55838719.049999997</v>
      </c>
    </row>
    <row r="715" spans="1:58" customFormat="1" ht="38.25">
      <c r="A715" s="123"/>
      <c r="B715" s="92" t="s">
        <v>50</v>
      </c>
      <c r="C715" s="40" t="s">
        <v>52</v>
      </c>
      <c r="D715" s="40" t="s">
        <v>21</v>
      </c>
      <c r="E715" s="40" t="s">
        <v>99</v>
      </c>
      <c r="F715" s="45" t="s">
        <v>126</v>
      </c>
      <c r="G715" s="46" t="s">
        <v>48</v>
      </c>
      <c r="H715" s="66">
        <f>H716</f>
        <v>44628700</v>
      </c>
      <c r="I715" s="66">
        <f t="shared" ref="I715:M715" si="2787">I716</f>
        <v>45076036.490000002</v>
      </c>
      <c r="J715" s="66">
        <f t="shared" si="2787"/>
        <v>45423796.859999999</v>
      </c>
      <c r="K715" s="66">
        <f t="shared" si="2787"/>
        <v>0</v>
      </c>
      <c r="L715" s="66">
        <f t="shared" si="2787"/>
        <v>0</v>
      </c>
      <c r="M715" s="66">
        <f t="shared" si="2787"/>
        <v>0</v>
      </c>
      <c r="N715" s="66">
        <f t="shared" si="2345"/>
        <v>44628700</v>
      </c>
      <c r="O715" s="66">
        <f t="shared" si="2346"/>
        <v>45076036.490000002</v>
      </c>
      <c r="P715" s="66">
        <f t="shared" si="2347"/>
        <v>45423796.859999999</v>
      </c>
      <c r="Q715" s="66">
        <f t="shared" ref="Q715:S715" si="2788">Q716</f>
        <v>0</v>
      </c>
      <c r="R715" s="66">
        <f t="shared" si="2788"/>
        <v>0</v>
      </c>
      <c r="S715" s="66">
        <f t="shared" si="2788"/>
        <v>0</v>
      </c>
      <c r="T715" s="66">
        <f t="shared" si="2627"/>
        <v>44628700</v>
      </c>
      <c r="U715" s="66">
        <f t="shared" si="2628"/>
        <v>45076036.490000002</v>
      </c>
      <c r="V715" s="66">
        <f t="shared" si="2629"/>
        <v>45423796.859999999</v>
      </c>
      <c r="W715" s="66">
        <f t="shared" ref="W715:Y715" si="2789">W716</f>
        <v>0</v>
      </c>
      <c r="X715" s="66">
        <f t="shared" si="2789"/>
        <v>0</v>
      </c>
      <c r="Y715" s="66">
        <f t="shared" si="2789"/>
        <v>0</v>
      </c>
      <c r="Z715" s="66">
        <f t="shared" si="2630"/>
        <v>44628700</v>
      </c>
      <c r="AA715" s="66">
        <f t="shared" si="2631"/>
        <v>45076036.490000002</v>
      </c>
      <c r="AB715" s="66">
        <f t="shared" si="2632"/>
        <v>45423796.859999999</v>
      </c>
      <c r="AC715" s="66">
        <f t="shared" ref="AC715:AE715" si="2790">AC716</f>
        <v>0</v>
      </c>
      <c r="AD715" s="66">
        <f t="shared" si="2790"/>
        <v>0</v>
      </c>
      <c r="AE715" s="66">
        <f t="shared" si="2790"/>
        <v>0</v>
      </c>
      <c r="AF715" s="66">
        <f t="shared" si="2633"/>
        <v>44628700</v>
      </c>
      <c r="AG715" s="66">
        <f t="shared" si="2634"/>
        <v>45076036.490000002</v>
      </c>
      <c r="AH715" s="66">
        <f t="shared" si="2635"/>
        <v>45423796.859999999</v>
      </c>
      <c r="AI715" s="66">
        <f t="shared" ref="AI715:AK715" si="2791">AI716</f>
        <v>0</v>
      </c>
      <c r="AJ715" s="66">
        <f t="shared" si="2791"/>
        <v>0</v>
      </c>
      <c r="AK715" s="66">
        <f t="shared" si="2791"/>
        <v>0</v>
      </c>
      <c r="AL715" s="66">
        <f t="shared" si="2637"/>
        <v>44628700</v>
      </c>
      <c r="AM715" s="66">
        <f t="shared" si="2638"/>
        <v>45076036.490000002</v>
      </c>
      <c r="AN715" s="66">
        <f t="shared" si="2639"/>
        <v>45423796.859999999</v>
      </c>
      <c r="AO715" s="66">
        <f t="shared" ref="AO715:AQ715" si="2792">AO716</f>
        <v>0</v>
      </c>
      <c r="AP715" s="66">
        <f t="shared" si="2792"/>
        <v>0</v>
      </c>
      <c r="AQ715" s="66">
        <f t="shared" si="2792"/>
        <v>0</v>
      </c>
      <c r="AR715" s="66">
        <f t="shared" si="2641"/>
        <v>44628700</v>
      </c>
      <c r="AS715" s="66">
        <f t="shared" si="2642"/>
        <v>45076036.490000002</v>
      </c>
      <c r="AT715" s="66">
        <f t="shared" si="2643"/>
        <v>45423796.859999999</v>
      </c>
      <c r="AU715" s="66">
        <f t="shared" ref="AU715:AW715" si="2793">AU716</f>
        <v>3200000</v>
      </c>
      <c r="AV715" s="66">
        <f t="shared" si="2793"/>
        <v>0</v>
      </c>
      <c r="AW715" s="66">
        <f t="shared" si="2793"/>
        <v>0</v>
      </c>
      <c r="AX715" s="66">
        <f t="shared" si="2645"/>
        <v>47828700</v>
      </c>
      <c r="AY715" s="66">
        <f t="shared" si="2646"/>
        <v>45076036.490000002</v>
      </c>
      <c r="AZ715" s="66">
        <f t="shared" si="2647"/>
        <v>45423796.859999999</v>
      </c>
      <c r="BA715" s="66">
        <f t="shared" ref="BA715:BC715" si="2794">BA716</f>
        <v>565000</v>
      </c>
      <c r="BB715" s="66">
        <f t="shared" si="2794"/>
        <v>0</v>
      </c>
      <c r="BC715" s="66">
        <f t="shared" si="2794"/>
        <v>0</v>
      </c>
      <c r="BD715" s="66">
        <f t="shared" si="2649"/>
        <v>48393700</v>
      </c>
      <c r="BE715" s="66">
        <f t="shared" si="2650"/>
        <v>45076036.490000002</v>
      </c>
      <c r="BF715" s="66">
        <f t="shared" si="2651"/>
        <v>45423796.859999999</v>
      </c>
    </row>
    <row r="716" spans="1:58" customFormat="1">
      <c r="A716" s="123"/>
      <c r="B716" s="92" t="s">
        <v>63</v>
      </c>
      <c r="C716" s="40" t="s">
        <v>52</v>
      </c>
      <c r="D716" s="40" t="s">
        <v>21</v>
      </c>
      <c r="E716" s="40" t="s">
        <v>99</v>
      </c>
      <c r="F716" s="45" t="s">
        <v>126</v>
      </c>
      <c r="G716" s="46" t="s">
        <v>64</v>
      </c>
      <c r="H716" s="66">
        <v>44628700</v>
      </c>
      <c r="I716" s="66">
        <v>45076036.490000002</v>
      </c>
      <c r="J716" s="66">
        <v>45423796.859999999</v>
      </c>
      <c r="K716" s="66"/>
      <c r="L716" s="66"/>
      <c r="M716" s="66"/>
      <c r="N716" s="66">
        <f t="shared" si="2345"/>
        <v>44628700</v>
      </c>
      <c r="O716" s="66">
        <f t="shared" si="2346"/>
        <v>45076036.490000002</v>
      </c>
      <c r="P716" s="66">
        <f t="shared" si="2347"/>
        <v>45423796.859999999</v>
      </c>
      <c r="Q716" s="66"/>
      <c r="R716" s="66"/>
      <c r="S716" s="66"/>
      <c r="T716" s="66">
        <f t="shared" si="2627"/>
        <v>44628700</v>
      </c>
      <c r="U716" s="66">
        <f t="shared" si="2628"/>
        <v>45076036.490000002</v>
      </c>
      <c r="V716" s="66">
        <f t="shared" si="2629"/>
        <v>45423796.859999999</v>
      </c>
      <c r="W716" s="66"/>
      <c r="X716" s="66"/>
      <c r="Y716" s="66"/>
      <c r="Z716" s="66">
        <f t="shared" si="2630"/>
        <v>44628700</v>
      </c>
      <c r="AA716" s="66">
        <f t="shared" si="2631"/>
        <v>45076036.490000002</v>
      </c>
      <c r="AB716" s="66">
        <f t="shared" si="2632"/>
        <v>45423796.859999999</v>
      </c>
      <c r="AC716" s="66"/>
      <c r="AD716" s="66"/>
      <c r="AE716" s="66"/>
      <c r="AF716" s="66">
        <f t="shared" si="2633"/>
        <v>44628700</v>
      </c>
      <c r="AG716" s="66">
        <f t="shared" si="2634"/>
        <v>45076036.490000002</v>
      </c>
      <c r="AH716" s="66">
        <f t="shared" si="2635"/>
        <v>45423796.859999999</v>
      </c>
      <c r="AI716" s="66"/>
      <c r="AJ716" s="66"/>
      <c r="AK716" s="66"/>
      <c r="AL716" s="66">
        <f t="shared" si="2637"/>
        <v>44628700</v>
      </c>
      <c r="AM716" s="66">
        <f t="shared" si="2638"/>
        <v>45076036.490000002</v>
      </c>
      <c r="AN716" s="66">
        <f t="shared" si="2639"/>
        <v>45423796.859999999</v>
      </c>
      <c r="AO716" s="66"/>
      <c r="AP716" s="66"/>
      <c r="AQ716" s="66"/>
      <c r="AR716" s="66">
        <f t="shared" si="2641"/>
        <v>44628700</v>
      </c>
      <c r="AS716" s="66">
        <f t="shared" si="2642"/>
        <v>45076036.490000002</v>
      </c>
      <c r="AT716" s="66">
        <f t="shared" si="2643"/>
        <v>45423796.859999999</v>
      </c>
      <c r="AU716" s="66">
        <v>3200000</v>
      </c>
      <c r="AV716" s="66"/>
      <c r="AW716" s="66"/>
      <c r="AX716" s="66">
        <f t="shared" si="2645"/>
        <v>47828700</v>
      </c>
      <c r="AY716" s="66">
        <f t="shared" si="2646"/>
        <v>45076036.490000002</v>
      </c>
      <c r="AZ716" s="66">
        <f t="shared" si="2647"/>
        <v>45423796.859999999</v>
      </c>
      <c r="BA716" s="66">
        <v>565000</v>
      </c>
      <c r="BB716" s="66"/>
      <c r="BC716" s="66"/>
      <c r="BD716" s="66">
        <f t="shared" si="2649"/>
        <v>48393700</v>
      </c>
      <c r="BE716" s="66">
        <f t="shared" si="2650"/>
        <v>45076036.490000002</v>
      </c>
      <c r="BF716" s="66">
        <f t="shared" si="2651"/>
        <v>45423796.859999999</v>
      </c>
    </row>
    <row r="717" spans="1:58" customFormat="1" ht="25.5">
      <c r="A717" s="123"/>
      <c r="B717" s="88" t="s">
        <v>207</v>
      </c>
      <c r="C717" s="40" t="s">
        <v>52</v>
      </c>
      <c r="D717" s="40" t="s">
        <v>21</v>
      </c>
      <c r="E717" s="40" t="s">
        <v>99</v>
      </c>
      <c r="F717" s="45" t="s">
        <v>126</v>
      </c>
      <c r="G717" s="46" t="s">
        <v>32</v>
      </c>
      <c r="H717" s="66">
        <f>H718</f>
        <v>10274718</v>
      </c>
      <c r="I717" s="66">
        <f t="shared" ref="I717:M717" si="2795">I718</f>
        <v>10571386.720000001</v>
      </c>
      <c r="J717" s="66">
        <f t="shared" si="2795"/>
        <v>10379922.189999999</v>
      </c>
      <c r="K717" s="66">
        <f t="shared" si="2795"/>
        <v>0</v>
      </c>
      <c r="L717" s="66">
        <f t="shared" si="2795"/>
        <v>0</v>
      </c>
      <c r="M717" s="66">
        <f t="shared" si="2795"/>
        <v>0</v>
      </c>
      <c r="N717" s="66">
        <f t="shared" si="2345"/>
        <v>10274718</v>
      </c>
      <c r="O717" s="66">
        <f t="shared" si="2346"/>
        <v>10571386.720000001</v>
      </c>
      <c r="P717" s="66">
        <f t="shared" si="2347"/>
        <v>10379922.189999999</v>
      </c>
      <c r="Q717" s="66">
        <f t="shared" ref="Q717:S717" si="2796">Q718</f>
        <v>0</v>
      </c>
      <c r="R717" s="66">
        <f t="shared" si="2796"/>
        <v>0</v>
      </c>
      <c r="S717" s="66">
        <f t="shared" si="2796"/>
        <v>0</v>
      </c>
      <c r="T717" s="66">
        <f t="shared" si="2627"/>
        <v>10274718</v>
      </c>
      <c r="U717" s="66">
        <f t="shared" si="2628"/>
        <v>10571386.720000001</v>
      </c>
      <c r="V717" s="66">
        <f t="shared" si="2629"/>
        <v>10379922.189999999</v>
      </c>
      <c r="W717" s="66">
        <f t="shared" ref="W717:Y717" si="2797">W718</f>
        <v>-10000</v>
      </c>
      <c r="X717" s="66">
        <f t="shared" si="2797"/>
        <v>0</v>
      </c>
      <c r="Y717" s="66">
        <f t="shared" si="2797"/>
        <v>0</v>
      </c>
      <c r="Z717" s="66">
        <f t="shared" si="2630"/>
        <v>10264718</v>
      </c>
      <c r="AA717" s="66">
        <f t="shared" si="2631"/>
        <v>10571386.720000001</v>
      </c>
      <c r="AB717" s="66">
        <f t="shared" si="2632"/>
        <v>10379922.189999999</v>
      </c>
      <c r="AC717" s="66">
        <f t="shared" ref="AC717:AE717" si="2798">AC718</f>
        <v>0</v>
      </c>
      <c r="AD717" s="66">
        <f t="shared" si="2798"/>
        <v>0</v>
      </c>
      <c r="AE717" s="66">
        <f t="shared" si="2798"/>
        <v>0</v>
      </c>
      <c r="AF717" s="66">
        <f t="shared" si="2633"/>
        <v>10264718</v>
      </c>
      <c r="AG717" s="66">
        <f t="shared" si="2634"/>
        <v>10571386.720000001</v>
      </c>
      <c r="AH717" s="66">
        <f t="shared" si="2635"/>
        <v>10379922.189999999</v>
      </c>
      <c r="AI717" s="66">
        <f t="shared" ref="AI717:AK717" si="2799">AI718</f>
        <v>1650000</v>
      </c>
      <c r="AJ717" s="66">
        <f t="shared" si="2799"/>
        <v>0</v>
      </c>
      <c r="AK717" s="66">
        <f t="shared" si="2799"/>
        <v>0</v>
      </c>
      <c r="AL717" s="66">
        <f t="shared" si="2637"/>
        <v>11914718</v>
      </c>
      <c r="AM717" s="66">
        <f t="shared" si="2638"/>
        <v>10571386.720000001</v>
      </c>
      <c r="AN717" s="66">
        <f t="shared" si="2639"/>
        <v>10379922.189999999</v>
      </c>
      <c r="AO717" s="66">
        <f t="shared" ref="AO717:AQ717" si="2800">AO718</f>
        <v>671000</v>
      </c>
      <c r="AP717" s="66">
        <f t="shared" si="2800"/>
        <v>0</v>
      </c>
      <c r="AQ717" s="66">
        <f t="shared" si="2800"/>
        <v>0</v>
      </c>
      <c r="AR717" s="66">
        <f t="shared" si="2641"/>
        <v>12585718</v>
      </c>
      <c r="AS717" s="66">
        <f t="shared" si="2642"/>
        <v>10571386.720000001</v>
      </c>
      <c r="AT717" s="66">
        <f t="shared" si="2643"/>
        <v>10379922.189999999</v>
      </c>
      <c r="AU717" s="66">
        <f t="shared" ref="AU717:AW717" si="2801">AU718</f>
        <v>679670</v>
      </c>
      <c r="AV717" s="66">
        <f t="shared" si="2801"/>
        <v>0</v>
      </c>
      <c r="AW717" s="66">
        <f t="shared" si="2801"/>
        <v>0</v>
      </c>
      <c r="AX717" s="66">
        <f t="shared" si="2645"/>
        <v>13265388</v>
      </c>
      <c r="AY717" s="66">
        <f t="shared" si="2646"/>
        <v>10571386.720000001</v>
      </c>
      <c r="AZ717" s="66">
        <f t="shared" si="2647"/>
        <v>10379922.189999999</v>
      </c>
      <c r="BA717" s="66">
        <f t="shared" ref="BA717:BC717" si="2802">BA718</f>
        <v>0</v>
      </c>
      <c r="BB717" s="66">
        <f t="shared" si="2802"/>
        <v>0</v>
      </c>
      <c r="BC717" s="66">
        <f t="shared" si="2802"/>
        <v>0</v>
      </c>
      <c r="BD717" s="66">
        <f t="shared" si="2649"/>
        <v>13265388</v>
      </c>
      <c r="BE717" s="66">
        <f t="shared" si="2650"/>
        <v>10571386.720000001</v>
      </c>
      <c r="BF717" s="66">
        <f t="shared" si="2651"/>
        <v>10379922.189999999</v>
      </c>
    </row>
    <row r="718" spans="1:58" customFormat="1" ht="25.5">
      <c r="A718" s="123"/>
      <c r="B718" s="92" t="s">
        <v>34</v>
      </c>
      <c r="C718" s="40" t="s">
        <v>52</v>
      </c>
      <c r="D718" s="40" t="s">
        <v>21</v>
      </c>
      <c r="E718" s="40" t="s">
        <v>99</v>
      </c>
      <c r="F718" s="45" t="s">
        <v>126</v>
      </c>
      <c r="G718" s="46" t="s">
        <v>33</v>
      </c>
      <c r="H718" s="66">
        <v>10274718</v>
      </c>
      <c r="I718" s="66">
        <v>10571386.720000001</v>
      </c>
      <c r="J718" s="66">
        <v>10379922.189999999</v>
      </c>
      <c r="K718" s="66"/>
      <c r="L718" s="66"/>
      <c r="M718" s="66"/>
      <c r="N718" s="66">
        <f t="shared" si="2345"/>
        <v>10274718</v>
      </c>
      <c r="O718" s="66">
        <f t="shared" si="2346"/>
        <v>10571386.720000001</v>
      </c>
      <c r="P718" s="66">
        <f t="shared" si="2347"/>
        <v>10379922.189999999</v>
      </c>
      <c r="Q718" s="66"/>
      <c r="R718" s="66"/>
      <c r="S718" s="66"/>
      <c r="T718" s="66">
        <f t="shared" si="2627"/>
        <v>10274718</v>
      </c>
      <c r="U718" s="66">
        <f t="shared" si="2628"/>
        <v>10571386.720000001</v>
      </c>
      <c r="V718" s="66">
        <f t="shared" si="2629"/>
        <v>10379922.189999999</v>
      </c>
      <c r="W718" s="66">
        <v>-10000</v>
      </c>
      <c r="X718" s="66"/>
      <c r="Y718" s="66"/>
      <c r="Z718" s="66">
        <f t="shared" si="2630"/>
        <v>10264718</v>
      </c>
      <c r="AA718" s="66">
        <f t="shared" si="2631"/>
        <v>10571386.720000001</v>
      </c>
      <c r="AB718" s="66">
        <f t="shared" si="2632"/>
        <v>10379922.189999999</v>
      </c>
      <c r="AC718" s="66"/>
      <c r="AD718" s="66"/>
      <c r="AE718" s="66"/>
      <c r="AF718" s="66">
        <f t="shared" si="2633"/>
        <v>10264718</v>
      </c>
      <c r="AG718" s="66">
        <f t="shared" si="2634"/>
        <v>10571386.720000001</v>
      </c>
      <c r="AH718" s="66">
        <f t="shared" si="2635"/>
        <v>10379922.189999999</v>
      </c>
      <c r="AI718" s="66">
        <v>1650000</v>
      </c>
      <c r="AJ718" s="66"/>
      <c r="AK718" s="66"/>
      <c r="AL718" s="66">
        <f t="shared" si="2637"/>
        <v>11914718</v>
      </c>
      <c r="AM718" s="66">
        <f t="shared" si="2638"/>
        <v>10571386.720000001</v>
      </c>
      <c r="AN718" s="66">
        <f t="shared" si="2639"/>
        <v>10379922.189999999</v>
      </c>
      <c r="AO718" s="66">
        <f>500000+171000</f>
        <v>671000</v>
      </c>
      <c r="AP718" s="66"/>
      <c r="AQ718" s="66"/>
      <c r="AR718" s="66">
        <f t="shared" si="2641"/>
        <v>12585718</v>
      </c>
      <c r="AS718" s="66">
        <f t="shared" si="2642"/>
        <v>10571386.720000001</v>
      </c>
      <c r="AT718" s="66">
        <f t="shared" si="2643"/>
        <v>10379922.189999999</v>
      </c>
      <c r="AU718" s="66">
        <v>679670</v>
      </c>
      <c r="AV718" s="66"/>
      <c r="AW718" s="66"/>
      <c r="AX718" s="66">
        <f t="shared" si="2645"/>
        <v>13265388</v>
      </c>
      <c r="AY718" s="66">
        <f t="shared" si="2646"/>
        <v>10571386.720000001</v>
      </c>
      <c r="AZ718" s="66">
        <f t="shared" si="2647"/>
        <v>10379922.189999999</v>
      </c>
      <c r="BA718" s="66"/>
      <c r="BB718" s="66"/>
      <c r="BC718" s="66"/>
      <c r="BD718" s="66">
        <f t="shared" si="2649"/>
        <v>13265388</v>
      </c>
      <c r="BE718" s="66">
        <f t="shared" si="2650"/>
        <v>10571386.720000001</v>
      </c>
      <c r="BF718" s="66">
        <f t="shared" si="2651"/>
        <v>10379922.189999999</v>
      </c>
    </row>
    <row r="719" spans="1:58" customFormat="1">
      <c r="A719" s="123"/>
      <c r="B719" s="77" t="s">
        <v>47</v>
      </c>
      <c r="C719" s="40" t="s">
        <v>52</v>
      </c>
      <c r="D719" s="40" t="s">
        <v>21</v>
      </c>
      <c r="E719" s="40" t="s">
        <v>99</v>
      </c>
      <c r="F719" s="45" t="s">
        <v>126</v>
      </c>
      <c r="G719" s="76" t="s">
        <v>45</v>
      </c>
      <c r="H719" s="66">
        <f>H720</f>
        <v>35000</v>
      </c>
      <c r="I719" s="66">
        <f t="shared" ref="I719:M719" si="2803">I720</f>
        <v>35000</v>
      </c>
      <c r="J719" s="66">
        <f t="shared" si="2803"/>
        <v>35000</v>
      </c>
      <c r="K719" s="66">
        <f t="shared" si="2803"/>
        <v>0</v>
      </c>
      <c r="L719" s="66">
        <f t="shared" si="2803"/>
        <v>0</v>
      </c>
      <c r="M719" s="66">
        <f t="shared" si="2803"/>
        <v>0</v>
      </c>
      <c r="N719" s="66">
        <f t="shared" si="2345"/>
        <v>35000</v>
      </c>
      <c r="O719" s="66">
        <f t="shared" si="2346"/>
        <v>35000</v>
      </c>
      <c r="P719" s="66">
        <f t="shared" si="2347"/>
        <v>35000</v>
      </c>
      <c r="Q719" s="66">
        <f t="shared" ref="Q719:S719" si="2804">Q720</f>
        <v>0</v>
      </c>
      <c r="R719" s="66">
        <f t="shared" si="2804"/>
        <v>0</v>
      </c>
      <c r="S719" s="66">
        <f t="shared" si="2804"/>
        <v>0</v>
      </c>
      <c r="T719" s="66">
        <f t="shared" si="2627"/>
        <v>35000</v>
      </c>
      <c r="U719" s="66">
        <f t="shared" si="2628"/>
        <v>35000</v>
      </c>
      <c r="V719" s="66">
        <f t="shared" si="2629"/>
        <v>35000</v>
      </c>
      <c r="W719" s="66">
        <f t="shared" ref="W719:Y719" si="2805">W720</f>
        <v>10000</v>
      </c>
      <c r="X719" s="66">
        <f t="shared" si="2805"/>
        <v>0</v>
      </c>
      <c r="Y719" s="66">
        <f t="shared" si="2805"/>
        <v>0</v>
      </c>
      <c r="Z719" s="66">
        <f t="shared" si="2630"/>
        <v>45000</v>
      </c>
      <c r="AA719" s="66">
        <f t="shared" si="2631"/>
        <v>35000</v>
      </c>
      <c r="AB719" s="66">
        <f t="shared" si="2632"/>
        <v>35000</v>
      </c>
      <c r="AC719" s="66">
        <f t="shared" ref="AC719:AE719" si="2806">AC720</f>
        <v>0</v>
      </c>
      <c r="AD719" s="66">
        <f t="shared" si="2806"/>
        <v>0</v>
      </c>
      <c r="AE719" s="66">
        <f t="shared" si="2806"/>
        <v>0</v>
      </c>
      <c r="AF719" s="66">
        <f t="shared" si="2633"/>
        <v>45000</v>
      </c>
      <c r="AG719" s="66">
        <f t="shared" si="2634"/>
        <v>35000</v>
      </c>
      <c r="AH719" s="66">
        <f t="shared" si="2635"/>
        <v>35000</v>
      </c>
      <c r="AI719" s="66">
        <f t="shared" ref="AI719:AK719" si="2807">AI720</f>
        <v>0</v>
      </c>
      <c r="AJ719" s="66">
        <f t="shared" si="2807"/>
        <v>0</v>
      </c>
      <c r="AK719" s="66">
        <f t="shared" si="2807"/>
        <v>0</v>
      </c>
      <c r="AL719" s="66">
        <f t="shared" si="2637"/>
        <v>45000</v>
      </c>
      <c r="AM719" s="66">
        <f t="shared" si="2638"/>
        <v>35000</v>
      </c>
      <c r="AN719" s="66">
        <f t="shared" si="2639"/>
        <v>35000</v>
      </c>
      <c r="AO719" s="66">
        <f t="shared" ref="AO719:AQ719" si="2808">AO720</f>
        <v>0</v>
      </c>
      <c r="AP719" s="66">
        <f t="shared" si="2808"/>
        <v>0</v>
      </c>
      <c r="AQ719" s="66">
        <f t="shared" si="2808"/>
        <v>0</v>
      </c>
      <c r="AR719" s="66">
        <f t="shared" si="2641"/>
        <v>45000</v>
      </c>
      <c r="AS719" s="66">
        <f t="shared" si="2642"/>
        <v>35000</v>
      </c>
      <c r="AT719" s="66">
        <f t="shared" si="2643"/>
        <v>35000</v>
      </c>
      <c r="AU719" s="66">
        <f t="shared" ref="AU719:AW719" si="2809">AU720</f>
        <v>0</v>
      </c>
      <c r="AV719" s="66">
        <f t="shared" si="2809"/>
        <v>0</v>
      </c>
      <c r="AW719" s="66">
        <f t="shared" si="2809"/>
        <v>0</v>
      </c>
      <c r="AX719" s="66">
        <f t="shared" si="2645"/>
        <v>45000</v>
      </c>
      <c r="AY719" s="66">
        <f t="shared" si="2646"/>
        <v>35000</v>
      </c>
      <c r="AZ719" s="66">
        <f t="shared" si="2647"/>
        <v>35000</v>
      </c>
      <c r="BA719" s="66">
        <f t="shared" ref="BA719:BC719" si="2810">BA720</f>
        <v>0</v>
      </c>
      <c r="BB719" s="66">
        <f t="shared" si="2810"/>
        <v>0</v>
      </c>
      <c r="BC719" s="66">
        <f t="shared" si="2810"/>
        <v>0</v>
      </c>
      <c r="BD719" s="66">
        <f t="shared" si="2649"/>
        <v>45000</v>
      </c>
      <c r="BE719" s="66">
        <f t="shared" si="2650"/>
        <v>35000</v>
      </c>
      <c r="BF719" s="66">
        <f t="shared" si="2651"/>
        <v>35000</v>
      </c>
    </row>
    <row r="720" spans="1:58" customFormat="1">
      <c r="A720" s="123"/>
      <c r="B720" s="77" t="s">
        <v>55</v>
      </c>
      <c r="C720" s="40" t="s">
        <v>52</v>
      </c>
      <c r="D720" s="40" t="s">
        <v>21</v>
      </c>
      <c r="E720" s="40" t="s">
        <v>99</v>
      </c>
      <c r="F720" s="45" t="s">
        <v>126</v>
      </c>
      <c r="G720" s="76" t="s">
        <v>56</v>
      </c>
      <c r="H720" s="66">
        <v>35000</v>
      </c>
      <c r="I720" s="66">
        <v>35000</v>
      </c>
      <c r="J720" s="66">
        <v>35000</v>
      </c>
      <c r="K720" s="66"/>
      <c r="L720" s="66"/>
      <c r="M720" s="66"/>
      <c r="N720" s="66">
        <f t="shared" si="2345"/>
        <v>35000</v>
      </c>
      <c r="O720" s="66">
        <f t="shared" si="2346"/>
        <v>35000</v>
      </c>
      <c r="P720" s="66">
        <f t="shared" si="2347"/>
        <v>35000</v>
      </c>
      <c r="Q720" s="66"/>
      <c r="R720" s="66"/>
      <c r="S720" s="66"/>
      <c r="T720" s="66">
        <f t="shared" si="2627"/>
        <v>35000</v>
      </c>
      <c r="U720" s="66">
        <f t="shared" si="2628"/>
        <v>35000</v>
      </c>
      <c r="V720" s="66">
        <f t="shared" si="2629"/>
        <v>35000</v>
      </c>
      <c r="W720" s="66">
        <v>10000</v>
      </c>
      <c r="X720" s="66"/>
      <c r="Y720" s="66"/>
      <c r="Z720" s="66">
        <f t="shared" si="2630"/>
        <v>45000</v>
      </c>
      <c r="AA720" s="66">
        <f t="shared" si="2631"/>
        <v>35000</v>
      </c>
      <c r="AB720" s="66">
        <f t="shared" si="2632"/>
        <v>35000</v>
      </c>
      <c r="AC720" s="66"/>
      <c r="AD720" s="66"/>
      <c r="AE720" s="66"/>
      <c r="AF720" s="66">
        <f t="shared" si="2633"/>
        <v>45000</v>
      </c>
      <c r="AG720" s="66">
        <f t="shared" si="2634"/>
        <v>35000</v>
      </c>
      <c r="AH720" s="66">
        <f t="shared" si="2635"/>
        <v>35000</v>
      </c>
      <c r="AI720" s="66"/>
      <c r="AJ720" s="66"/>
      <c r="AK720" s="66"/>
      <c r="AL720" s="66">
        <f t="shared" si="2637"/>
        <v>45000</v>
      </c>
      <c r="AM720" s="66">
        <f t="shared" si="2638"/>
        <v>35000</v>
      </c>
      <c r="AN720" s="66">
        <f t="shared" si="2639"/>
        <v>35000</v>
      </c>
      <c r="AO720" s="66"/>
      <c r="AP720" s="66"/>
      <c r="AQ720" s="66"/>
      <c r="AR720" s="66">
        <f t="shared" si="2641"/>
        <v>45000</v>
      </c>
      <c r="AS720" s="66">
        <f t="shared" si="2642"/>
        <v>35000</v>
      </c>
      <c r="AT720" s="66">
        <f t="shared" si="2643"/>
        <v>35000</v>
      </c>
      <c r="AU720" s="66"/>
      <c r="AV720" s="66"/>
      <c r="AW720" s="66"/>
      <c r="AX720" s="66">
        <f t="shared" si="2645"/>
        <v>45000</v>
      </c>
      <c r="AY720" s="66">
        <f t="shared" si="2646"/>
        <v>35000</v>
      </c>
      <c r="AZ720" s="66">
        <f t="shared" si="2647"/>
        <v>35000</v>
      </c>
      <c r="BA720" s="66"/>
      <c r="BB720" s="66"/>
      <c r="BC720" s="66"/>
      <c r="BD720" s="66">
        <f t="shared" si="2649"/>
        <v>45000</v>
      </c>
      <c r="BE720" s="66">
        <f t="shared" si="2650"/>
        <v>35000</v>
      </c>
      <c r="BF720" s="66">
        <f t="shared" si="2651"/>
        <v>35000</v>
      </c>
    </row>
    <row r="721" spans="1:58" customFormat="1">
      <c r="A721" s="123"/>
      <c r="B721" s="92" t="s">
        <v>57</v>
      </c>
      <c r="C721" s="40" t="s">
        <v>52</v>
      </c>
      <c r="D721" s="40" t="s">
        <v>21</v>
      </c>
      <c r="E721" s="40" t="s">
        <v>99</v>
      </c>
      <c r="F721" s="40" t="s">
        <v>127</v>
      </c>
      <c r="G721" s="41"/>
      <c r="H721" s="66">
        <f>H722</f>
        <v>300000</v>
      </c>
      <c r="I721" s="66">
        <f t="shared" ref="I721:M722" si="2811">I722</f>
        <v>300000</v>
      </c>
      <c r="J721" s="66">
        <f t="shared" si="2811"/>
        <v>300000</v>
      </c>
      <c r="K721" s="66">
        <f t="shared" si="2811"/>
        <v>0</v>
      </c>
      <c r="L721" s="66">
        <f t="shared" si="2811"/>
        <v>0</v>
      </c>
      <c r="M721" s="66">
        <f t="shared" si="2811"/>
        <v>0</v>
      </c>
      <c r="N721" s="66">
        <f t="shared" si="2345"/>
        <v>300000</v>
      </c>
      <c r="O721" s="66">
        <f t="shared" si="2346"/>
        <v>300000</v>
      </c>
      <c r="P721" s="66">
        <f t="shared" si="2347"/>
        <v>300000</v>
      </c>
      <c r="Q721" s="66">
        <f t="shared" ref="Q721:S722" si="2812">Q722</f>
        <v>0</v>
      </c>
      <c r="R721" s="66">
        <f t="shared" si="2812"/>
        <v>0</v>
      </c>
      <c r="S721" s="66">
        <f t="shared" si="2812"/>
        <v>0</v>
      </c>
      <c r="T721" s="66">
        <f t="shared" si="2627"/>
        <v>300000</v>
      </c>
      <c r="U721" s="66">
        <f t="shared" si="2628"/>
        <v>300000</v>
      </c>
      <c r="V721" s="66">
        <f t="shared" si="2629"/>
        <v>300000</v>
      </c>
      <c r="W721" s="66">
        <f t="shared" ref="W721:Y722" si="2813">W722</f>
        <v>0</v>
      </c>
      <c r="X721" s="66">
        <f t="shared" si="2813"/>
        <v>0</v>
      </c>
      <c r="Y721" s="66">
        <f t="shared" si="2813"/>
        <v>0</v>
      </c>
      <c r="Z721" s="66">
        <f t="shared" si="2630"/>
        <v>300000</v>
      </c>
      <c r="AA721" s="66">
        <f t="shared" si="2631"/>
        <v>300000</v>
      </c>
      <c r="AB721" s="66">
        <f t="shared" si="2632"/>
        <v>300000</v>
      </c>
      <c r="AC721" s="66">
        <f t="shared" ref="AC721:AE722" si="2814">AC722</f>
        <v>0</v>
      </c>
      <c r="AD721" s="66">
        <f t="shared" si="2814"/>
        <v>0</v>
      </c>
      <c r="AE721" s="66">
        <f t="shared" si="2814"/>
        <v>0</v>
      </c>
      <c r="AF721" s="66">
        <f t="shared" si="2633"/>
        <v>300000</v>
      </c>
      <c r="AG721" s="66">
        <f t="shared" si="2634"/>
        <v>300000</v>
      </c>
      <c r="AH721" s="66">
        <f t="shared" si="2635"/>
        <v>300000</v>
      </c>
      <c r="AI721" s="66">
        <f t="shared" ref="AI721:AK722" si="2815">AI722</f>
        <v>50000</v>
      </c>
      <c r="AJ721" s="66">
        <f t="shared" si="2815"/>
        <v>0</v>
      </c>
      <c r="AK721" s="66">
        <f t="shared" si="2815"/>
        <v>0</v>
      </c>
      <c r="AL721" s="66">
        <f t="shared" si="2637"/>
        <v>350000</v>
      </c>
      <c r="AM721" s="66">
        <f t="shared" si="2638"/>
        <v>300000</v>
      </c>
      <c r="AN721" s="66">
        <f t="shared" si="2639"/>
        <v>300000</v>
      </c>
      <c r="AO721" s="66">
        <f t="shared" ref="AO721:AQ722" si="2816">AO722</f>
        <v>0</v>
      </c>
      <c r="AP721" s="66">
        <f t="shared" si="2816"/>
        <v>0</v>
      </c>
      <c r="AQ721" s="66">
        <f t="shared" si="2816"/>
        <v>0</v>
      </c>
      <c r="AR721" s="66">
        <f t="shared" si="2641"/>
        <v>350000</v>
      </c>
      <c r="AS721" s="66">
        <f t="shared" si="2642"/>
        <v>300000</v>
      </c>
      <c r="AT721" s="66">
        <f t="shared" si="2643"/>
        <v>300000</v>
      </c>
      <c r="AU721" s="66">
        <f t="shared" ref="AU721:AW722" si="2817">AU722</f>
        <v>45074</v>
      </c>
      <c r="AV721" s="66">
        <f t="shared" si="2817"/>
        <v>0</v>
      </c>
      <c r="AW721" s="66">
        <f t="shared" si="2817"/>
        <v>0</v>
      </c>
      <c r="AX721" s="66">
        <f t="shared" si="2645"/>
        <v>395074</v>
      </c>
      <c r="AY721" s="66">
        <f t="shared" si="2646"/>
        <v>300000</v>
      </c>
      <c r="AZ721" s="66">
        <f t="shared" si="2647"/>
        <v>300000</v>
      </c>
      <c r="BA721" s="66">
        <f t="shared" ref="BA721:BC722" si="2818">BA722</f>
        <v>0</v>
      </c>
      <c r="BB721" s="66">
        <f t="shared" si="2818"/>
        <v>0</v>
      </c>
      <c r="BC721" s="66">
        <f t="shared" si="2818"/>
        <v>0</v>
      </c>
      <c r="BD721" s="66">
        <f t="shared" si="2649"/>
        <v>395074</v>
      </c>
      <c r="BE721" s="66">
        <f t="shared" si="2650"/>
        <v>300000</v>
      </c>
      <c r="BF721" s="66">
        <f t="shared" si="2651"/>
        <v>300000</v>
      </c>
    </row>
    <row r="722" spans="1:58" customFormat="1" ht="25.5">
      <c r="A722" s="123"/>
      <c r="B722" s="88" t="s">
        <v>207</v>
      </c>
      <c r="C722" s="40" t="s">
        <v>52</v>
      </c>
      <c r="D722" s="40" t="s">
        <v>21</v>
      </c>
      <c r="E722" s="40" t="s">
        <v>99</v>
      </c>
      <c r="F722" s="40" t="s">
        <v>127</v>
      </c>
      <c r="G722" s="41" t="s">
        <v>32</v>
      </c>
      <c r="H722" s="66">
        <f>H723</f>
        <v>300000</v>
      </c>
      <c r="I722" s="66">
        <f t="shared" si="2811"/>
        <v>300000</v>
      </c>
      <c r="J722" s="66">
        <f t="shared" si="2811"/>
        <v>300000</v>
      </c>
      <c r="K722" s="66">
        <f t="shared" si="2811"/>
        <v>0</v>
      </c>
      <c r="L722" s="66">
        <f t="shared" si="2811"/>
        <v>0</v>
      </c>
      <c r="M722" s="66">
        <f t="shared" si="2811"/>
        <v>0</v>
      </c>
      <c r="N722" s="66">
        <f t="shared" si="2345"/>
        <v>300000</v>
      </c>
      <c r="O722" s="66">
        <f t="shared" si="2346"/>
        <v>300000</v>
      </c>
      <c r="P722" s="66">
        <f t="shared" si="2347"/>
        <v>300000</v>
      </c>
      <c r="Q722" s="66">
        <f t="shared" si="2812"/>
        <v>0</v>
      </c>
      <c r="R722" s="66">
        <f t="shared" si="2812"/>
        <v>0</v>
      </c>
      <c r="S722" s="66">
        <f t="shared" si="2812"/>
        <v>0</v>
      </c>
      <c r="T722" s="66">
        <f t="shared" si="2627"/>
        <v>300000</v>
      </c>
      <c r="U722" s="66">
        <f t="shared" si="2628"/>
        <v>300000</v>
      </c>
      <c r="V722" s="66">
        <f t="shared" si="2629"/>
        <v>300000</v>
      </c>
      <c r="W722" s="66">
        <f t="shared" si="2813"/>
        <v>0</v>
      </c>
      <c r="X722" s="66">
        <f t="shared" si="2813"/>
        <v>0</v>
      </c>
      <c r="Y722" s="66">
        <f t="shared" si="2813"/>
        <v>0</v>
      </c>
      <c r="Z722" s="66">
        <f t="shared" si="2630"/>
        <v>300000</v>
      </c>
      <c r="AA722" s="66">
        <f t="shared" si="2631"/>
        <v>300000</v>
      </c>
      <c r="AB722" s="66">
        <f t="shared" si="2632"/>
        <v>300000</v>
      </c>
      <c r="AC722" s="66">
        <f t="shared" si="2814"/>
        <v>0</v>
      </c>
      <c r="AD722" s="66">
        <f t="shared" si="2814"/>
        <v>0</v>
      </c>
      <c r="AE722" s="66">
        <f t="shared" si="2814"/>
        <v>0</v>
      </c>
      <c r="AF722" s="66">
        <f t="shared" si="2633"/>
        <v>300000</v>
      </c>
      <c r="AG722" s="66">
        <f t="shared" si="2634"/>
        <v>300000</v>
      </c>
      <c r="AH722" s="66">
        <f t="shared" si="2635"/>
        <v>300000</v>
      </c>
      <c r="AI722" s="66">
        <f t="shared" si="2815"/>
        <v>50000</v>
      </c>
      <c r="AJ722" s="66">
        <f t="shared" si="2815"/>
        <v>0</v>
      </c>
      <c r="AK722" s="66">
        <f t="shared" si="2815"/>
        <v>0</v>
      </c>
      <c r="AL722" s="66">
        <f t="shared" si="2637"/>
        <v>350000</v>
      </c>
      <c r="AM722" s="66">
        <f t="shared" si="2638"/>
        <v>300000</v>
      </c>
      <c r="AN722" s="66">
        <f t="shared" si="2639"/>
        <v>300000</v>
      </c>
      <c r="AO722" s="66">
        <f t="shared" si="2816"/>
        <v>0</v>
      </c>
      <c r="AP722" s="66">
        <f t="shared" si="2816"/>
        <v>0</v>
      </c>
      <c r="AQ722" s="66">
        <f t="shared" si="2816"/>
        <v>0</v>
      </c>
      <c r="AR722" s="66">
        <f t="shared" si="2641"/>
        <v>350000</v>
      </c>
      <c r="AS722" s="66">
        <f t="shared" si="2642"/>
        <v>300000</v>
      </c>
      <c r="AT722" s="66">
        <f t="shared" si="2643"/>
        <v>300000</v>
      </c>
      <c r="AU722" s="66">
        <f t="shared" si="2817"/>
        <v>45074</v>
      </c>
      <c r="AV722" s="66">
        <f t="shared" si="2817"/>
        <v>0</v>
      </c>
      <c r="AW722" s="66">
        <f t="shared" si="2817"/>
        <v>0</v>
      </c>
      <c r="AX722" s="66">
        <f t="shared" si="2645"/>
        <v>395074</v>
      </c>
      <c r="AY722" s="66">
        <f t="shared" si="2646"/>
        <v>300000</v>
      </c>
      <c r="AZ722" s="66">
        <f t="shared" si="2647"/>
        <v>300000</v>
      </c>
      <c r="BA722" s="66">
        <f t="shared" si="2818"/>
        <v>0</v>
      </c>
      <c r="BB722" s="66">
        <f t="shared" si="2818"/>
        <v>0</v>
      </c>
      <c r="BC722" s="66">
        <f t="shared" si="2818"/>
        <v>0</v>
      </c>
      <c r="BD722" s="66">
        <f t="shared" si="2649"/>
        <v>395074</v>
      </c>
      <c r="BE722" s="66">
        <f t="shared" si="2650"/>
        <v>300000</v>
      </c>
      <c r="BF722" s="66">
        <f t="shared" si="2651"/>
        <v>300000</v>
      </c>
    </row>
    <row r="723" spans="1:58" customFormat="1" ht="25.5">
      <c r="A723" s="123"/>
      <c r="B723" s="92" t="s">
        <v>34</v>
      </c>
      <c r="C723" s="40" t="s">
        <v>52</v>
      </c>
      <c r="D723" s="40" t="s">
        <v>21</v>
      </c>
      <c r="E723" s="40" t="s">
        <v>99</v>
      </c>
      <c r="F723" s="40" t="s">
        <v>127</v>
      </c>
      <c r="G723" s="41" t="s">
        <v>33</v>
      </c>
      <c r="H723" s="66">
        <v>300000</v>
      </c>
      <c r="I723" s="66">
        <v>300000</v>
      </c>
      <c r="J723" s="66">
        <v>300000</v>
      </c>
      <c r="K723" s="66"/>
      <c r="L723" s="66"/>
      <c r="M723" s="66"/>
      <c r="N723" s="66">
        <f t="shared" si="2345"/>
        <v>300000</v>
      </c>
      <c r="O723" s="66">
        <f t="shared" si="2346"/>
        <v>300000</v>
      </c>
      <c r="P723" s="66">
        <f t="shared" si="2347"/>
        <v>300000</v>
      </c>
      <c r="Q723" s="66"/>
      <c r="R723" s="66"/>
      <c r="S723" s="66"/>
      <c r="T723" s="66">
        <f t="shared" si="2627"/>
        <v>300000</v>
      </c>
      <c r="U723" s="66">
        <f t="shared" si="2628"/>
        <v>300000</v>
      </c>
      <c r="V723" s="66">
        <f t="shared" si="2629"/>
        <v>300000</v>
      </c>
      <c r="W723" s="66"/>
      <c r="X723" s="66"/>
      <c r="Y723" s="66"/>
      <c r="Z723" s="66">
        <f t="shared" si="2630"/>
        <v>300000</v>
      </c>
      <c r="AA723" s="66">
        <f t="shared" si="2631"/>
        <v>300000</v>
      </c>
      <c r="AB723" s="66">
        <f t="shared" si="2632"/>
        <v>300000</v>
      </c>
      <c r="AC723" s="66"/>
      <c r="AD723" s="66"/>
      <c r="AE723" s="66"/>
      <c r="AF723" s="66">
        <f t="shared" si="2633"/>
        <v>300000</v>
      </c>
      <c r="AG723" s="66">
        <f t="shared" si="2634"/>
        <v>300000</v>
      </c>
      <c r="AH723" s="66">
        <f t="shared" si="2635"/>
        <v>300000</v>
      </c>
      <c r="AI723" s="66">
        <v>50000</v>
      </c>
      <c r="AJ723" s="66"/>
      <c r="AK723" s="66"/>
      <c r="AL723" s="66">
        <f t="shared" si="2637"/>
        <v>350000</v>
      </c>
      <c r="AM723" s="66">
        <f t="shared" si="2638"/>
        <v>300000</v>
      </c>
      <c r="AN723" s="66">
        <f t="shared" si="2639"/>
        <v>300000</v>
      </c>
      <c r="AO723" s="66"/>
      <c r="AP723" s="66"/>
      <c r="AQ723" s="66"/>
      <c r="AR723" s="66">
        <f t="shared" si="2641"/>
        <v>350000</v>
      </c>
      <c r="AS723" s="66">
        <f t="shared" si="2642"/>
        <v>300000</v>
      </c>
      <c r="AT723" s="66">
        <f t="shared" si="2643"/>
        <v>300000</v>
      </c>
      <c r="AU723" s="66">
        <v>45074</v>
      </c>
      <c r="AV723" s="66"/>
      <c r="AW723" s="66"/>
      <c r="AX723" s="66">
        <f t="shared" si="2645"/>
        <v>395074</v>
      </c>
      <c r="AY723" s="66">
        <f t="shared" si="2646"/>
        <v>300000</v>
      </c>
      <c r="AZ723" s="66">
        <f t="shared" si="2647"/>
        <v>300000</v>
      </c>
      <c r="BA723" s="66"/>
      <c r="BB723" s="66"/>
      <c r="BC723" s="66"/>
      <c r="BD723" s="66">
        <f t="shared" si="2649"/>
        <v>395074</v>
      </c>
      <c r="BE723" s="66">
        <f t="shared" si="2650"/>
        <v>300000</v>
      </c>
      <c r="BF723" s="66">
        <f t="shared" si="2651"/>
        <v>300000</v>
      </c>
    </row>
    <row r="724" spans="1:58" customFormat="1">
      <c r="A724" s="123"/>
      <c r="B724" s="128" t="s">
        <v>351</v>
      </c>
      <c r="C724" s="40" t="s">
        <v>52</v>
      </c>
      <c r="D724" s="40" t="s">
        <v>21</v>
      </c>
      <c r="E724" s="40" t="s">
        <v>99</v>
      </c>
      <c r="F724" s="42" t="s">
        <v>350</v>
      </c>
      <c r="G724" s="120"/>
      <c r="H724" s="66">
        <f>H725</f>
        <v>0</v>
      </c>
      <c r="I724" s="66">
        <f t="shared" ref="I724:M725" si="2819">I725</f>
        <v>0</v>
      </c>
      <c r="J724" s="66">
        <f t="shared" si="2819"/>
        <v>0</v>
      </c>
      <c r="K724" s="66">
        <f t="shared" si="2819"/>
        <v>19800000</v>
      </c>
      <c r="L724" s="66">
        <f t="shared" si="2819"/>
        <v>0</v>
      </c>
      <c r="M724" s="66">
        <f t="shared" si="2819"/>
        <v>0</v>
      </c>
      <c r="N724" s="66">
        <f t="shared" ref="N724:N726" si="2820">H724+K724</f>
        <v>19800000</v>
      </c>
      <c r="O724" s="66">
        <f t="shared" ref="O724:O726" si="2821">I724+L724</f>
        <v>0</v>
      </c>
      <c r="P724" s="66">
        <f t="shared" ref="P724:P726" si="2822">J724+M724</f>
        <v>0</v>
      </c>
      <c r="Q724" s="66">
        <f t="shared" ref="Q724:S725" si="2823">Q725</f>
        <v>0</v>
      </c>
      <c r="R724" s="66">
        <f t="shared" si="2823"/>
        <v>0</v>
      </c>
      <c r="S724" s="66">
        <f t="shared" si="2823"/>
        <v>0</v>
      </c>
      <c r="T724" s="66">
        <f t="shared" si="2627"/>
        <v>19800000</v>
      </c>
      <c r="U724" s="66">
        <f t="shared" si="2628"/>
        <v>0</v>
      </c>
      <c r="V724" s="66">
        <f t="shared" si="2629"/>
        <v>0</v>
      </c>
      <c r="W724" s="66">
        <f t="shared" ref="W724:Y725" si="2824">W725</f>
        <v>0</v>
      </c>
      <c r="X724" s="66">
        <f t="shared" si="2824"/>
        <v>0</v>
      </c>
      <c r="Y724" s="66">
        <f t="shared" si="2824"/>
        <v>0</v>
      </c>
      <c r="Z724" s="66">
        <f t="shared" si="2630"/>
        <v>19800000</v>
      </c>
      <c r="AA724" s="66">
        <f t="shared" si="2631"/>
        <v>0</v>
      </c>
      <c r="AB724" s="66">
        <f t="shared" si="2632"/>
        <v>0</v>
      </c>
      <c r="AC724" s="66">
        <f t="shared" ref="AC724:AE725" si="2825">AC725</f>
        <v>0</v>
      </c>
      <c r="AD724" s="66">
        <f t="shared" si="2825"/>
        <v>0</v>
      </c>
      <c r="AE724" s="66">
        <f t="shared" si="2825"/>
        <v>0</v>
      </c>
      <c r="AF724" s="66">
        <f t="shared" si="2633"/>
        <v>19800000</v>
      </c>
      <c r="AG724" s="66">
        <f t="shared" si="2634"/>
        <v>0</v>
      </c>
      <c r="AH724" s="66">
        <f t="shared" si="2635"/>
        <v>0</v>
      </c>
      <c r="AI724" s="66">
        <f t="shared" ref="AI724:AK725" si="2826">AI725</f>
        <v>-2040000</v>
      </c>
      <c r="AJ724" s="66">
        <f t="shared" si="2826"/>
        <v>0</v>
      </c>
      <c r="AK724" s="66">
        <f t="shared" si="2826"/>
        <v>0</v>
      </c>
      <c r="AL724" s="66">
        <f t="shared" si="2637"/>
        <v>17760000</v>
      </c>
      <c r="AM724" s="66">
        <f t="shared" si="2638"/>
        <v>0</v>
      </c>
      <c r="AN724" s="66">
        <f t="shared" si="2639"/>
        <v>0</v>
      </c>
      <c r="AO724" s="66">
        <f t="shared" ref="AO724:AQ725" si="2827">AO725</f>
        <v>-2222000</v>
      </c>
      <c r="AP724" s="66">
        <f t="shared" si="2827"/>
        <v>0</v>
      </c>
      <c r="AQ724" s="66">
        <f t="shared" si="2827"/>
        <v>0</v>
      </c>
      <c r="AR724" s="66">
        <f t="shared" si="2641"/>
        <v>15538000</v>
      </c>
      <c r="AS724" s="66">
        <f t="shared" si="2642"/>
        <v>0</v>
      </c>
      <c r="AT724" s="66">
        <f t="shared" si="2643"/>
        <v>0</v>
      </c>
      <c r="AU724" s="66">
        <f t="shared" ref="AU724:AW725" si="2828">AU725</f>
        <v>-4516603.7</v>
      </c>
      <c r="AV724" s="66">
        <f t="shared" si="2828"/>
        <v>0</v>
      </c>
      <c r="AW724" s="66">
        <f t="shared" si="2828"/>
        <v>0</v>
      </c>
      <c r="AX724" s="66">
        <f t="shared" si="2645"/>
        <v>11021396.300000001</v>
      </c>
      <c r="AY724" s="66">
        <f t="shared" si="2646"/>
        <v>0</v>
      </c>
      <c r="AZ724" s="66">
        <f t="shared" si="2647"/>
        <v>0</v>
      </c>
      <c r="BA724" s="66">
        <f t="shared" ref="BA724:BC725" si="2829">BA725</f>
        <v>-1233400</v>
      </c>
      <c r="BB724" s="66">
        <f t="shared" si="2829"/>
        <v>0</v>
      </c>
      <c r="BC724" s="66">
        <f t="shared" si="2829"/>
        <v>0</v>
      </c>
      <c r="BD724" s="66">
        <f t="shared" si="2649"/>
        <v>9787996.3000000007</v>
      </c>
      <c r="BE724" s="66">
        <f t="shared" si="2650"/>
        <v>0</v>
      </c>
      <c r="BF724" s="66">
        <f t="shared" si="2651"/>
        <v>0</v>
      </c>
    </row>
    <row r="725" spans="1:58" customFormat="1">
      <c r="A725" s="123"/>
      <c r="B725" s="88" t="s">
        <v>47</v>
      </c>
      <c r="C725" s="40" t="s">
        <v>52</v>
      </c>
      <c r="D725" s="40" t="s">
        <v>21</v>
      </c>
      <c r="E725" s="40" t="s">
        <v>99</v>
      </c>
      <c r="F725" s="42" t="s">
        <v>350</v>
      </c>
      <c r="G725" s="120" t="s">
        <v>45</v>
      </c>
      <c r="H725" s="66">
        <f>H726</f>
        <v>0</v>
      </c>
      <c r="I725" s="66">
        <f t="shared" si="2819"/>
        <v>0</v>
      </c>
      <c r="J725" s="66">
        <f t="shared" si="2819"/>
        <v>0</v>
      </c>
      <c r="K725" s="66">
        <f t="shared" si="2819"/>
        <v>19800000</v>
      </c>
      <c r="L725" s="66">
        <f t="shared" si="2819"/>
        <v>0</v>
      </c>
      <c r="M725" s="66">
        <f t="shared" si="2819"/>
        <v>0</v>
      </c>
      <c r="N725" s="66">
        <f t="shared" si="2820"/>
        <v>19800000</v>
      </c>
      <c r="O725" s="66">
        <f t="shared" si="2821"/>
        <v>0</v>
      </c>
      <c r="P725" s="66">
        <f t="shared" si="2822"/>
        <v>0</v>
      </c>
      <c r="Q725" s="66">
        <f t="shared" si="2823"/>
        <v>0</v>
      </c>
      <c r="R725" s="66">
        <f t="shared" si="2823"/>
        <v>0</v>
      </c>
      <c r="S725" s="66">
        <f t="shared" si="2823"/>
        <v>0</v>
      </c>
      <c r="T725" s="66">
        <f t="shared" si="2627"/>
        <v>19800000</v>
      </c>
      <c r="U725" s="66">
        <f t="shared" si="2628"/>
        <v>0</v>
      </c>
      <c r="V725" s="66">
        <f t="shared" si="2629"/>
        <v>0</v>
      </c>
      <c r="W725" s="66">
        <f t="shared" si="2824"/>
        <v>0</v>
      </c>
      <c r="X725" s="66">
        <f t="shared" si="2824"/>
        <v>0</v>
      </c>
      <c r="Y725" s="66">
        <f t="shared" si="2824"/>
        <v>0</v>
      </c>
      <c r="Z725" s="66">
        <f t="shared" si="2630"/>
        <v>19800000</v>
      </c>
      <c r="AA725" s="66">
        <f t="shared" si="2631"/>
        <v>0</v>
      </c>
      <c r="AB725" s="66">
        <f t="shared" si="2632"/>
        <v>0</v>
      </c>
      <c r="AC725" s="66">
        <f t="shared" si="2825"/>
        <v>0</v>
      </c>
      <c r="AD725" s="66">
        <f t="shared" si="2825"/>
        <v>0</v>
      </c>
      <c r="AE725" s="66">
        <f t="shared" si="2825"/>
        <v>0</v>
      </c>
      <c r="AF725" s="66">
        <f t="shared" si="2633"/>
        <v>19800000</v>
      </c>
      <c r="AG725" s="66">
        <f t="shared" si="2634"/>
        <v>0</v>
      </c>
      <c r="AH725" s="66">
        <f t="shared" si="2635"/>
        <v>0</v>
      </c>
      <c r="AI725" s="66">
        <f t="shared" si="2826"/>
        <v>-2040000</v>
      </c>
      <c r="AJ725" s="66">
        <f t="shared" si="2826"/>
        <v>0</v>
      </c>
      <c r="AK725" s="66">
        <f t="shared" si="2826"/>
        <v>0</v>
      </c>
      <c r="AL725" s="66">
        <f t="shared" si="2637"/>
        <v>17760000</v>
      </c>
      <c r="AM725" s="66">
        <f t="shared" si="2638"/>
        <v>0</v>
      </c>
      <c r="AN725" s="66">
        <f t="shared" si="2639"/>
        <v>0</v>
      </c>
      <c r="AO725" s="66">
        <f t="shared" si="2827"/>
        <v>-2222000</v>
      </c>
      <c r="AP725" s="66">
        <f t="shared" si="2827"/>
        <v>0</v>
      </c>
      <c r="AQ725" s="66">
        <f t="shared" si="2827"/>
        <v>0</v>
      </c>
      <c r="AR725" s="66">
        <f t="shared" si="2641"/>
        <v>15538000</v>
      </c>
      <c r="AS725" s="66">
        <f t="shared" si="2642"/>
        <v>0</v>
      </c>
      <c r="AT725" s="66">
        <f t="shared" si="2643"/>
        <v>0</v>
      </c>
      <c r="AU725" s="66">
        <f t="shared" si="2828"/>
        <v>-4516603.7</v>
      </c>
      <c r="AV725" s="66">
        <f t="shared" si="2828"/>
        <v>0</v>
      </c>
      <c r="AW725" s="66">
        <f t="shared" si="2828"/>
        <v>0</v>
      </c>
      <c r="AX725" s="66">
        <f t="shared" si="2645"/>
        <v>11021396.300000001</v>
      </c>
      <c r="AY725" s="66">
        <f t="shared" si="2646"/>
        <v>0</v>
      </c>
      <c r="AZ725" s="66">
        <f t="shared" si="2647"/>
        <v>0</v>
      </c>
      <c r="BA725" s="66">
        <f t="shared" si="2829"/>
        <v>-1233400</v>
      </c>
      <c r="BB725" s="66">
        <f t="shared" si="2829"/>
        <v>0</v>
      </c>
      <c r="BC725" s="66">
        <f t="shared" si="2829"/>
        <v>0</v>
      </c>
      <c r="BD725" s="66">
        <f t="shared" si="2649"/>
        <v>9787996.3000000007</v>
      </c>
      <c r="BE725" s="66">
        <f t="shared" si="2650"/>
        <v>0</v>
      </c>
      <c r="BF725" s="66">
        <f t="shared" si="2651"/>
        <v>0</v>
      </c>
    </row>
    <row r="726" spans="1:58" customFormat="1">
      <c r="A726" s="123"/>
      <c r="B726" s="88" t="s">
        <v>60</v>
      </c>
      <c r="C726" s="40" t="s">
        <v>52</v>
      </c>
      <c r="D726" s="40" t="s">
        <v>21</v>
      </c>
      <c r="E726" s="40" t="s">
        <v>99</v>
      </c>
      <c r="F726" s="42" t="s">
        <v>350</v>
      </c>
      <c r="G726" s="120" t="s">
        <v>61</v>
      </c>
      <c r="H726" s="66"/>
      <c r="I726" s="66"/>
      <c r="J726" s="66"/>
      <c r="K726" s="66">
        <v>19800000</v>
      </c>
      <c r="L726" s="66"/>
      <c r="M726" s="66"/>
      <c r="N726" s="66">
        <f t="shared" si="2820"/>
        <v>19800000</v>
      </c>
      <c r="O726" s="66">
        <f t="shared" si="2821"/>
        <v>0</v>
      </c>
      <c r="P726" s="66">
        <f t="shared" si="2822"/>
        <v>0</v>
      </c>
      <c r="Q726" s="66"/>
      <c r="R726" s="66"/>
      <c r="S726" s="66"/>
      <c r="T726" s="66">
        <f t="shared" si="2627"/>
        <v>19800000</v>
      </c>
      <c r="U726" s="66">
        <f t="shared" si="2628"/>
        <v>0</v>
      </c>
      <c r="V726" s="66">
        <f t="shared" si="2629"/>
        <v>0</v>
      </c>
      <c r="W726" s="66"/>
      <c r="X726" s="66"/>
      <c r="Y726" s="66"/>
      <c r="Z726" s="66">
        <f t="shared" si="2630"/>
        <v>19800000</v>
      </c>
      <c r="AA726" s="66">
        <f t="shared" si="2631"/>
        <v>0</v>
      </c>
      <c r="AB726" s="66">
        <f t="shared" si="2632"/>
        <v>0</v>
      </c>
      <c r="AC726" s="66"/>
      <c r="AD726" s="66"/>
      <c r="AE726" s="66"/>
      <c r="AF726" s="66">
        <f t="shared" si="2633"/>
        <v>19800000</v>
      </c>
      <c r="AG726" s="66">
        <f t="shared" si="2634"/>
        <v>0</v>
      </c>
      <c r="AH726" s="66">
        <f t="shared" si="2635"/>
        <v>0</v>
      </c>
      <c r="AI726" s="66">
        <v>-2040000</v>
      </c>
      <c r="AJ726" s="66"/>
      <c r="AK726" s="66"/>
      <c r="AL726" s="66">
        <f t="shared" si="2637"/>
        <v>17760000</v>
      </c>
      <c r="AM726" s="66">
        <f t="shared" si="2638"/>
        <v>0</v>
      </c>
      <c r="AN726" s="66">
        <f t="shared" si="2639"/>
        <v>0</v>
      </c>
      <c r="AO726" s="66">
        <f>-1472000-150000-600000</f>
        <v>-2222000</v>
      </c>
      <c r="AP726" s="66"/>
      <c r="AQ726" s="66"/>
      <c r="AR726" s="66">
        <f t="shared" si="2641"/>
        <v>15538000</v>
      </c>
      <c r="AS726" s="66">
        <f t="shared" si="2642"/>
        <v>0</v>
      </c>
      <c r="AT726" s="66">
        <f t="shared" si="2643"/>
        <v>0</v>
      </c>
      <c r="AU726" s="66">
        <f>-4382000-134603.7</f>
        <v>-4516603.7</v>
      </c>
      <c r="AV726" s="66"/>
      <c r="AW726" s="66"/>
      <c r="AX726" s="66">
        <f t="shared" si="2645"/>
        <v>11021396.300000001</v>
      </c>
      <c r="AY726" s="66">
        <f t="shared" si="2646"/>
        <v>0</v>
      </c>
      <c r="AZ726" s="66">
        <f t="shared" si="2647"/>
        <v>0</v>
      </c>
      <c r="BA726" s="66">
        <f>-1122400-111000</f>
        <v>-1233400</v>
      </c>
      <c r="BB726" s="66"/>
      <c r="BC726" s="66"/>
      <c r="BD726" s="66">
        <f t="shared" si="2649"/>
        <v>9787996.3000000007</v>
      </c>
      <c r="BE726" s="66">
        <f t="shared" si="2650"/>
        <v>0</v>
      </c>
      <c r="BF726" s="66">
        <f t="shared" si="2651"/>
        <v>0</v>
      </c>
    </row>
    <row r="727" spans="1:58" customFormat="1">
      <c r="A727" s="123"/>
      <c r="B727" s="108" t="s">
        <v>220</v>
      </c>
      <c r="C727" s="40" t="s">
        <v>52</v>
      </c>
      <c r="D727" s="40" t="s">
        <v>21</v>
      </c>
      <c r="E727" s="40" t="s">
        <v>99</v>
      </c>
      <c r="F727" s="40" t="s">
        <v>221</v>
      </c>
      <c r="G727" s="41"/>
      <c r="H727" s="66">
        <f>H728+H730</f>
        <v>1865585</v>
      </c>
      <c r="I727" s="66">
        <f t="shared" ref="I727:J727" si="2830">I728+I730</f>
        <v>1883050.67</v>
      </c>
      <c r="J727" s="66">
        <f t="shared" si="2830"/>
        <v>1900691.18</v>
      </c>
      <c r="K727" s="66">
        <f t="shared" ref="K727:M727" si="2831">K728+K730</f>
        <v>0</v>
      </c>
      <c r="L727" s="66">
        <f t="shared" si="2831"/>
        <v>0</v>
      </c>
      <c r="M727" s="66">
        <f t="shared" si="2831"/>
        <v>0</v>
      </c>
      <c r="N727" s="66">
        <f t="shared" ref="N727:P731" si="2832">H727+K727</f>
        <v>1865585</v>
      </c>
      <c r="O727" s="66">
        <f t="shared" si="2832"/>
        <v>1883050.67</v>
      </c>
      <c r="P727" s="66">
        <f t="shared" si="2832"/>
        <v>1900691.18</v>
      </c>
      <c r="Q727" s="66">
        <f>Q728+Q730+Q732</f>
        <v>0</v>
      </c>
      <c r="R727" s="66">
        <f t="shared" ref="R727:S727" si="2833">R728+R730+R732</f>
        <v>0</v>
      </c>
      <c r="S727" s="66">
        <f t="shared" si="2833"/>
        <v>0</v>
      </c>
      <c r="T727" s="66">
        <f t="shared" ref="T727:V733" si="2834">N727+Q727</f>
        <v>1865585</v>
      </c>
      <c r="U727" s="66">
        <f t="shared" si="2834"/>
        <v>1883050.67</v>
      </c>
      <c r="V727" s="66">
        <f t="shared" si="2834"/>
        <v>1900691.18</v>
      </c>
      <c r="W727" s="66">
        <f>W728+W730+W732</f>
        <v>0</v>
      </c>
      <c r="X727" s="66">
        <f t="shared" ref="X727:Y727" si="2835">X728+X730+X732</f>
        <v>0</v>
      </c>
      <c r="Y727" s="66">
        <f t="shared" si="2835"/>
        <v>0</v>
      </c>
      <c r="Z727" s="66">
        <f t="shared" ref="Z727:AB733" si="2836">T727+W727</f>
        <v>1865585</v>
      </c>
      <c r="AA727" s="66">
        <f t="shared" si="2836"/>
        <v>1883050.67</v>
      </c>
      <c r="AB727" s="66">
        <f t="shared" si="2836"/>
        <v>1900691.18</v>
      </c>
      <c r="AC727" s="66">
        <f>AC728+AC730+AC732</f>
        <v>0</v>
      </c>
      <c r="AD727" s="66">
        <f t="shared" ref="AD727:AE727" si="2837">AD728+AD730+AD732</f>
        <v>0</v>
      </c>
      <c r="AE727" s="66">
        <f t="shared" si="2837"/>
        <v>0</v>
      </c>
      <c r="AF727" s="66">
        <f t="shared" ref="AF727:AH733" si="2838">Z727+AC727</f>
        <v>1865585</v>
      </c>
      <c r="AG727" s="66">
        <f t="shared" si="2838"/>
        <v>1883050.67</v>
      </c>
      <c r="AH727" s="66">
        <f t="shared" si="2838"/>
        <v>1900691.18</v>
      </c>
      <c r="AI727" s="66">
        <f>AI728+AI730+AI732</f>
        <v>0</v>
      </c>
      <c r="AJ727" s="66">
        <f t="shared" ref="AJ727:AK727" si="2839">AJ728+AJ730+AJ732</f>
        <v>0</v>
      </c>
      <c r="AK727" s="66">
        <f t="shared" si="2839"/>
        <v>0</v>
      </c>
      <c r="AL727" s="66">
        <f t="shared" si="2637"/>
        <v>1865585</v>
      </c>
      <c r="AM727" s="66">
        <f t="shared" si="2638"/>
        <v>1883050.67</v>
      </c>
      <c r="AN727" s="66">
        <f t="shared" si="2639"/>
        <v>1900691.18</v>
      </c>
      <c r="AO727" s="66">
        <f>AO728+AO730+AO732</f>
        <v>0</v>
      </c>
      <c r="AP727" s="66">
        <f t="shared" ref="AP727:AQ727" si="2840">AP728+AP730+AP732</f>
        <v>0</v>
      </c>
      <c r="AQ727" s="66">
        <f t="shared" si="2840"/>
        <v>0</v>
      </c>
      <c r="AR727" s="66">
        <f t="shared" si="2641"/>
        <v>1865585</v>
      </c>
      <c r="AS727" s="66">
        <f t="shared" si="2642"/>
        <v>1883050.67</v>
      </c>
      <c r="AT727" s="66">
        <f t="shared" si="2643"/>
        <v>1900691.18</v>
      </c>
      <c r="AU727" s="66">
        <f>AU728+AU730+AU732</f>
        <v>0</v>
      </c>
      <c r="AV727" s="66">
        <f t="shared" ref="AV727:AW727" si="2841">AV728+AV730+AV732</f>
        <v>0</v>
      </c>
      <c r="AW727" s="66">
        <f t="shared" si="2841"/>
        <v>0</v>
      </c>
      <c r="AX727" s="66">
        <f t="shared" si="2645"/>
        <v>1865585</v>
      </c>
      <c r="AY727" s="66">
        <f t="shared" si="2646"/>
        <v>1883050.67</v>
      </c>
      <c r="AZ727" s="66">
        <f t="shared" si="2647"/>
        <v>1900691.18</v>
      </c>
      <c r="BA727" s="66">
        <f>BA728+BA730+BA732</f>
        <v>117296.71</v>
      </c>
      <c r="BB727" s="66">
        <f t="shared" ref="BB727:BC727" si="2842">BB728+BB730+BB732</f>
        <v>0</v>
      </c>
      <c r="BC727" s="66">
        <f t="shared" si="2842"/>
        <v>0</v>
      </c>
      <c r="BD727" s="66">
        <f t="shared" si="2649"/>
        <v>1982881.71</v>
      </c>
      <c r="BE727" s="66">
        <f t="shared" si="2650"/>
        <v>1883050.67</v>
      </c>
      <c r="BF727" s="66">
        <f t="shared" si="2651"/>
        <v>1900691.18</v>
      </c>
    </row>
    <row r="728" spans="1:58" customFormat="1" ht="38.25">
      <c r="A728" s="123"/>
      <c r="B728" s="92" t="s">
        <v>50</v>
      </c>
      <c r="C728" s="40" t="s">
        <v>52</v>
      </c>
      <c r="D728" s="40" t="s">
        <v>21</v>
      </c>
      <c r="E728" s="40" t="s">
        <v>99</v>
      </c>
      <c r="F728" s="40" t="s">
        <v>221</v>
      </c>
      <c r="G728" s="41" t="s">
        <v>48</v>
      </c>
      <c r="H728" s="66">
        <f>H729</f>
        <v>1801585</v>
      </c>
      <c r="I728" s="66">
        <f t="shared" ref="I728:M728" si="2843">I729</f>
        <v>1819050.67</v>
      </c>
      <c r="J728" s="66">
        <f t="shared" si="2843"/>
        <v>1836691.18</v>
      </c>
      <c r="K728" s="66">
        <f t="shared" si="2843"/>
        <v>0</v>
      </c>
      <c r="L728" s="66">
        <f t="shared" si="2843"/>
        <v>0</v>
      </c>
      <c r="M728" s="66">
        <f t="shared" si="2843"/>
        <v>0</v>
      </c>
      <c r="N728" s="66">
        <f t="shared" si="2832"/>
        <v>1801585</v>
      </c>
      <c r="O728" s="66">
        <f t="shared" si="2832"/>
        <v>1819050.67</v>
      </c>
      <c r="P728" s="66">
        <f t="shared" si="2832"/>
        <v>1836691.18</v>
      </c>
      <c r="Q728" s="66">
        <f t="shared" ref="Q728:S728" si="2844">Q729</f>
        <v>0</v>
      </c>
      <c r="R728" s="66">
        <f t="shared" si="2844"/>
        <v>0</v>
      </c>
      <c r="S728" s="66">
        <f t="shared" si="2844"/>
        <v>0</v>
      </c>
      <c r="T728" s="66">
        <f t="shared" si="2834"/>
        <v>1801585</v>
      </c>
      <c r="U728" s="66">
        <f t="shared" si="2834"/>
        <v>1819050.67</v>
      </c>
      <c r="V728" s="66">
        <f t="shared" si="2834"/>
        <v>1836691.18</v>
      </c>
      <c r="W728" s="66">
        <f t="shared" ref="W728:Y728" si="2845">W729</f>
        <v>0</v>
      </c>
      <c r="X728" s="66">
        <f t="shared" si="2845"/>
        <v>0</v>
      </c>
      <c r="Y728" s="66">
        <f t="shared" si="2845"/>
        <v>0</v>
      </c>
      <c r="Z728" s="66">
        <f t="shared" si="2836"/>
        <v>1801585</v>
      </c>
      <c r="AA728" s="66">
        <f t="shared" si="2836"/>
        <v>1819050.67</v>
      </c>
      <c r="AB728" s="66">
        <f t="shared" si="2836"/>
        <v>1836691.18</v>
      </c>
      <c r="AC728" s="66">
        <f t="shared" ref="AC728:AE728" si="2846">AC729</f>
        <v>0</v>
      </c>
      <c r="AD728" s="66">
        <f t="shared" si="2846"/>
        <v>0</v>
      </c>
      <c r="AE728" s="66">
        <f t="shared" si="2846"/>
        <v>0</v>
      </c>
      <c r="AF728" s="66">
        <f t="shared" si="2838"/>
        <v>1801585</v>
      </c>
      <c r="AG728" s="66">
        <f t="shared" si="2838"/>
        <v>1819050.67</v>
      </c>
      <c r="AH728" s="66">
        <f t="shared" si="2838"/>
        <v>1836691.18</v>
      </c>
      <c r="AI728" s="66">
        <f t="shared" ref="AI728:AK728" si="2847">AI729</f>
        <v>0</v>
      </c>
      <c r="AJ728" s="66">
        <f t="shared" si="2847"/>
        <v>0</v>
      </c>
      <c r="AK728" s="66">
        <f t="shared" si="2847"/>
        <v>0</v>
      </c>
      <c r="AL728" s="66">
        <f t="shared" si="2637"/>
        <v>1801585</v>
      </c>
      <c r="AM728" s="66">
        <f t="shared" si="2638"/>
        <v>1819050.67</v>
      </c>
      <c r="AN728" s="66">
        <f t="shared" si="2639"/>
        <v>1836691.18</v>
      </c>
      <c r="AO728" s="66">
        <f t="shared" ref="AO728:AQ728" si="2848">AO729</f>
        <v>-5000</v>
      </c>
      <c r="AP728" s="66">
        <f t="shared" si="2848"/>
        <v>0</v>
      </c>
      <c r="AQ728" s="66">
        <f t="shared" si="2848"/>
        <v>0</v>
      </c>
      <c r="AR728" s="66">
        <f t="shared" si="2641"/>
        <v>1796585</v>
      </c>
      <c r="AS728" s="66">
        <f t="shared" si="2642"/>
        <v>1819050.67</v>
      </c>
      <c r="AT728" s="66">
        <f t="shared" si="2643"/>
        <v>1836691.18</v>
      </c>
      <c r="AU728" s="66">
        <f t="shared" ref="AU728:AW728" si="2849">AU729</f>
        <v>0</v>
      </c>
      <c r="AV728" s="66">
        <f t="shared" si="2849"/>
        <v>0</v>
      </c>
      <c r="AW728" s="66">
        <f t="shared" si="2849"/>
        <v>0</v>
      </c>
      <c r="AX728" s="66">
        <f t="shared" si="2645"/>
        <v>1796585</v>
      </c>
      <c r="AY728" s="66">
        <f t="shared" si="2646"/>
        <v>1819050.67</v>
      </c>
      <c r="AZ728" s="66">
        <f t="shared" si="2647"/>
        <v>1836691.18</v>
      </c>
      <c r="BA728" s="66">
        <f t="shared" ref="BA728:BC728" si="2850">BA729</f>
        <v>117296.71</v>
      </c>
      <c r="BB728" s="66">
        <f t="shared" si="2850"/>
        <v>0</v>
      </c>
      <c r="BC728" s="66">
        <f t="shared" si="2850"/>
        <v>0</v>
      </c>
      <c r="BD728" s="66">
        <f t="shared" si="2649"/>
        <v>1913881.71</v>
      </c>
      <c r="BE728" s="66">
        <f t="shared" si="2650"/>
        <v>1819050.67</v>
      </c>
      <c r="BF728" s="66">
        <f t="shared" si="2651"/>
        <v>1836691.18</v>
      </c>
    </row>
    <row r="729" spans="1:58" customFormat="1">
      <c r="A729" s="123"/>
      <c r="B729" s="92" t="s">
        <v>51</v>
      </c>
      <c r="C729" s="40" t="s">
        <v>52</v>
      </c>
      <c r="D729" s="40" t="s">
        <v>21</v>
      </c>
      <c r="E729" s="40" t="s">
        <v>99</v>
      </c>
      <c r="F729" s="40" t="s">
        <v>221</v>
      </c>
      <c r="G729" s="41" t="s">
        <v>49</v>
      </c>
      <c r="H729" s="66">
        <v>1801585</v>
      </c>
      <c r="I729" s="66">
        <v>1819050.67</v>
      </c>
      <c r="J729" s="66">
        <v>1836691.18</v>
      </c>
      <c r="K729" s="66"/>
      <c r="L729" s="66"/>
      <c r="M729" s="66"/>
      <c r="N729" s="66">
        <f t="shared" si="2832"/>
        <v>1801585</v>
      </c>
      <c r="O729" s="66">
        <f t="shared" si="2832"/>
        <v>1819050.67</v>
      </c>
      <c r="P729" s="66">
        <f t="shared" si="2832"/>
        <v>1836691.18</v>
      </c>
      <c r="Q729" s="66"/>
      <c r="R729" s="66"/>
      <c r="S729" s="66"/>
      <c r="T729" s="66">
        <f t="shared" si="2834"/>
        <v>1801585</v>
      </c>
      <c r="U729" s="66">
        <f t="shared" si="2834"/>
        <v>1819050.67</v>
      </c>
      <c r="V729" s="66">
        <f t="shared" si="2834"/>
        <v>1836691.18</v>
      </c>
      <c r="W729" s="66"/>
      <c r="X729" s="66"/>
      <c r="Y729" s="66"/>
      <c r="Z729" s="66">
        <f t="shared" si="2836"/>
        <v>1801585</v>
      </c>
      <c r="AA729" s="66">
        <f t="shared" si="2836"/>
        <v>1819050.67</v>
      </c>
      <c r="AB729" s="66">
        <f t="shared" si="2836"/>
        <v>1836691.18</v>
      </c>
      <c r="AC729" s="66"/>
      <c r="AD729" s="66"/>
      <c r="AE729" s="66"/>
      <c r="AF729" s="66">
        <f t="shared" si="2838"/>
        <v>1801585</v>
      </c>
      <c r="AG729" s="66">
        <f t="shared" si="2838"/>
        <v>1819050.67</v>
      </c>
      <c r="AH729" s="66">
        <f t="shared" si="2838"/>
        <v>1836691.18</v>
      </c>
      <c r="AI729" s="66"/>
      <c r="AJ729" s="66"/>
      <c r="AK729" s="66"/>
      <c r="AL729" s="66">
        <f t="shared" si="2637"/>
        <v>1801585</v>
      </c>
      <c r="AM729" s="66">
        <f t="shared" si="2638"/>
        <v>1819050.67</v>
      </c>
      <c r="AN729" s="66">
        <f t="shared" si="2639"/>
        <v>1836691.18</v>
      </c>
      <c r="AO729" s="66">
        <v>-5000</v>
      </c>
      <c r="AP729" s="66"/>
      <c r="AQ729" s="66"/>
      <c r="AR729" s="66">
        <f t="shared" si="2641"/>
        <v>1796585</v>
      </c>
      <c r="AS729" s="66">
        <f t="shared" si="2642"/>
        <v>1819050.67</v>
      </c>
      <c r="AT729" s="66">
        <f t="shared" si="2643"/>
        <v>1836691.18</v>
      </c>
      <c r="AU729" s="66"/>
      <c r="AV729" s="66"/>
      <c r="AW729" s="66"/>
      <c r="AX729" s="66">
        <f t="shared" si="2645"/>
        <v>1796585</v>
      </c>
      <c r="AY729" s="66">
        <f t="shared" si="2646"/>
        <v>1819050.67</v>
      </c>
      <c r="AZ729" s="66">
        <f t="shared" si="2647"/>
        <v>1836691.18</v>
      </c>
      <c r="BA729" s="66">
        <v>117296.71</v>
      </c>
      <c r="BB729" s="66"/>
      <c r="BC729" s="66"/>
      <c r="BD729" s="66">
        <f t="shared" si="2649"/>
        <v>1913881.71</v>
      </c>
      <c r="BE729" s="66">
        <f t="shared" si="2650"/>
        <v>1819050.67</v>
      </c>
      <c r="BF729" s="66">
        <f t="shared" si="2651"/>
        <v>1836691.18</v>
      </c>
    </row>
    <row r="730" spans="1:58" customFormat="1" ht="25.5">
      <c r="A730" s="123"/>
      <c r="B730" s="88" t="s">
        <v>207</v>
      </c>
      <c r="C730" s="40" t="s">
        <v>52</v>
      </c>
      <c r="D730" s="40" t="s">
        <v>21</v>
      </c>
      <c r="E730" s="40" t="s">
        <v>99</v>
      </c>
      <c r="F730" s="40" t="s">
        <v>221</v>
      </c>
      <c r="G730" s="41" t="s">
        <v>32</v>
      </c>
      <c r="H730" s="66">
        <f>H731</f>
        <v>64000</v>
      </c>
      <c r="I730" s="66">
        <f t="shared" ref="I730:M730" si="2851">I731</f>
        <v>64000</v>
      </c>
      <c r="J730" s="66">
        <f t="shared" si="2851"/>
        <v>64000</v>
      </c>
      <c r="K730" s="66">
        <f t="shared" si="2851"/>
        <v>0</v>
      </c>
      <c r="L730" s="66">
        <f t="shared" si="2851"/>
        <v>0</v>
      </c>
      <c r="M730" s="66">
        <f t="shared" si="2851"/>
        <v>0</v>
      </c>
      <c r="N730" s="66">
        <f t="shared" si="2832"/>
        <v>64000</v>
      </c>
      <c r="O730" s="66">
        <f t="shared" si="2832"/>
        <v>64000</v>
      </c>
      <c r="P730" s="66">
        <f t="shared" si="2832"/>
        <v>64000</v>
      </c>
      <c r="Q730" s="66">
        <f t="shared" ref="Q730:S730" si="2852">Q731</f>
        <v>-4000</v>
      </c>
      <c r="R730" s="66">
        <f t="shared" si="2852"/>
        <v>0</v>
      </c>
      <c r="S730" s="66">
        <f t="shared" si="2852"/>
        <v>0</v>
      </c>
      <c r="T730" s="66">
        <f t="shared" si="2834"/>
        <v>60000</v>
      </c>
      <c r="U730" s="66">
        <f t="shared" si="2834"/>
        <v>64000</v>
      </c>
      <c r="V730" s="66">
        <f t="shared" si="2834"/>
        <v>64000</v>
      </c>
      <c r="W730" s="66">
        <f t="shared" ref="W730:Y730" si="2853">W731</f>
        <v>0</v>
      </c>
      <c r="X730" s="66">
        <f t="shared" si="2853"/>
        <v>0</v>
      </c>
      <c r="Y730" s="66">
        <f t="shared" si="2853"/>
        <v>0</v>
      </c>
      <c r="Z730" s="66">
        <f t="shared" si="2836"/>
        <v>60000</v>
      </c>
      <c r="AA730" s="66">
        <f t="shared" si="2836"/>
        <v>64000</v>
      </c>
      <c r="AB730" s="66">
        <f t="shared" si="2836"/>
        <v>64000</v>
      </c>
      <c r="AC730" s="66">
        <f t="shared" ref="AC730:AE730" si="2854">AC731</f>
        <v>0</v>
      </c>
      <c r="AD730" s="66">
        <f t="shared" si="2854"/>
        <v>0</v>
      </c>
      <c r="AE730" s="66">
        <f t="shared" si="2854"/>
        <v>0</v>
      </c>
      <c r="AF730" s="66">
        <f t="shared" si="2838"/>
        <v>60000</v>
      </c>
      <c r="AG730" s="66">
        <f t="shared" si="2838"/>
        <v>64000</v>
      </c>
      <c r="AH730" s="66">
        <f t="shared" si="2838"/>
        <v>64000</v>
      </c>
      <c r="AI730" s="66">
        <f t="shared" ref="AI730:AK730" si="2855">AI731</f>
        <v>0</v>
      </c>
      <c r="AJ730" s="66">
        <f t="shared" si="2855"/>
        <v>0</v>
      </c>
      <c r="AK730" s="66">
        <f t="shared" si="2855"/>
        <v>0</v>
      </c>
      <c r="AL730" s="66">
        <f t="shared" si="2637"/>
        <v>60000</v>
      </c>
      <c r="AM730" s="66">
        <f t="shared" si="2638"/>
        <v>64000</v>
      </c>
      <c r="AN730" s="66">
        <f t="shared" si="2639"/>
        <v>64000</v>
      </c>
      <c r="AO730" s="66">
        <f t="shared" ref="AO730:AQ730" si="2856">AO731</f>
        <v>5000</v>
      </c>
      <c r="AP730" s="66">
        <f t="shared" si="2856"/>
        <v>0</v>
      </c>
      <c r="AQ730" s="66">
        <f t="shared" si="2856"/>
        <v>0</v>
      </c>
      <c r="AR730" s="66">
        <f t="shared" si="2641"/>
        <v>65000</v>
      </c>
      <c r="AS730" s="66">
        <f t="shared" si="2642"/>
        <v>64000</v>
      </c>
      <c r="AT730" s="66">
        <f t="shared" si="2643"/>
        <v>64000</v>
      </c>
      <c r="AU730" s="66">
        <f t="shared" ref="AU730:AW730" si="2857">AU731</f>
        <v>3950</v>
      </c>
      <c r="AV730" s="66">
        <f t="shared" si="2857"/>
        <v>0</v>
      </c>
      <c r="AW730" s="66">
        <f t="shared" si="2857"/>
        <v>0</v>
      </c>
      <c r="AX730" s="66">
        <f t="shared" si="2645"/>
        <v>68950</v>
      </c>
      <c r="AY730" s="66">
        <f t="shared" si="2646"/>
        <v>64000</v>
      </c>
      <c r="AZ730" s="66">
        <f t="shared" si="2647"/>
        <v>64000</v>
      </c>
      <c r="BA730" s="66">
        <f t="shared" ref="BA730:BC730" si="2858">BA731</f>
        <v>0</v>
      </c>
      <c r="BB730" s="66">
        <f t="shared" si="2858"/>
        <v>0</v>
      </c>
      <c r="BC730" s="66">
        <f t="shared" si="2858"/>
        <v>0</v>
      </c>
      <c r="BD730" s="66">
        <f t="shared" si="2649"/>
        <v>68950</v>
      </c>
      <c r="BE730" s="66">
        <f t="shared" si="2650"/>
        <v>64000</v>
      </c>
      <c r="BF730" s="66">
        <f t="shared" si="2651"/>
        <v>64000</v>
      </c>
    </row>
    <row r="731" spans="1:58" customFormat="1" ht="25.5">
      <c r="A731" s="123"/>
      <c r="B731" s="92" t="s">
        <v>34</v>
      </c>
      <c r="C731" s="40" t="s">
        <v>52</v>
      </c>
      <c r="D731" s="40" t="s">
        <v>21</v>
      </c>
      <c r="E731" s="40" t="s">
        <v>99</v>
      </c>
      <c r="F731" s="40" t="s">
        <v>221</v>
      </c>
      <c r="G731" s="41" t="s">
        <v>33</v>
      </c>
      <c r="H731" s="66">
        <v>64000</v>
      </c>
      <c r="I731" s="66">
        <v>64000</v>
      </c>
      <c r="J731" s="66">
        <v>64000</v>
      </c>
      <c r="K731" s="66"/>
      <c r="L731" s="66"/>
      <c r="M731" s="66"/>
      <c r="N731" s="66">
        <f t="shared" si="2832"/>
        <v>64000</v>
      </c>
      <c r="O731" s="66">
        <f t="shared" si="2832"/>
        <v>64000</v>
      </c>
      <c r="P731" s="66">
        <f t="shared" si="2832"/>
        <v>64000</v>
      </c>
      <c r="Q731" s="66">
        <v>-4000</v>
      </c>
      <c r="R731" s="66"/>
      <c r="S731" s="66"/>
      <c r="T731" s="66">
        <f t="shared" si="2834"/>
        <v>60000</v>
      </c>
      <c r="U731" s="66">
        <f t="shared" si="2834"/>
        <v>64000</v>
      </c>
      <c r="V731" s="66">
        <f t="shared" si="2834"/>
        <v>64000</v>
      </c>
      <c r="W731" s="66"/>
      <c r="X731" s="66"/>
      <c r="Y731" s="66"/>
      <c r="Z731" s="66">
        <f t="shared" si="2836"/>
        <v>60000</v>
      </c>
      <c r="AA731" s="66">
        <f t="shared" si="2836"/>
        <v>64000</v>
      </c>
      <c r="AB731" s="66">
        <f t="shared" si="2836"/>
        <v>64000</v>
      </c>
      <c r="AC731" s="66"/>
      <c r="AD731" s="66"/>
      <c r="AE731" s="66"/>
      <c r="AF731" s="66">
        <f t="shared" si="2838"/>
        <v>60000</v>
      </c>
      <c r="AG731" s="66">
        <f t="shared" si="2838"/>
        <v>64000</v>
      </c>
      <c r="AH731" s="66">
        <f t="shared" si="2838"/>
        <v>64000</v>
      </c>
      <c r="AI731" s="66"/>
      <c r="AJ731" s="66"/>
      <c r="AK731" s="66"/>
      <c r="AL731" s="66">
        <f t="shared" si="2637"/>
        <v>60000</v>
      </c>
      <c r="AM731" s="66">
        <f t="shared" si="2638"/>
        <v>64000</v>
      </c>
      <c r="AN731" s="66">
        <f t="shared" si="2639"/>
        <v>64000</v>
      </c>
      <c r="AO731" s="66">
        <v>5000</v>
      </c>
      <c r="AP731" s="66"/>
      <c r="AQ731" s="66"/>
      <c r="AR731" s="66">
        <f t="shared" si="2641"/>
        <v>65000</v>
      </c>
      <c r="AS731" s="66">
        <f t="shared" si="2642"/>
        <v>64000</v>
      </c>
      <c r="AT731" s="66">
        <f t="shared" si="2643"/>
        <v>64000</v>
      </c>
      <c r="AU731" s="66">
        <v>3950</v>
      </c>
      <c r="AV731" s="66"/>
      <c r="AW731" s="66"/>
      <c r="AX731" s="66">
        <f t="shared" si="2645"/>
        <v>68950</v>
      </c>
      <c r="AY731" s="66">
        <f t="shared" si="2646"/>
        <v>64000</v>
      </c>
      <c r="AZ731" s="66">
        <f t="shared" si="2647"/>
        <v>64000</v>
      </c>
      <c r="BA731" s="66"/>
      <c r="BB731" s="66"/>
      <c r="BC731" s="66"/>
      <c r="BD731" s="66">
        <f t="shared" si="2649"/>
        <v>68950</v>
      </c>
      <c r="BE731" s="66">
        <f t="shared" si="2650"/>
        <v>64000</v>
      </c>
      <c r="BF731" s="66">
        <f t="shared" si="2651"/>
        <v>64000</v>
      </c>
    </row>
    <row r="732" spans="1:58" customFormat="1">
      <c r="A732" s="123"/>
      <c r="B732" s="92" t="s">
        <v>47</v>
      </c>
      <c r="C732" s="40" t="s">
        <v>52</v>
      </c>
      <c r="D732" s="40" t="s">
        <v>21</v>
      </c>
      <c r="E732" s="40" t="s">
        <v>99</v>
      </c>
      <c r="F732" s="40" t="s">
        <v>221</v>
      </c>
      <c r="G732" s="41" t="s">
        <v>45</v>
      </c>
      <c r="H732" s="66"/>
      <c r="I732" s="66"/>
      <c r="J732" s="66"/>
      <c r="K732" s="66"/>
      <c r="L732" s="66"/>
      <c r="M732" s="66"/>
      <c r="N732" s="66"/>
      <c r="O732" s="66"/>
      <c r="P732" s="66"/>
      <c r="Q732" s="66">
        <f>Q733</f>
        <v>4000</v>
      </c>
      <c r="R732" s="66">
        <f t="shared" ref="R732" si="2859">R733</f>
        <v>0</v>
      </c>
      <c r="S732" s="66">
        <f t="shared" ref="S732" si="2860">S733</f>
        <v>0</v>
      </c>
      <c r="T732" s="66">
        <f t="shared" si="2834"/>
        <v>4000</v>
      </c>
      <c r="U732" s="66">
        <f t="shared" si="2834"/>
        <v>0</v>
      </c>
      <c r="V732" s="66">
        <f t="shared" si="2834"/>
        <v>0</v>
      </c>
      <c r="W732" s="66">
        <f>W733</f>
        <v>0</v>
      </c>
      <c r="X732" s="66">
        <f t="shared" ref="X732:Y732" si="2861">X733</f>
        <v>0</v>
      </c>
      <c r="Y732" s="66">
        <f t="shared" si="2861"/>
        <v>0</v>
      </c>
      <c r="Z732" s="66">
        <f t="shared" si="2836"/>
        <v>4000</v>
      </c>
      <c r="AA732" s="66">
        <f t="shared" si="2836"/>
        <v>0</v>
      </c>
      <c r="AB732" s="66">
        <f t="shared" si="2836"/>
        <v>0</v>
      </c>
      <c r="AC732" s="66">
        <f>AC733</f>
        <v>0</v>
      </c>
      <c r="AD732" s="66">
        <f t="shared" ref="AD732:AE732" si="2862">AD733</f>
        <v>0</v>
      </c>
      <c r="AE732" s="66">
        <f t="shared" si="2862"/>
        <v>0</v>
      </c>
      <c r="AF732" s="66">
        <f t="shared" si="2838"/>
        <v>4000</v>
      </c>
      <c r="AG732" s="66">
        <f t="shared" si="2838"/>
        <v>0</v>
      </c>
      <c r="AH732" s="66">
        <f t="shared" si="2838"/>
        <v>0</v>
      </c>
      <c r="AI732" s="66">
        <f>AI733</f>
        <v>0</v>
      </c>
      <c r="AJ732" s="66">
        <f t="shared" ref="AJ732:AK732" si="2863">AJ733</f>
        <v>0</v>
      </c>
      <c r="AK732" s="66">
        <f t="shared" si="2863"/>
        <v>0</v>
      </c>
      <c r="AL732" s="66">
        <f t="shared" si="2637"/>
        <v>4000</v>
      </c>
      <c r="AM732" s="66">
        <f t="shared" si="2638"/>
        <v>0</v>
      </c>
      <c r="AN732" s="66">
        <f t="shared" si="2639"/>
        <v>0</v>
      </c>
      <c r="AO732" s="66">
        <f>AO733</f>
        <v>0</v>
      </c>
      <c r="AP732" s="66">
        <f t="shared" ref="AP732:AQ732" si="2864">AP733</f>
        <v>0</v>
      </c>
      <c r="AQ732" s="66">
        <f t="shared" si="2864"/>
        <v>0</v>
      </c>
      <c r="AR732" s="66">
        <f t="shared" si="2641"/>
        <v>4000</v>
      </c>
      <c r="AS732" s="66">
        <f t="shared" si="2642"/>
        <v>0</v>
      </c>
      <c r="AT732" s="66">
        <f t="shared" si="2643"/>
        <v>0</v>
      </c>
      <c r="AU732" s="66">
        <f>AU733</f>
        <v>-3950</v>
      </c>
      <c r="AV732" s="66">
        <f t="shared" ref="AV732:AW732" si="2865">AV733</f>
        <v>0</v>
      </c>
      <c r="AW732" s="66">
        <f t="shared" si="2865"/>
        <v>0</v>
      </c>
      <c r="AX732" s="66">
        <f t="shared" si="2645"/>
        <v>50</v>
      </c>
      <c r="AY732" s="66">
        <f t="shared" si="2646"/>
        <v>0</v>
      </c>
      <c r="AZ732" s="66">
        <f t="shared" si="2647"/>
        <v>0</v>
      </c>
      <c r="BA732" s="66">
        <f>BA733</f>
        <v>0</v>
      </c>
      <c r="BB732" s="66">
        <f t="shared" ref="BB732:BC732" si="2866">BB733</f>
        <v>0</v>
      </c>
      <c r="BC732" s="66">
        <f t="shared" si="2866"/>
        <v>0</v>
      </c>
      <c r="BD732" s="66">
        <f t="shared" si="2649"/>
        <v>50</v>
      </c>
      <c r="BE732" s="66">
        <f t="shared" si="2650"/>
        <v>0</v>
      </c>
      <c r="BF732" s="66">
        <f t="shared" si="2651"/>
        <v>0</v>
      </c>
    </row>
    <row r="733" spans="1:58" customFormat="1">
      <c r="A733" s="123"/>
      <c r="B733" s="92" t="s">
        <v>55</v>
      </c>
      <c r="C733" s="40" t="s">
        <v>52</v>
      </c>
      <c r="D733" s="40" t="s">
        <v>21</v>
      </c>
      <c r="E733" s="40" t="s">
        <v>99</v>
      </c>
      <c r="F733" s="40" t="s">
        <v>221</v>
      </c>
      <c r="G733" s="41" t="s">
        <v>56</v>
      </c>
      <c r="H733" s="66"/>
      <c r="I733" s="66"/>
      <c r="J733" s="66"/>
      <c r="K733" s="66"/>
      <c r="L733" s="66"/>
      <c r="M733" s="66"/>
      <c r="N733" s="66"/>
      <c r="O733" s="66"/>
      <c r="P733" s="66"/>
      <c r="Q733" s="66">
        <v>4000</v>
      </c>
      <c r="R733" s="66"/>
      <c r="S733" s="66"/>
      <c r="T733" s="66">
        <f t="shared" si="2834"/>
        <v>4000</v>
      </c>
      <c r="U733" s="66">
        <f t="shared" si="2834"/>
        <v>0</v>
      </c>
      <c r="V733" s="66">
        <f t="shared" si="2834"/>
        <v>0</v>
      </c>
      <c r="W733" s="66"/>
      <c r="X733" s="66"/>
      <c r="Y733" s="66"/>
      <c r="Z733" s="66">
        <f t="shared" si="2836"/>
        <v>4000</v>
      </c>
      <c r="AA733" s="66">
        <f t="shared" si="2836"/>
        <v>0</v>
      </c>
      <c r="AB733" s="66">
        <f t="shared" si="2836"/>
        <v>0</v>
      </c>
      <c r="AC733" s="66"/>
      <c r="AD733" s="66"/>
      <c r="AE733" s="66"/>
      <c r="AF733" s="66">
        <f t="shared" si="2838"/>
        <v>4000</v>
      </c>
      <c r="AG733" s="66">
        <f t="shared" si="2838"/>
        <v>0</v>
      </c>
      <c r="AH733" s="66">
        <f t="shared" si="2838"/>
        <v>0</v>
      </c>
      <c r="AI733" s="66"/>
      <c r="AJ733" s="66"/>
      <c r="AK733" s="66"/>
      <c r="AL733" s="66">
        <f t="shared" si="2637"/>
        <v>4000</v>
      </c>
      <c r="AM733" s="66">
        <f t="shared" si="2638"/>
        <v>0</v>
      </c>
      <c r="AN733" s="66">
        <f t="shared" si="2639"/>
        <v>0</v>
      </c>
      <c r="AO733" s="66"/>
      <c r="AP733" s="66"/>
      <c r="AQ733" s="66"/>
      <c r="AR733" s="66">
        <f t="shared" si="2641"/>
        <v>4000</v>
      </c>
      <c r="AS733" s="66">
        <f t="shared" si="2642"/>
        <v>0</v>
      </c>
      <c r="AT733" s="66">
        <f t="shared" si="2643"/>
        <v>0</v>
      </c>
      <c r="AU733" s="66">
        <v>-3950</v>
      </c>
      <c r="AV733" s="66"/>
      <c r="AW733" s="66"/>
      <c r="AX733" s="66">
        <f t="shared" si="2645"/>
        <v>50</v>
      </c>
      <c r="AY733" s="66">
        <f t="shared" si="2646"/>
        <v>0</v>
      </c>
      <c r="AZ733" s="66">
        <f t="shared" si="2647"/>
        <v>0</v>
      </c>
      <c r="BA733" s="66"/>
      <c r="BB733" s="66"/>
      <c r="BC733" s="66"/>
      <c r="BD733" s="66">
        <f t="shared" si="2649"/>
        <v>50</v>
      </c>
      <c r="BE733" s="66">
        <f t="shared" si="2650"/>
        <v>0</v>
      </c>
      <c r="BF733" s="66">
        <f t="shared" si="2651"/>
        <v>0</v>
      </c>
    </row>
    <row r="734" spans="1:58" customFormat="1" ht="25.5">
      <c r="A734" s="123"/>
      <c r="B734" s="128" t="s">
        <v>349</v>
      </c>
      <c r="C734" s="40" t="s">
        <v>52</v>
      </c>
      <c r="D734" s="40" t="s">
        <v>21</v>
      </c>
      <c r="E734" s="40" t="s">
        <v>99</v>
      </c>
      <c r="F734" s="42" t="s">
        <v>348</v>
      </c>
      <c r="G734" s="120"/>
      <c r="H734" s="66">
        <f>H735</f>
        <v>0</v>
      </c>
      <c r="I734" s="66">
        <f t="shared" ref="I734:M735" si="2867">I735</f>
        <v>0</v>
      </c>
      <c r="J734" s="66">
        <f t="shared" si="2867"/>
        <v>0</v>
      </c>
      <c r="K734" s="66">
        <f t="shared" si="2867"/>
        <v>9908815.5299999993</v>
      </c>
      <c r="L734" s="66">
        <f t="shared" si="2867"/>
        <v>0</v>
      </c>
      <c r="M734" s="66">
        <f t="shared" si="2867"/>
        <v>0</v>
      </c>
      <c r="N734" s="66">
        <f t="shared" ref="N734:N736" si="2868">H734+K734</f>
        <v>9908815.5299999993</v>
      </c>
      <c r="O734" s="66">
        <f t="shared" ref="O734:O736" si="2869">I734+L734</f>
        <v>0</v>
      </c>
      <c r="P734" s="66">
        <f t="shared" ref="P734:P736" si="2870">J734+M734</f>
        <v>0</v>
      </c>
      <c r="Q734" s="66">
        <f t="shared" ref="Q734:S735" si="2871">Q735</f>
        <v>-0.89</v>
      </c>
      <c r="R734" s="66">
        <f t="shared" si="2871"/>
        <v>0</v>
      </c>
      <c r="S734" s="66">
        <f t="shared" si="2871"/>
        <v>0</v>
      </c>
      <c r="T734" s="66">
        <f t="shared" si="2627"/>
        <v>9908814.6399999987</v>
      </c>
      <c r="U734" s="66">
        <f t="shared" si="2628"/>
        <v>0</v>
      </c>
      <c r="V734" s="66">
        <f t="shared" si="2629"/>
        <v>0</v>
      </c>
      <c r="W734" s="66">
        <f t="shared" ref="W734:Y735" si="2872">W735</f>
        <v>-400000</v>
      </c>
      <c r="X734" s="66">
        <f t="shared" si="2872"/>
        <v>0</v>
      </c>
      <c r="Y734" s="66">
        <f t="shared" si="2872"/>
        <v>0</v>
      </c>
      <c r="Z734" s="66">
        <f t="shared" si="2630"/>
        <v>9508814.6399999987</v>
      </c>
      <c r="AA734" s="66">
        <f t="shared" si="2631"/>
        <v>0</v>
      </c>
      <c r="AB734" s="66">
        <f t="shared" si="2632"/>
        <v>0</v>
      </c>
      <c r="AC734" s="66">
        <f t="shared" ref="AC734:AE735" si="2873">AC735</f>
        <v>0</v>
      </c>
      <c r="AD734" s="66">
        <f t="shared" si="2873"/>
        <v>0</v>
      </c>
      <c r="AE734" s="66">
        <f t="shared" si="2873"/>
        <v>0</v>
      </c>
      <c r="AF734" s="66">
        <f t="shared" si="2633"/>
        <v>9508814.6399999987</v>
      </c>
      <c r="AG734" s="66">
        <f t="shared" si="2634"/>
        <v>0</v>
      </c>
      <c r="AH734" s="66">
        <f t="shared" si="2635"/>
        <v>0</v>
      </c>
      <c r="AI734" s="66">
        <f t="shared" ref="AI734:AK735" si="2874">AI735</f>
        <v>-437000</v>
      </c>
      <c r="AJ734" s="66">
        <f t="shared" si="2874"/>
        <v>0</v>
      </c>
      <c r="AK734" s="66">
        <f t="shared" si="2874"/>
        <v>0</v>
      </c>
      <c r="AL734" s="66">
        <f t="shared" si="2637"/>
        <v>9071814.6399999987</v>
      </c>
      <c r="AM734" s="66">
        <f t="shared" si="2638"/>
        <v>0</v>
      </c>
      <c r="AN734" s="66">
        <f t="shared" si="2639"/>
        <v>0</v>
      </c>
      <c r="AO734" s="66">
        <f t="shared" ref="AO734:AQ735" si="2875">AO735</f>
        <v>0</v>
      </c>
      <c r="AP734" s="66">
        <f t="shared" si="2875"/>
        <v>0</v>
      </c>
      <c r="AQ734" s="66">
        <f t="shared" si="2875"/>
        <v>0</v>
      </c>
      <c r="AR734" s="66">
        <f t="shared" si="2641"/>
        <v>9071814.6399999987</v>
      </c>
      <c r="AS734" s="66">
        <f t="shared" si="2642"/>
        <v>0</v>
      </c>
      <c r="AT734" s="66">
        <f t="shared" si="2643"/>
        <v>0</v>
      </c>
      <c r="AU734" s="66">
        <f t="shared" ref="AU734:AW735" si="2876">AU735</f>
        <v>-5986000</v>
      </c>
      <c r="AV734" s="66">
        <f t="shared" si="2876"/>
        <v>0</v>
      </c>
      <c r="AW734" s="66">
        <f t="shared" si="2876"/>
        <v>0</v>
      </c>
      <c r="AX734" s="66">
        <f t="shared" si="2645"/>
        <v>3085814.6399999987</v>
      </c>
      <c r="AY734" s="66">
        <f t="shared" si="2646"/>
        <v>0</v>
      </c>
      <c r="AZ734" s="66">
        <f t="shared" si="2647"/>
        <v>0</v>
      </c>
      <c r="BA734" s="66">
        <f t="shared" ref="BA734:BC735" si="2877">BA735</f>
        <v>-669000</v>
      </c>
      <c r="BB734" s="66">
        <f t="shared" si="2877"/>
        <v>0</v>
      </c>
      <c r="BC734" s="66">
        <f t="shared" si="2877"/>
        <v>0</v>
      </c>
      <c r="BD734" s="66">
        <f t="shared" si="2649"/>
        <v>2416814.6399999987</v>
      </c>
      <c r="BE734" s="66">
        <f t="shared" si="2650"/>
        <v>0</v>
      </c>
      <c r="BF734" s="66">
        <f t="shared" si="2651"/>
        <v>0</v>
      </c>
    </row>
    <row r="735" spans="1:58" customFormat="1">
      <c r="A735" s="123"/>
      <c r="B735" s="88" t="s">
        <v>47</v>
      </c>
      <c r="C735" s="40" t="s">
        <v>52</v>
      </c>
      <c r="D735" s="40" t="s">
        <v>21</v>
      </c>
      <c r="E735" s="40" t="s">
        <v>99</v>
      </c>
      <c r="F735" s="42" t="s">
        <v>348</v>
      </c>
      <c r="G735" s="120" t="s">
        <v>45</v>
      </c>
      <c r="H735" s="66">
        <f>H736</f>
        <v>0</v>
      </c>
      <c r="I735" s="66">
        <f t="shared" si="2867"/>
        <v>0</v>
      </c>
      <c r="J735" s="66">
        <f t="shared" si="2867"/>
        <v>0</v>
      </c>
      <c r="K735" s="66">
        <f t="shared" si="2867"/>
        <v>9908815.5299999993</v>
      </c>
      <c r="L735" s="66">
        <f t="shared" si="2867"/>
        <v>0</v>
      </c>
      <c r="M735" s="66">
        <f t="shared" si="2867"/>
        <v>0</v>
      </c>
      <c r="N735" s="66">
        <f t="shared" si="2868"/>
        <v>9908815.5299999993</v>
      </c>
      <c r="O735" s="66">
        <f t="shared" si="2869"/>
        <v>0</v>
      </c>
      <c r="P735" s="66">
        <f t="shared" si="2870"/>
        <v>0</v>
      </c>
      <c r="Q735" s="66">
        <f t="shared" si="2871"/>
        <v>-0.89</v>
      </c>
      <c r="R735" s="66">
        <f t="shared" si="2871"/>
        <v>0</v>
      </c>
      <c r="S735" s="66">
        <f t="shared" si="2871"/>
        <v>0</v>
      </c>
      <c r="T735" s="66">
        <f t="shared" si="2627"/>
        <v>9908814.6399999987</v>
      </c>
      <c r="U735" s="66">
        <f t="shared" si="2628"/>
        <v>0</v>
      </c>
      <c r="V735" s="66">
        <f t="shared" si="2629"/>
        <v>0</v>
      </c>
      <c r="W735" s="66">
        <f t="shared" si="2872"/>
        <v>-400000</v>
      </c>
      <c r="X735" s="66">
        <f t="shared" si="2872"/>
        <v>0</v>
      </c>
      <c r="Y735" s="66">
        <f t="shared" si="2872"/>
        <v>0</v>
      </c>
      <c r="Z735" s="66">
        <f t="shared" si="2630"/>
        <v>9508814.6399999987</v>
      </c>
      <c r="AA735" s="66">
        <f t="shared" si="2631"/>
        <v>0</v>
      </c>
      <c r="AB735" s="66">
        <f t="shared" si="2632"/>
        <v>0</v>
      </c>
      <c r="AC735" s="66">
        <f t="shared" si="2873"/>
        <v>0</v>
      </c>
      <c r="AD735" s="66">
        <f t="shared" si="2873"/>
        <v>0</v>
      </c>
      <c r="AE735" s="66">
        <f t="shared" si="2873"/>
        <v>0</v>
      </c>
      <c r="AF735" s="66">
        <f t="shared" si="2633"/>
        <v>9508814.6399999987</v>
      </c>
      <c r="AG735" s="66">
        <f t="shared" si="2634"/>
        <v>0</v>
      </c>
      <c r="AH735" s="66">
        <f t="shared" si="2635"/>
        <v>0</v>
      </c>
      <c r="AI735" s="66">
        <f t="shared" si="2874"/>
        <v>-437000</v>
      </c>
      <c r="AJ735" s="66">
        <f t="shared" si="2874"/>
        <v>0</v>
      </c>
      <c r="AK735" s="66">
        <f t="shared" si="2874"/>
        <v>0</v>
      </c>
      <c r="AL735" s="66">
        <f t="shared" si="2637"/>
        <v>9071814.6399999987</v>
      </c>
      <c r="AM735" s="66">
        <f t="shared" si="2638"/>
        <v>0</v>
      </c>
      <c r="AN735" s="66">
        <f t="shared" si="2639"/>
        <v>0</v>
      </c>
      <c r="AO735" s="66">
        <f t="shared" si="2875"/>
        <v>0</v>
      </c>
      <c r="AP735" s="66">
        <f t="shared" si="2875"/>
        <v>0</v>
      </c>
      <c r="AQ735" s="66">
        <f t="shared" si="2875"/>
        <v>0</v>
      </c>
      <c r="AR735" s="66">
        <f t="shared" si="2641"/>
        <v>9071814.6399999987</v>
      </c>
      <c r="AS735" s="66">
        <f t="shared" si="2642"/>
        <v>0</v>
      </c>
      <c r="AT735" s="66">
        <f t="shared" si="2643"/>
        <v>0</v>
      </c>
      <c r="AU735" s="66">
        <f t="shared" si="2876"/>
        <v>-5986000</v>
      </c>
      <c r="AV735" s="66">
        <f t="shared" si="2876"/>
        <v>0</v>
      </c>
      <c r="AW735" s="66">
        <f t="shared" si="2876"/>
        <v>0</v>
      </c>
      <c r="AX735" s="66">
        <f t="shared" si="2645"/>
        <v>3085814.6399999987</v>
      </c>
      <c r="AY735" s="66">
        <f t="shared" si="2646"/>
        <v>0</v>
      </c>
      <c r="AZ735" s="66">
        <f t="shared" si="2647"/>
        <v>0</v>
      </c>
      <c r="BA735" s="66">
        <f t="shared" si="2877"/>
        <v>-669000</v>
      </c>
      <c r="BB735" s="66">
        <f t="shared" si="2877"/>
        <v>0</v>
      </c>
      <c r="BC735" s="66">
        <f t="shared" si="2877"/>
        <v>0</v>
      </c>
      <c r="BD735" s="66">
        <f t="shared" si="2649"/>
        <v>2416814.6399999987</v>
      </c>
      <c r="BE735" s="66">
        <f t="shared" si="2650"/>
        <v>0</v>
      </c>
      <c r="BF735" s="66">
        <f t="shared" si="2651"/>
        <v>0</v>
      </c>
    </row>
    <row r="736" spans="1:58" customFormat="1">
      <c r="A736" s="123"/>
      <c r="B736" s="88" t="s">
        <v>60</v>
      </c>
      <c r="C736" s="40" t="s">
        <v>52</v>
      </c>
      <c r="D736" s="40" t="s">
        <v>21</v>
      </c>
      <c r="E736" s="40" t="s">
        <v>99</v>
      </c>
      <c r="F736" s="42" t="s">
        <v>348</v>
      </c>
      <c r="G736" s="120" t="s">
        <v>61</v>
      </c>
      <c r="H736" s="66"/>
      <c r="I736" s="66"/>
      <c r="J736" s="66"/>
      <c r="K736" s="66">
        <f>10023815.53-115000</f>
        <v>9908815.5299999993</v>
      </c>
      <c r="L736" s="66"/>
      <c r="M736" s="66"/>
      <c r="N736" s="66">
        <f t="shared" si="2868"/>
        <v>9908815.5299999993</v>
      </c>
      <c r="O736" s="66">
        <f t="shared" si="2869"/>
        <v>0</v>
      </c>
      <c r="P736" s="66">
        <f t="shared" si="2870"/>
        <v>0</v>
      </c>
      <c r="Q736" s="66">
        <v>-0.89</v>
      </c>
      <c r="R736" s="66"/>
      <c r="S736" s="66"/>
      <c r="T736" s="66">
        <f t="shared" si="2627"/>
        <v>9908814.6399999987</v>
      </c>
      <c r="U736" s="66">
        <f t="shared" si="2628"/>
        <v>0</v>
      </c>
      <c r="V736" s="66">
        <f t="shared" si="2629"/>
        <v>0</v>
      </c>
      <c r="W736" s="66">
        <v>-400000</v>
      </c>
      <c r="X736" s="66"/>
      <c r="Y736" s="66"/>
      <c r="Z736" s="66">
        <f t="shared" si="2630"/>
        <v>9508814.6399999987</v>
      </c>
      <c r="AA736" s="66">
        <f t="shared" si="2631"/>
        <v>0</v>
      </c>
      <c r="AB736" s="66">
        <f t="shared" si="2632"/>
        <v>0</v>
      </c>
      <c r="AC736" s="66"/>
      <c r="AD736" s="66"/>
      <c r="AE736" s="66"/>
      <c r="AF736" s="66">
        <f t="shared" si="2633"/>
        <v>9508814.6399999987</v>
      </c>
      <c r="AG736" s="66">
        <f t="shared" si="2634"/>
        <v>0</v>
      </c>
      <c r="AH736" s="66">
        <f t="shared" si="2635"/>
        <v>0</v>
      </c>
      <c r="AI736" s="66">
        <v>-437000</v>
      </c>
      <c r="AJ736" s="66"/>
      <c r="AK736" s="66"/>
      <c r="AL736" s="66">
        <f t="shared" si="2637"/>
        <v>9071814.6399999987</v>
      </c>
      <c r="AM736" s="66">
        <f t="shared" si="2638"/>
        <v>0</v>
      </c>
      <c r="AN736" s="66">
        <f t="shared" si="2639"/>
        <v>0</v>
      </c>
      <c r="AO736" s="66"/>
      <c r="AP736" s="66"/>
      <c r="AQ736" s="66"/>
      <c r="AR736" s="66">
        <f t="shared" si="2641"/>
        <v>9071814.6399999987</v>
      </c>
      <c r="AS736" s="66">
        <f t="shared" si="2642"/>
        <v>0</v>
      </c>
      <c r="AT736" s="66">
        <f t="shared" si="2643"/>
        <v>0</v>
      </c>
      <c r="AU736" s="66">
        <v>-5986000</v>
      </c>
      <c r="AV736" s="66"/>
      <c r="AW736" s="66"/>
      <c r="AX736" s="66">
        <f t="shared" si="2645"/>
        <v>3085814.6399999987</v>
      </c>
      <c r="AY736" s="66">
        <f t="shared" si="2646"/>
        <v>0</v>
      </c>
      <c r="AZ736" s="66">
        <f t="shared" si="2647"/>
        <v>0</v>
      </c>
      <c r="BA736" s="66">
        <f>-565000-104000</f>
        <v>-669000</v>
      </c>
      <c r="BB736" s="66"/>
      <c r="BC736" s="66"/>
      <c r="BD736" s="66">
        <f t="shared" si="2649"/>
        <v>2416814.6399999987</v>
      </c>
      <c r="BE736" s="66">
        <f t="shared" si="2650"/>
        <v>0</v>
      </c>
      <c r="BF736" s="66">
        <f t="shared" si="2651"/>
        <v>0</v>
      </c>
    </row>
    <row r="737" spans="1:58" customFormat="1">
      <c r="A737" s="123"/>
      <c r="B737" s="88" t="s">
        <v>305</v>
      </c>
      <c r="C737" s="39" t="s">
        <v>52</v>
      </c>
      <c r="D737" s="39" t="s">
        <v>21</v>
      </c>
      <c r="E737" s="39" t="s">
        <v>99</v>
      </c>
      <c r="F737" s="106" t="s">
        <v>306</v>
      </c>
      <c r="G737" s="42"/>
      <c r="H737" s="66">
        <f>H738</f>
        <v>6800318</v>
      </c>
      <c r="I737" s="66">
        <f t="shared" ref="I737:M738" si="2878">I738</f>
        <v>6964514.9500000002</v>
      </c>
      <c r="J737" s="66">
        <f t="shared" si="2878"/>
        <v>7134156.6600000001</v>
      </c>
      <c r="K737" s="66">
        <f t="shared" si="2878"/>
        <v>0</v>
      </c>
      <c r="L737" s="66">
        <f t="shared" si="2878"/>
        <v>0</v>
      </c>
      <c r="M737" s="66">
        <f t="shared" si="2878"/>
        <v>0</v>
      </c>
      <c r="N737" s="66">
        <f t="shared" ref="N737:P739" si="2879">H737+K737</f>
        <v>6800318</v>
      </c>
      <c r="O737" s="66">
        <f t="shared" si="2879"/>
        <v>6964514.9500000002</v>
      </c>
      <c r="P737" s="66">
        <f t="shared" si="2879"/>
        <v>7134156.6600000001</v>
      </c>
      <c r="Q737" s="66">
        <f t="shared" ref="Q737:S738" si="2880">Q738</f>
        <v>0</v>
      </c>
      <c r="R737" s="66">
        <f t="shared" si="2880"/>
        <v>0</v>
      </c>
      <c r="S737" s="66">
        <f t="shared" si="2880"/>
        <v>0</v>
      </c>
      <c r="T737" s="66">
        <f t="shared" ref="T737:V739" si="2881">N737+Q737</f>
        <v>6800318</v>
      </c>
      <c r="U737" s="66">
        <f t="shared" si="2881"/>
        <v>6964514.9500000002</v>
      </c>
      <c r="V737" s="66">
        <f t="shared" si="2881"/>
        <v>7134156.6600000001</v>
      </c>
      <c r="W737" s="66">
        <f t="shared" ref="W737:Y738" si="2882">W738</f>
        <v>-344681</v>
      </c>
      <c r="X737" s="66">
        <f t="shared" si="2882"/>
        <v>0</v>
      </c>
      <c r="Y737" s="66">
        <f t="shared" si="2882"/>
        <v>0</v>
      </c>
      <c r="Z737" s="66">
        <f t="shared" ref="Z737:AB739" si="2883">T737+W737</f>
        <v>6455637</v>
      </c>
      <c r="AA737" s="66">
        <f t="shared" si="2883"/>
        <v>6964514.9500000002</v>
      </c>
      <c r="AB737" s="66">
        <f t="shared" si="2883"/>
        <v>7134156.6600000001</v>
      </c>
      <c r="AC737" s="66">
        <f t="shared" ref="AC737:AE738" si="2884">AC738</f>
        <v>0</v>
      </c>
      <c r="AD737" s="66">
        <f t="shared" si="2884"/>
        <v>0</v>
      </c>
      <c r="AE737" s="66">
        <f t="shared" si="2884"/>
        <v>0</v>
      </c>
      <c r="AF737" s="66">
        <f t="shared" si="2633"/>
        <v>6455637</v>
      </c>
      <c r="AG737" s="66">
        <f t="shared" si="2634"/>
        <v>6964514.9500000002</v>
      </c>
      <c r="AH737" s="66">
        <f t="shared" si="2635"/>
        <v>7134156.6600000001</v>
      </c>
      <c r="AI737" s="66">
        <f t="shared" ref="AI737:AK738" si="2885">AI738</f>
        <v>0</v>
      </c>
      <c r="AJ737" s="66">
        <f t="shared" si="2885"/>
        <v>0</v>
      </c>
      <c r="AK737" s="66">
        <f t="shared" si="2885"/>
        <v>0</v>
      </c>
      <c r="AL737" s="66">
        <f t="shared" si="2637"/>
        <v>6455637</v>
      </c>
      <c r="AM737" s="66">
        <f t="shared" si="2638"/>
        <v>6964514.9500000002</v>
      </c>
      <c r="AN737" s="66">
        <f t="shared" si="2639"/>
        <v>7134156.6600000001</v>
      </c>
      <c r="AO737" s="66">
        <f t="shared" ref="AO737:AQ738" si="2886">AO738</f>
        <v>0</v>
      </c>
      <c r="AP737" s="66">
        <f t="shared" si="2886"/>
        <v>0</v>
      </c>
      <c r="AQ737" s="66">
        <f t="shared" si="2886"/>
        <v>0</v>
      </c>
      <c r="AR737" s="66">
        <f t="shared" si="2641"/>
        <v>6455637</v>
      </c>
      <c r="AS737" s="66">
        <f t="shared" si="2642"/>
        <v>6964514.9500000002</v>
      </c>
      <c r="AT737" s="66">
        <f t="shared" si="2643"/>
        <v>7134156.6600000001</v>
      </c>
      <c r="AU737" s="66">
        <f t="shared" ref="AU737:AW738" si="2887">AU738</f>
        <v>-1400000</v>
      </c>
      <c r="AV737" s="66">
        <f t="shared" si="2887"/>
        <v>0</v>
      </c>
      <c r="AW737" s="66">
        <f t="shared" si="2887"/>
        <v>0</v>
      </c>
      <c r="AX737" s="66">
        <f t="shared" si="2645"/>
        <v>5055637</v>
      </c>
      <c r="AY737" s="66">
        <f t="shared" si="2646"/>
        <v>6964514.9500000002</v>
      </c>
      <c r="AZ737" s="66">
        <f t="shared" si="2647"/>
        <v>7134156.6600000001</v>
      </c>
      <c r="BA737" s="66">
        <f t="shared" ref="BA737:BC738" si="2888">BA738</f>
        <v>215000</v>
      </c>
      <c r="BB737" s="66">
        <f t="shared" si="2888"/>
        <v>0</v>
      </c>
      <c r="BC737" s="66">
        <f t="shared" si="2888"/>
        <v>0</v>
      </c>
      <c r="BD737" s="66">
        <f t="shared" si="2649"/>
        <v>5270637</v>
      </c>
      <c r="BE737" s="66">
        <f t="shared" si="2650"/>
        <v>6964514.9500000002</v>
      </c>
      <c r="BF737" s="66">
        <f t="shared" si="2651"/>
        <v>7134156.6600000001</v>
      </c>
    </row>
    <row r="738" spans="1:58" customFormat="1" ht="25.5">
      <c r="A738" s="123"/>
      <c r="B738" s="80" t="s">
        <v>41</v>
      </c>
      <c r="C738" s="39" t="s">
        <v>52</v>
      </c>
      <c r="D738" s="39" t="s">
        <v>21</v>
      </c>
      <c r="E738" s="39" t="s">
        <v>99</v>
      </c>
      <c r="F738" s="106" t="s">
        <v>306</v>
      </c>
      <c r="G738" s="41" t="s">
        <v>39</v>
      </c>
      <c r="H738" s="66">
        <f>H739</f>
        <v>6800318</v>
      </c>
      <c r="I738" s="66">
        <f t="shared" si="2878"/>
        <v>6964514.9500000002</v>
      </c>
      <c r="J738" s="66">
        <f t="shared" si="2878"/>
        <v>7134156.6600000001</v>
      </c>
      <c r="K738" s="66">
        <f t="shared" si="2878"/>
        <v>0</v>
      </c>
      <c r="L738" s="66">
        <f t="shared" si="2878"/>
        <v>0</v>
      </c>
      <c r="M738" s="66">
        <f t="shared" si="2878"/>
        <v>0</v>
      </c>
      <c r="N738" s="66">
        <f t="shared" si="2879"/>
        <v>6800318</v>
      </c>
      <c r="O738" s="66">
        <f t="shared" si="2879"/>
        <v>6964514.9500000002</v>
      </c>
      <c r="P738" s="66">
        <f t="shared" si="2879"/>
        <v>7134156.6600000001</v>
      </c>
      <c r="Q738" s="66">
        <f t="shared" si="2880"/>
        <v>0</v>
      </c>
      <c r="R738" s="66">
        <f t="shared" si="2880"/>
        <v>0</v>
      </c>
      <c r="S738" s="66">
        <f t="shared" si="2880"/>
        <v>0</v>
      </c>
      <c r="T738" s="66">
        <f t="shared" si="2881"/>
        <v>6800318</v>
      </c>
      <c r="U738" s="66">
        <f t="shared" si="2881"/>
        <v>6964514.9500000002</v>
      </c>
      <c r="V738" s="66">
        <f t="shared" si="2881"/>
        <v>7134156.6600000001</v>
      </c>
      <c r="W738" s="66">
        <f t="shared" si="2882"/>
        <v>-344681</v>
      </c>
      <c r="X738" s="66">
        <f t="shared" si="2882"/>
        <v>0</v>
      </c>
      <c r="Y738" s="66">
        <f t="shared" si="2882"/>
        <v>0</v>
      </c>
      <c r="Z738" s="66">
        <f t="shared" si="2883"/>
        <v>6455637</v>
      </c>
      <c r="AA738" s="66">
        <f t="shared" si="2883"/>
        <v>6964514.9500000002</v>
      </c>
      <c r="AB738" s="66">
        <f t="shared" si="2883"/>
        <v>7134156.6600000001</v>
      </c>
      <c r="AC738" s="66">
        <f t="shared" si="2884"/>
        <v>0</v>
      </c>
      <c r="AD738" s="66">
        <f t="shared" si="2884"/>
        <v>0</v>
      </c>
      <c r="AE738" s="66">
        <f t="shared" si="2884"/>
        <v>0</v>
      </c>
      <c r="AF738" s="66">
        <f t="shared" si="2633"/>
        <v>6455637</v>
      </c>
      <c r="AG738" s="66">
        <f t="shared" si="2634"/>
        <v>6964514.9500000002</v>
      </c>
      <c r="AH738" s="66">
        <f t="shared" si="2635"/>
        <v>7134156.6600000001</v>
      </c>
      <c r="AI738" s="66">
        <f t="shared" si="2885"/>
        <v>0</v>
      </c>
      <c r="AJ738" s="66">
        <f t="shared" si="2885"/>
        <v>0</v>
      </c>
      <c r="AK738" s="66">
        <f t="shared" si="2885"/>
        <v>0</v>
      </c>
      <c r="AL738" s="66">
        <f t="shared" si="2637"/>
        <v>6455637</v>
      </c>
      <c r="AM738" s="66">
        <f t="shared" si="2638"/>
        <v>6964514.9500000002</v>
      </c>
      <c r="AN738" s="66">
        <f t="shared" si="2639"/>
        <v>7134156.6600000001</v>
      </c>
      <c r="AO738" s="66">
        <f t="shared" si="2886"/>
        <v>0</v>
      </c>
      <c r="AP738" s="66">
        <f t="shared" si="2886"/>
        <v>0</v>
      </c>
      <c r="AQ738" s="66">
        <f t="shared" si="2886"/>
        <v>0</v>
      </c>
      <c r="AR738" s="66">
        <f t="shared" si="2641"/>
        <v>6455637</v>
      </c>
      <c r="AS738" s="66">
        <f t="shared" si="2642"/>
        <v>6964514.9500000002</v>
      </c>
      <c r="AT738" s="66">
        <f t="shared" si="2643"/>
        <v>7134156.6600000001</v>
      </c>
      <c r="AU738" s="66">
        <f t="shared" si="2887"/>
        <v>-1400000</v>
      </c>
      <c r="AV738" s="66">
        <f t="shared" si="2887"/>
        <v>0</v>
      </c>
      <c r="AW738" s="66">
        <f t="shared" si="2887"/>
        <v>0</v>
      </c>
      <c r="AX738" s="66">
        <f t="shared" si="2645"/>
        <v>5055637</v>
      </c>
      <c r="AY738" s="66">
        <f t="shared" si="2646"/>
        <v>6964514.9500000002</v>
      </c>
      <c r="AZ738" s="66">
        <f t="shared" si="2647"/>
        <v>7134156.6600000001</v>
      </c>
      <c r="BA738" s="66">
        <f t="shared" si="2888"/>
        <v>215000</v>
      </c>
      <c r="BB738" s="66">
        <f t="shared" si="2888"/>
        <v>0</v>
      </c>
      <c r="BC738" s="66">
        <f t="shared" si="2888"/>
        <v>0</v>
      </c>
      <c r="BD738" s="66">
        <f t="shared" si="2649"/>
        <v>5270637</v>
      </c>
      <c r="BE738" s="66">
        <f t="shared" si="2650"/>
        <v>6964514.9500000002</v>
      </c>
      <c r="BF738" s="66">
        <f t="shared" si="2651"/>
        <v>7134156.6600000001</v>
      </c>
    </row>
    <row r="739" spans="1:58" customFormat="1">
      <c r="A739" s="123"/>
      <c r="B739" s="88" t="s">
        <v>193</v>
      </c>
      <c r="C739" s="39" t="s">
        <v>52</v>
      </c>
      <c r="D739" s="39" t="s">
        <v>21</v>
      </c>
      <c r="E739" s="39" t="s">
        <v>99</v>
      </c>
      <c r="F739" s="106" t="s">
        <v>306</v>
      </c>
      <c r="G739" s="41" t="s">
        <v>190</v>
      </c>
      <c r="H739" s="66">
        <v>6800318</v>
      </c>
      <c r="I739" s="66">
        <v>6964514.9500000002</v>
      </c>
      <c r="J739" s="66">
        <v>7134156.6600000001</v>
      </c>
      <c r="K739" s="66"/>
      <c r="L739" s="66"/>
      <c r="M739" s="66"/>
      <c r="N739" s="66">
        <f t="shared" si="2879"/>
        <v>6800318</v>
      </c>
      <c r="O739" s="66">
        <f t="shared" si="2879"/>
        <v>6964514.9500000002</v>
      </c>
      <c r="P739" s="66">
        <f t="shared" si="2879"/>
        <v>7134156.6600000001</v>
      </c>
      <c r="Q739" s="66"/>
      <c r="R739" s="66"/>
      <c r="S739" s="66"/>
      <c r="T739" s="66">
        <f t="shared" si="2881"/>
        <v>6800318</v>
      </c>
      <c r="U739" s="66">
        <f t="shared" si="2881"/>
        <v>6964514.9500000002</v>
      </c>
      <c r="V739" s="66">
        <f t="shared" si="2881"/>
        <v>7134156.6600000001</v>
      </c>
      <c r="W739" s="66">
        <v>-344681</v>
      </c>
      <c r="X739" s="66"/>
      <c r="Y739" s="66"/>
      <c r="Z739" s="66">
        <f t="shared" si="2883"/>
        <v>6455637</v>
      </c>
      <c r="AA739" s="66">
        <f t="shared" si="2883"/>
        <v>6964514.9500000002</v>
      </c>
      <c r="AB739" s="66">
        <f t="shared" si="2883"/>
        <v>7134156.6600000001</v>
      </c>
      <c r="AC739" s="66"/>
      <c r="AD739" s="66"/>
      <c r="AE739" s="66"/>
      <c r="AF739" s="66">
        <f t="shared" si="2633"/>
        <v>6455637</v>
      </c>
      <c r="AG739" s="66">
        <f t="shared" si="2634"/>
        <v>6964514.9500000002</v>
      </c>
      <c r="AH739" s="66">
        <f t="shared" si="2635"/>
        <v>7134156.6600000001</v>
      </c>
      <c r="AI739" s="66"/>
      <c r="AJ739" s="66"/>
      <c r="AK739" s="66"/>
      <c r="AL739" s="66">
        <f t="shared" si="2637"/>
        <v>6455637</v>
      </c>
      <c r="AM739" s="66">
        <f t="shared" si="2638"/>
        <v>6964514.9500000002</v>
      </c>
      <c r="AN739" s="66">
        <f t="shared" si="2639"/>
        <v>7134156.6600000001</v>
      </c>
      <c r="AO739" s="66"/>
      <c r="AP739" s="66"/>
      <c r="AQ739" s="66"/>
      <c r="AR739" s="66">
        <f t="shared" si="2641"/>
        <v>6455637</v>
      </c>
      <c r="AS739" s="66">
        <f t="shared" si="2642"/>
        <v>6964514.9500000002</v>
      </c>
      <c r="AT739" s="66">
        <f t="shared" si="2643"/>
        <v>7134156.6600000001</v>
      </c>
      <c r="AU739" s="66">
        <v>-1400000</v>
      </c>
      <c r="AV739" s="66"/>
      <c r="AW739" s="66"/>
      <c r="AX739" s="66">
        <f t="shared" si="2645"/>
        <v>5055637</v>
      </c>
      <c r="AY739" s="66">
        <f t="shared" si="2646"/>
        <v>6964514.9500000002</v>
      </c>
      <c r="AZ739" s="66">
        <f t="shared" si="2647"/>
        <v>7134156.6600000001</v>
      </c>
      <c r="BA739" s="66">
        <f>104000+111000</f>
        <v>215000</v>
      </c>
      <c r="BB739" s="66"/>
      <c r="BC739" s="66"/>
      <c r="BD739" s="66">
        <f t="shared" si="2649"/>
        <v>5270637</v>
      </c>
      <c r="BE739" s="66">
        <f t="shared" si="2650"/>
        <v>6964514.9500000002</v>
      </c>
      <c r="BF739" s="66">
        <f t="shared" si="2651"/>
        <v>7134156.6600000001</v>
      </c>
    </row>
    <row r="740" spans="1:58" customFormat="1">
      <c r="A740" s="123"/>
      <c r="B740" s="80" t="s">
        <v>307</v>
      </c>
      <c r="C740" s="40" t="s">
        <v>52</v>
      </c>
      <c r="D740" s="40" t="s">
        <v>21</v>
      </c>
      <c r="E740" s="40" t="s">
        <v>99</v>
      </c>
      <c r="F740" s="40" t="s">
        <v>308</v>
      </c>
      <c r="G740" s="41"/>
      <c r="H740" s="66">
        <f>H741</f>
        <v>1467765</v>
      </c>
      <c r="I740" s="66">
        <f t="shared" ref="I740:M741" si="2889">I741</f>
        <v>1522595.6</v>
      </c>
      <c r="J740" s="66">
        <f t="shared" si="2889"/>
        <v>1579619.42</v>
      </c>
      <c r="K740" s="66">
        <f t="shared" si="2889"/>
        <v>0</v>
      </c>
      <c r="L740" s="66">
        <f t="shared" si="2889"/>
        <v>0</v>
      </c>
      <c r="M740" s="66">
        <f t="shared" si="2889"/>
        <v>0</v>
      </c>
      <c r="N740" s="66">
        <f t="shared" si="2345"/>
        <v>1467765</v>
      </c>
      <c r="O740" s="66">
        <f t="shared" si="2346"/>
        <v>1522595.6</v>
      </c>
      <c r="P740" s="66">
        <f t="shared" si="2347"/>
        <v>1579619.42</v>
      </c>
      <c r="Q740" s="66">
        <f t="shared" ref="Q740:S741" si="2890">Q741</f>
        <v>0</v>
      </c>
      <c r="R740" s="66">
        <f t="shared" si="2890"/>
        <v>0</v>
      </c>
      <c r="S740" s="66">
        <f t="shared" si="2890"/>
        <v>0</v>
      </c>
      <c r="T740" s="66">
        <f t="shared" si="2627"/>
        <v>1467765</v>
      </c>
      <c r="U740" s="66">
        <f t="shared" si="2628"/>
        <v>1522595.6</v>
      </c>
      <c r="V740" s="66">
        <f t="shared" si="2629"/>
        <v>1579619.42</v>
      </c>
      <c r="W740" s="66">
        <f t="shared" ref="W740:Y741" si="2891">W741</f>
        <v>274928.54000000004</v>
      </c>
      <c r="X740" s="66">
        <f t="shared" si="2891"/>
        <v>0</v>
      </c>
      <c r="Y740" s="66">
        <f t="shared" si="2891"/>
        <v>0</v>
      </c>
      <c r="Z740" s="66">
        <f t="shared" si="2630"/>
        <v>1742693.54</v>
      </c>
      <c r="AA740" s="66">
        <f t="shared" si="2631"/>
        <v>1522595.6</v>
      </c>
      <c r="AB740" s="66">
        <f t="shared" si="2632"/>
        <v>1579619.42</v>
      </c>
      <c r="AC740" s="66">
        <f t="shared" ref="AC740:AE741" si="2892">AC741</f>
        <v>0</v>
      </c>
      <c r="AD740" s="66">
        <f t="shared" si="2892"/>
        <v>0</v>
      </c>
      <c r="AE740" s="66">
        <f t="shared" si="2892"/>
        <v>0</v>
      </c>
      <c r="AF740" s="66">
        <f t="shared" si="2633"/>
        <v>1742693.54</v>
      </c>
      <c r="AG740" s="66">
        <f t="shared" si="2634"/>
        <v>1522595.6</v>
      </c>
      <c r="AH740" s="66">
        <f t="shared" si="2635"/>
        <v>1579619.42</v>
      </c>
      <c r="AI740" s="66">
        <f t="shared" ref="AI740:AK741" si="2893">AI741</f>
        <v>240000</v>
      </c>
      <c r="AJ740" s="66">
        <f t="shared" si="2893"/>
        <v>0</v>
      </c>
      <c r="AK740" s="66">
        <f t="shared" si="2893"/>
        <v>0</v>
      </c>
      <c r="AL740" s="66">
        <f t="shared" si="2637"/>
        <v>1982693.54</v>
      </c>
      <c r="AM740" s="66">
        <f t="shared" si="2638"/>
        <v>1522595.6</v>
      </c>
      <c r="AN740" s="66">
        <f t="shared" si="2639"/>
        <v>1579619.42</v>
      </c>
      <c r="AO740" s="66">
        <f t="shared" ref="AO740:AQ741" si="2894">AO741</f>
        <v>10500</v>
      </c>
      <c r="AP740" s="66">
        <f t="shared" si="2894"/>
        <v>0</v>
      </c>
      <c r="AQ740" s="66">
        <f t="shared" si="2894"/>
        <v>0</v>
      </c>
      <c r="AR740" s="66">
        <f t="shared" si="2641"/>
        <v>1993193.54</v>
      </c>
      <c r="AS740" s="66">
        <f t="shared" si="2642"/>
        <v>1522595.6</v>
      </c>
      <c r="AT740" s="66">
        <f t="shared" si="2643"/>
        <v>1579619.42</v>
      </c>
      <c r="AU740" s="66">
        <f t="shared" ref="AU740:AW741" si="2895">AU741</f>
        <v>231681.76</v>
      </c>
      <c r="AV740" s="66">
        <f t="shared" si="2895"/>
        <v>0</v>
      </c>
      <c r="AW740" s="66">
        <f t="shared" si="2895"/>
        <v>0</v>
      </c>
      <c r="AX740" s="66">
        <f t="shared" si="2645"/>
        <v>2224875.2999999998</v>
      </c>
      <c r="AY740" s="66">
        <f t="shared" si="2646"/>
        <v>1522595.6</v>
      </c>
      <c r="AZ740" s="66">
        <f t="shared" si="2647"/>
        <v>1579619.42</v>
      </c>
      <c r="BA740" s="66">
        <f t="shared" ref="BA740:BC741" si="2896">BA741</f>
        <v>58880.460000000006</v>
      </c>
      <c r="BB740" s="66">
        <f t="shared" si="2896"/>
        <v>0</v>
      </c>
      <c r="BC740" s="66">
        <f t="shared" si="2896"/>
        <v>0</v>
      </c>
      <c r="BD740" s="66">
        <f t="shared" si="2649"/>
        <v>2283755.7599999998</v>
      </c>
      <c r="BE740" s="66">
        <f t="shared" si="2650"/>
        <v>1522595.6</v>
      </c>
      <c r="BF740" s="66">
        <f t="shared" si="2651"/>
        <v>1579619.42</v>
      </c>
    </row>
    <row r="741" spans="1:58" customFormat="1" ht="25.5">
      <c r="A741" s="123"/>
      <c r="B741" s="136" t="s">
        <v>207</v>
      </c>
      <c r="C741" s="40" t="s">
        <v>52</v>
      </c>
      <c r="D741" s="40" t="s">
        <v>21</v>
      </c>
      <c r="E741" s="40" t="s">
        <v>99</v>
      </c>
      <c r="F741" s="40" t="s">
        <v>308</v>
      </c>
      <c r="G741" s="41" t="s">
        <v>32</v>
      </c>
      <c r="H741" s="66">
        <f>H742</f>
        <v>1467765</v>
      </c>
      <c r="I741" s="66">
        <f t="shared" si="2889"/>
        <v>1522595.6</v>
      </c>
      <c r="J741" s="66">
        <f t="shared" si="2889"/>
        <v>1579619.42</v>
      </c>
      <c r="K741" s="66">
        <f t="shared" si="2889"/>
        <v>0</v>
      </c>
      <c r="L741" s="66">
        <f t="shared" si="2889"/>
        <v>0</v>
      </c>
      <c r="M741" s="66">
        <f t="shared" si="2889"/>
        <v>0</v>
      </c>
      <c r="N741" s="66">
        <f t="shared" si="2345"/>
        <v>1467765</v>
      </c>
      <c r="O741" s="66">
        <f t="shared" si="2346"/>
        <v>1522595.6</v>
      </c>
      <c r="P741" s="66">
        <f t="shared" si="2347"/>
        <v>1579619.42</v>
      </c>
      <c r="Q741" s="66">
        <f t="shared" si="2890"/>
        <v>0</v>
      </c>
      <c r="R741" s="66">
        <f t="shared" si="2890"/>
        <v>0</v>
      </c>
      <c r="S741" s="66">
        <f t="shared" si="2890"/>
        <v>0</v>
      </c>
      <c r="T741" s="66">
        <f t="shared" si="2627"/>
        <v>1467765</v>
      </c>
      <c r="U741" s="66">
        <f t="shared" si="2628"/>
        <v>1522595.6</v>
      </c>
      <c r="V741" s="66">
        <f t="shared" si="2629"/>
        <v>1579619.42</v>
      </c>
      <c r="W741" s="66">
        <f t="shared" si="2891"/>
        <v>274928.54000000004</v>
      </c>
      <c r="X741" s="66">
        <f t="shared" si="2891"/>
        <v>0</v>
      </c>
      <c r="Y741" s="66">
        <f t="shared" si="2891"/>
        <v>0</v>
      </c>
      <c r="Z741" s="66">
        <f t="shared" si="2630"/>
        <v>1742693.54</v>
      </c>
      <c r="AA741" s="66">
        <f t="shared" si="2631"/>
        <v>1522595.6</v>
      </c>
      <c r="AB741" s="66">
        <f t="shared" si="2632"/>
        <v>1579619.42</v>
      </c>
      <c r="AC741" s="66">
        <f t="shared" si="2892"/>
        <v>0</v>
      </c>
      <c r="AD741" s="66">
        <f t="shared" si="2892"/>
        <v>0</v>
      </c>
      <c r="AE741" s="66">
        <f t="shared" si="2892"/>
        <v>0</v>
      </c>
      <c r="AF741" s="66">
        <f t="shared" si="2633"/>
        <v>1742693.54</v>
      </c>
      <c r="AG741" s="66">
        <f t="shared" si="2634"/>
        <v>1522595.6</v>
      </c>
      <c r="AH741" s="66">
        <f t="shared" si="2635"/>
        <v>1579619.42</v>
      </c>
      <c r="AI741" s="66">
        <f t="shared" si="2893"/>
        <v>240000</v>
      </c>
      <c r="AJ741" s="66">
        <f t="shared" si="2893"/>
        <v>0</v>
      </c>
      <c r="AK741" s="66">
        <f t="shared" si="2893"/>
        <v>0</v>
      </c>
      <c r="AL741" s="66">
        <f t="shared" si="2637"/>
        <v>1982693.54</v>
      </c>
      <c r="AM741" s="66">
        <f t="shared" si="2638"/>
        <v>1522595.6</v>
      </c>
      <c r="AN741" s="66">
        <f t="shared" si="2639"/>
        <v>1579619.42</v>
      </c>
      <c r="AO741" s="66">
        <f t="shared" si="2894"/>
        <v>10500</v>
      </c>
      <c r="AP741" s="66">
        <f t="shared" si="2894"/>
        <v>0</v>
      </c>
      <c r="AQ741" s="66">
        <f t="shared" si="2894"/>
        <v>0</v>
      </c>
      <c r="AR741" s="66">
        <f t="shared" si="2641"/>
        <v>1993193.54</v>
      </c>
      <c r="AS741" s="66">
        <f t="shared" si="2642"/>
        <v>1522595.6</v>
      </c>
      <c r="AT741" s="66">
        <f t="shared" si="2643"/>
        <v>1579619.42</v>
      </c>
      <c r="AU741" s="66">
        <f t="shared" si="2895"/>
        <v>231681.76</v>
      </c>
      <c r="AV741" s="66">
        <f t="shared" si="2895"/>
        <v>0</v>
      </c>
      <c r="AW741" s="66">
        <f t="shared" si="2895"/>
        <v>0</v>
      </c>
      <c r="AX741" s="66">
        <f t="shared" si="2645"/>
        <v>2224875.2999999998</v>
      </c>
      <c r="AY741" s="66">
        <f t="shared" si="2646"/>
        <v>1522595.6</v>
      </c>
      <c r="AZ741" s="66">
        <f t="shared" si="2647"/>
        <v>1579619.42</v>
      </c>
      <c r="BA741" s="66">
        <f t="shared" si="2896"/>
        <v>58880.460000000006</v>
      </c>
      <c r="BB741" s="66">
        <f t="shared" si="2896"/>
        <v>0</v>
      </c>
      <c r="BC741" s="66">
        <f t="shared" si="2896"/>
        <v>0</v>
      </c>
      <c r="BD741" s="66">
        <f t="shared" si="2649"/>
        <v>2283755.7599999998</v>
      </c>
      <c r="BE741" s="66">
        <f t="shared" si="2650"/>
        <v>1522595.6</v>
      </c>
      <c r="BF741" s="66">
        <f t="shared" si="2651"/>
        <v>1579619.42</v>
      </c>
    </row>
    <row r="742" spans="1:58" customFormat="1" ht="25.5">
      <c r="A742" s="123"/>
      <c r="B742" s="77" t="s">
        <v>34</v>
      </c>
      <c r="C742" s="40" t="s">
        <v>52</v>
      </c>
      <c r="D742" s="40" t="s">
        <v>21</v>
      </c>
      <c r="E742" s="40" t="s">
        <v>99</v>
      </c>
      <c r="F742" s="40" t="s">
        <v>308</v>
      </c>
      <c r="G742" s="41" t="s">
        <v>33</v>
      </c>
      <c r="H742" s="66">
        <f>682500+785265</f>
        <v>1467765</v>
      </c>
      <c r="I742" s="66">
        <f>709800+812795.6</f>
        <v>1522595.6</v>
      </c>
      <c r="J742" s="66">
        <f>738192+841427.42</f>
        <v>1579619.42</v>
      </c>
      <c r="K742" s="66"/>
      <c r="L742" s="66"/>
      <c r="M742" s="66"/>
      <c r="N742" s="66">
        <f t="shared" si="2345"/>
        <v>1467765</v>
      </c>
      <c r="O742" s="66">
        <f t="shared" si="2346"/>
        <v>1522595.6</v>
      </c>
      <c r="P742" s="66">
        <f t="shared" si="2347"/>
        <v>1579619.42</v>
      </c>
      <c r="Q742" s="66"/>
      <c r="R742" s="66"/>
      <c r="S742" s="66"/>
      <c r="T742" s="66">
        <f t="shared" si="2627"/>
        <v>1467765</v>
      </c>
      <c r="U742" s="66">
        <f t="shared" si="2628"/>
        <v>1522595.6</v>
      </c>
      <c r="V742" s="66">
        <f t="shared" si="2629"/>
        <v>1579619.42</v>
      </c>
      <c r="W742" s="66">
        <f>58581+216347.54</f>
        <v>274928.54000000004</v>
      </c>
      <c r="X742" s="66"/>
      <c r="Y742" s="66"/>
      <c r="Z742" s="66">
        <f t="shared" si="2630"/>
        <v>1742693.54</v>
      </c>
      <c r="AA742" s="66">
        <f t="shared" si="2631"/>
        <v>1522595.6</v>
      </c>
      <c r="AB742" s="66">
        <f t="shared" si="2632"/>
        <v>1579619.42</v>
      </c>
      <c r="AC742" s="66"/>
      <c r="AD742" s="66"/>
      <c r="AE742" s="66"/>
      <c r="AF742" s="66">
        <f t="shared" si="2633"/>
        <v>1742693.54</v>
      </c>
      <c r="AG742" s="66">
        <f t="shared" si="2634"/>
        <v>1522595.6</v>
      </c>
      <c r="AH742" s="66">
        <f t="shared" si="2635"/>
        <v>1579619.42</v>
      </c>
      <c r="AI742" s="66">
        <v>240000</v>
      </c>
      <c r="AJ742" s="66"/>
      <c r="AK742" s="66"/>
      <c r="AL742" s="66">
        <f t="shared" si="2637"/>
        <v>1982693.54</v>
      </c>
      <c r="AM742" s="66">
        <f t="shared" si="2638"/>
        <v>1522595.6</v>
      </c>
      <c r="AN742" s="66">
        <f t="shared" si="2639"/>
        <v>1579619.42</v>
      </c>
      <c r="AO742" s="66">
        <f>-139500+150000</f>
        <v>10500</v>
      </c>
      <c r="AP742" s="66"/>
      <c r="AQ742" s="66"/>
      <c r="AR742" s="66">
        <f t="shared" si="2641"/>
        <v>1993193.54</v>
      </c>
      <c r="AS742" s="66">
        <f t="shared" si="2642"/>
        <v>1522595.6</v>
      </c>
      <c r="AT742" s="66">
        <f t="shared" si="2643"/>
        <v>1579619.42</v>
      </c>
      <c r="AU742" s="66">
        <v>231681.76</v>
      </c>
      <c r="AV742" s="66"/>
      <c r="AW742" s="66"/>
      <c r="AX742" s="66">
        <f t="shared" si="2645"/>
        <v>2224875.2999999998</v>
      </c>
      <c r="AY742" s="66">
        <f t="shared" si="2646"/>
        <v>1522595.6</v>
      </c>
      <c r="AZ742" s="66">
        <f t="shared" si="2647"/>
        <v>1579619.42</v>
      </c>
      <c r="BA742" s="66">
        <v>58880.460000000006</v>
      </c>
      <c r="BB742" s="66"/>
      <c r="BC742" s="66"/>
      <c r="BD742" s="66">
        <f t="shared" si="2649"/>
        <v>2283755.7599999998</v>
      </c>
      <c r="BE742" s="66">
        <f t="shared" si="2650"/>
        <v>1522595.6</v>
      </c>
      <c r="BF742" s="66">
        <f t="shared" si="2651"/>
        <v>1579619.42</v>
      </c>
    </row>
    <row r="743" spans="1:58" customFormat="1">
      <c r="A743" s="123"/>
      <c r="B743" s="110" t="s">
        <v>309</v>
      </c>
      <c r="C743" s="40" t="s">
        <v>52</v>
      </c>
      <c r="D743" s="40" t="s">
        <v>21</v>
      </c>
      <c r="E743" s="40" t="s">
        <v>99</v>
      </c>
      <c r="F743" s="40" t="s">
        <v>310</v>
      </c>
      <c r="G743" s="41"/>
      <c r="H743" s="66">
        <f>H744</f>
        <v>150000</v>
      </c>
      <c r="I743" s="66">
        <f t="shared" ref="I743:M744" si="2897">I744</f>
        <v>150000</v>
      </c>
      <c r="J743" s="66">
        <f t="shared" si="2897"/>
        <v>150000</v>
      </c>
      <c r="K743" s="66">
        <f t="shared" si="2897"/>
        <v>300000</v>
      </c>
      <c r="L743" s="66">
        <f t="shared" si="2897"/>
        <v>0</v>
      </c>
      <c r="M743" s="66">
        <f t="shared" si="2897"/>
        <v>0</v>
      </c>
      <c r="N743" s="66">
        <f t="shared" si="2345"/>
        <v>450000</v>
      </c>
      <c r="O743" s="66">
        <f t="shared" si="2346"/>
        <v>150000</v>
      </c>
      <c r="P743" s="66">
        <f t="shared" si="2347"/>
        <v>150000</v>
      </c>
      <c r="Q743" s="66">
        <f t="shared" ref="Q743:S744" si="2898">Q744</f>
        <v>0</v>
      </c>
      <c r="R743" s="66">
        <f t="shared" si="2898"/>
        <v>0</v>
      </c>
      <c r="S743" s="66">
        <f t="shared" si="2898"/>
        <v>0</v>
      </c>
      <c r="T743" s="66">
        <f t="shared" si="2627"/>
        <v>450000</v>
      </c>
      <c r="U743" s="66">
        <f t="shared" si="2628"/>
        <v>150000</v>
      </c>
      <c r="V743" s="66">
        <f t="shared" si="2629"/>
        <v>150000</v>
      </c>
      <c r="W743" s="66">
        <f t="shared" ref="W743:Y744" si="2899">W744</f>
        <v>0</v>
      </c>
      <c r="X743" s="66">
        <f t="shared" si="2899"/>
        <v>0</v>
      </c>
      <c r="Y743" s="66">
        <f t="shared" si="2899"/>
        <v>0</v>
      </c>
      <c r="Z743" s="66">
        <f t="shared" si="2630"/>
        <v>450000</v>
      </c>
      <c r="AA743" s="66">
        <f t="shared" si="2631"/>
        <v>150000</v>
      </c>
      <c r="AB743" s="66">
        <f t="shared" si="2632"/>
        <v>150000</v>
      </c>
      <c r="AC743" s="66">
        <f t="shared" ref="AC743:AE744" si="2900">AC744</f>
        <v>0</v>
      </c>
      <c r="AD743" s="66">
        <f t="shared" si="2900"/>
        <v>0</v>
      </c>
      <c r="AE743" s="66">
        <f t="shared" si="2900"/>
        <v>0</v>
      </c>
      <c r="AF743" s="66">
        <f t="shared" si="2633"/>
        <v>450000</v>
      </c>
      <c r="AG743" s="66">
        <f t="shared" si="2634"/>
        <v>150000</v>
      </c>
      <c r="AH743" s="66">
        <f t="shared" si="2635"/>
        <v>150000</v>
      </c>
      <c r="AI743" s="66">
        <f t="shared" ref="AI743:AK744" si="2901">AI744</f>
        <v>0</v>
      </c>
      <c r="AJ743" s="66">
        <f t="shared" si="2901"/>
        <v>0</v>
      </c>
      <c r="AK743" s="66">
        <f t="shared" si="2901"/>
        <v>0</v>
      </c>
      <c r="AL743" s="66">
        <f t="shared" si="2637"/>
        <v>450000</v>
      </c>
      <c r="AM743" s="66">
        <f t="shared" si="2638"/>
        <v>150000</v>
      </c>
      <c r="AN743" s="66">
        <f t="shared" si="2639"/>
        <v>150000</v>
      </c>
      <c r="AO743" s="66">
        <f t="shared" ref="AO743:AQ744" si="2902">AO744</f>
        <v>0</v>
      </c>
      <c r="AP743" s="66">
        <f t="shared" si="2902"/>
        <v>0</v>
      </c>
      <c r="AQ743" s="66">
        <f t="shared" si="2902"/>
        <v>0</v>
      </c>
      <c r="AR743" s="66">
        <f t="shared" si="2641"/>
        <v>450000</v>
      </c>
      <c r="AS743" s="66">
        <f t="shared" si="2642"/>
        <v>150000</v>
      </c>
      <c r="AT743" s="66">
        <f t="shared" si="2643"/>
        <v>150000</v>
      </c>
      <c r="AU743" s="66">
        <f t="shared" ref="AU743:AW744" si="2903">AU744</f>
        <v>-95364</v>
      </c>
      <c r="AV743" s="66">
        <f t="shared" si="2903"/>
        <v>0</v>
      </c>
      <c r="AW743" s="66">
        <f t="shared" si="2903"/>
        <v>0</v>
      </c>
      <c r="AX743" s="66">
        <f t="shared" si="2645"/>
        <v>354636</v>
      </c>
      <c r="AY743" s="66">
        <f t="shared" si="2646"/>
        <v>150000</v>
      </c>
      <c r="AZ743" s="66">
        <f t="shared" si="2647"/>
        <v>150000</v>
      </c>
      <c r="BA743" s="66">
        <f t="shared" ref="BA743:BC744" si="2904">BA744</f>
        <v>0</v>
      </c>
      <c r="BB743" s="66">
        <f t="shared" si="2904"/>
        <v>0</v>
      </c>
      <c r="BC743" s="66">
        <f t="shared" si="2904"/>
        <v>0</v>
      </c>
      <c r="BD743" s="66">
        <f t="shared" si="2649"/>
        <v>354636</v>
      </c>
      <c r="BE743" s="66">
        <f t="shared" si="2650"/>
        <v>150000</v>
      </c>
      <c r="BF743" s="66">
        <f t="shared" si="2651"/>
        <v>150000</v>
      </c>
    </row>
    <row r="744" spans="1:58" customFormat="1" ht="25.5">
      <c r="A744" s="123"/>
      <c r="B744" s="136" t="s">
        <v>207</v>
      </c>
      <c r="C744" s="40" t="s">
        <v>52</v>
      </c>
      <c r="D744" s="40" t="s">
        <v>21</v>
      </c>
      <c r="E744" s="40" t="s">
        <v>99</v>
      </c>
      <c r="F744" s="40" t="s">
        <v>310</v>
      </c>
      <c r="G744" s="41" t="s">
        <v>32</v>
      </c>
      <c r="H744" s="66">
        <f>H745</f>
        <v>150000</v>
      </c>
      <c r="I744" s="66">
        <f t="shared" si="2897"/>
        <v>150000</v>
      </c>
      <c r="J744" s="66">
        <f t="shared" si="2897"/>
        <v>150000</v>
      </c>
      <c r="K744" s="66">
        <f t="shared" si="2897"/>
        <v>300000</v>
      </c>
      <c r="L744" s="66">
        <f t="shared" si="2897"/>
        <v>0</v>
      </c>
      <c r="M744" s="66">
        <f t="shared" si="2897"/>
        <v>0</v>
      </c>
      <c r="N744" s="66">
        <f t="shared" si="2345"/>
        <v>450000</v>
      </c>
      <c r="O744" s="66">
        <f t="shared" si="2346"/>
        <v>150000</v>
      </c>
      <c r="P744" s="66">
        <f t="shared" si="2347"/>
        <v>150000</v>
      </c>
      <c r="Q744" s="66">
        <f t="shared" si="2898"/>
        <v>0</v>
      </c>
      <c r="R744" s="66">
        <f t="shared" si="2898"/>
        <v>0</v>
      </c>
      <c r="S744" s="66">
        <f t="shared" si="2898"/>
        <v>0</v>
      </c>
      <c r="T744" s="66">
        <f t="shared" si="2627"/>
        <v>450000</v>
      </c>
      <c r="U744" s="66">
        <f t="shared" si="2628"/>
        <v>150000</v>
      </c>
      <c r="V744" s="66">
        <f t="shared" si="2629"/>
        <v>150000</v>
      </c>
      <c r="W744" s="66">
        <f t="shared" si="2899"/>
        <v>0</v>
      </c>
      <c r="X744" s="66">
        <f t="shared" si="2899"/>
        <v>0</v>
      </c>
      <c r="Y744" s="66">
        <f t="shared" si="2899"/>
        <v>0</v>
      </c>
      <c r="Z744" s="66">
        <f t="shared" si="2630"/>
        <v>450000</v>
      </c>
      <c r="AA744" s="66">
        <f t="shared" si="2631"/>
        <v>150000</v>
      </c>
      <c r="AB744" s="66">
        <f t="shared" si="2632"/>
        <v>150000</v>
      </c>
      <c r="AC744" s="66">
        <f t="shared" si="2900"/>
        <v>0</v>
      </c>
      <c r="AD744" s="66">
        <f t="shared" si="2900"/>
        <v>0</v>
      </c>
      <c r="AE744" s="66">
        <f t="shared" si="2900"/>
        <v>0</v>
      </c>
      <c r="AF744" s="66">
        <f t="shared" si="2633"/>
        <v>450000</v>
      </c>
      <c r="AG744" s="66">
        <f t="shared" si="2634"/>
        <v>150000</v>
      </c>
      <c r="AH744" s="66">
        <f t="shared" si="2635"/>
        <v>150000</v>
      </c>
      <c r="AI744" s="66">
        <f t="shared" si="2901"/>
        <v>0</v>
      </c>
      <c r="AJ744" s="66">
        <f t="shared" si="2901"/>
        <v>0</v>
      </c>
      <c r="AK744" s="66">
        <f t="shared" si="2901"/>
        <v>0</v>
      </c>
      <c r="AL744" s="66">
        <f t="shared" si="2637"/>
        <v>450000</v>
      </c>
      <c r="AM744" s="66">
        <f t="shared" si="2638"/>
        <v>150000</v>
      </c>
      <c r="AN744" s="66">
        <f t="shared" si="2639"/>
        <v>150000</v>
      </c>
      <c r="AO744" s="66">
        <f t="shared" si="2902"/>
        <v>0</v>
      </c>
      <c r="AP744" s="66">
        <f t="shared" si="2902"/>
        <v>0</v>
      </c>
      <c r="AQ744" s="66">
        <f t="shared" si="2902"/>
        <v>0</v>
      </c>
      <c r="AR744" s="66">
        <f t="shared" si="2641"/>
        <v>450000</v>
      </c>
      <c r="AS744" s="66">
        <f t="shared" si="2642"/>
        <v>150000</v>
      </c>
      <c r="AT744" s="66">
        <f t="shared" si="2643"/>
        <v>150000</v>
      </c>
      <c r="AU744" s="66">
        <f t="shared" si="2903"/>
        <v>-95364</v>
      </c>
      <c r="AV744" s="66">
        <f t="shared" si="2903"/>
        <v>0</v>
      </c>
      <c r="AW744" s="66">
        <f t="shared" si="2903"/>
        <v>0</v>
      </c>
      <c r="AX744" s="66">
        <f t="shared" si="2645"/>
        <v>354636</v>
      </c>
      <c r="AY744" s="66">
        <f t="shared" si="2646"/>
        <v>150000</v>
      </c>
      <c r="AZ744" s="66">
        <f t="shared" si="2647"/>
        <v>150000</v>
      </c>
      <c r="BA744" s="66">
        <f t="shared" si="2904"/>
        <v>0</v>
      </c>
      <c r="BB744" s="66">
        <f t="shared" si="2904"/>
        <v>0</v>
      </c>
      <c r="BC744" s="66">
        <f t="shared" si="2904"/>
        <v>0</v>
      </c>
      <c r="BD744" s="66">
        <f t="shared" si="2649"/>
        <v>354636</v>
      </c>
      <c r="BE744" s="66">
        <f t="shared" si="2650"/>
        <v>150000</v>
      </c>
      <c r="BF744" s="66">
        <f t="shared" si="2651"/>
        <v>150000</v>
      </c>
    </row>
    <row r="745" spans="1:58" customFormat="1" ht="25.5">
      <c r="A745" s="123"/>
      <c r="B745" s="77" t="s">
        <v>34</v>
      </c>
      <c r="C745" s="40" t="s">
        <v>52</v>
      </c>
      <c r="D745" s="40" t="s">
        <v>21</v>
      </c>
      <c r="E745" s="40" t="s">
        <v>99</v>
      </c>
      <c r="F745" s="40" t="s">
        <v>310</v>
      </c>
      <c r="G745" s="41" t="s">
        <v>33</v>
      </c>
      <c r="H745" s="66">
        <v>150000</v>
      </c>
      <c r="I745" s="66">
        <v>150000</v>
      </c>
      <c r="J745" s="66">
        <v>150000</v>
      </c>
      <c r="K745" s="66">
        <v>300000</v>
      </c>
      <c r="L745" s="66"/>
      <c r="M745" s="66"/>
      <c r="N745" s="66">
        <f t="shared" si="2345"/>
        <v>450000</v>
      </c>
      <c r="O745" s="66">
        <f t="shared" si="2346"/>
        <v>150000</v>
      </c>
      <c r="P745" s="66">
        <f t="shared" si="2347"/>
        <v>150000</v>
      </c>
      <c r="Q745" s="66"/>
      <c r="R745" s="66"/>
      <c r="S745" s="66"/>
      <c r="T745" s="66">
        <f t="shared" si="2627"/>
        <v>450000</v>
      </c>
      <c r="U745" s="66">
        <f t="shared" si="2628"/>
        <v>150000</v>
      </c>
      <c r="V745" s="66">
        <f t="shared" si="2629"/>
        <v>150000</v>
      </c>
      <c r="W745" s="66"/>
      <c r="X745" s="66"/>
      <c r="Y745" s="66"/>
      <c r="Z745" s="66">
        <f t="shared" si="2630"/>
        <v>450000</v>
      </c>
      <c r="AA745" s="66">
        <f t="shared" si="2631"/>
        <v>150000</v>
      </c>
      <c r="AB745" s="66">
        <f t="shared" si="2632"/>
        <v>150000</v>
      </c>
      <c r="AC745" s="66"/>
      <c r="AD745" s="66"/>
      <c r="AE745" s="66"/>
      <c r="AF745" s="66">
        <f t="shared" si="2633"/>
        <v>450000</v>
      </c>
      <c r="AG745" s="66">
        <f t="shared" si="2634"/>
        <v>150000</v>
      </c>
      <c r="AH745" s="66">
        <f t="shared" si="2635"/>
        <v>150000</v>
      </c>
      <c r="AI745" s="66"/>
      <c r="AJ745" s="66"/>
      <c r="AK745" s="66"/>
      <c r="AL745" s="66">
        <f t="shared" si="2637"/>
        <v>450000</v>
      </c>
      <c r="AM745" s="66">
        <f t="shared" si="2638"/>
        <v>150000</v>
      </c>
      <c r="AN745" s="66">
        <f t="shared" si="2639"/>
        <v>150000</v>
      </c>
      <c r="AO745" s="66"/>
      <c r="AP745" s="66"/>
      <c r="AQ745" s="66"/>
      <c r="AR745" s="66">
        <f t="shared" si="2641"/>
        <v>450000</v>
      </c>
      <c r="AS745" s="66">
        <f t="shared" si="2642"/>
        <v>150000</v>
      </c>
      <c r="AT745" s="66">
        <f t="shared" si="2643"/>
        <v>150000</v>
      </c>
      <c r="AU745" s="66">
        <v>-95364</v>
      </c>
      <c r="AV745" s="66"/>
      <c r="AW745" s="66"/>
      <c r="AX745" s="66">
        <f t="shared" si="2645"/>
        <v>354636</v>
      </c>
      <c r="AY745" s="66">
        <f t="shared" si="2646"/>
        <v>150000</v>
      </c>
      <c r="AZ745" s="66">
        <f t="shared" si="2647"/>
        <v>150000</v>
      </c>
      <c r="BA745" s="66"/>
      <c r="BB745" s="66"/>
      <c r="BC745" s="66"/>
      <c r="BD745" s="66">
        <f t="shared" si="2649"/>
        <v>354636</v>
      </c>
      <c r="BE745" s="66">
        <f t="shared" si="2650"/>
        <v>150000</v>
      </c>
      <c r="BF745" s="66">
        <f t="shared" si="2651"/>
        <v>150000</v>
      </c>
    </row>
    <row r="746" spans="1:58" customFormat="1">
      <c r="A746" s="123"/>
      <c r="B746" s="77" t="s">
        <v>311</v>
      </c>
      <c r="C746" s="40" t="s">
        <v>52</v>
      </c>
      <c r="D746" s="40" t="s">
        <v>21</v>
      </c>
      <c r="E746" s="40" t="s">
        <v>99</v>
      </c>
      <c r="F746" s="40" t="s">
        <v>312</v>
      </c>
      <c r="G746" s="41"/>
      <c r="H746" s="66">
        <f>H749+H747+H751</f>
        <v>17269919</v>
      </c>
      <c r="I746" s="66">
        <f t="shared" ref="I746:J746" si="2905">I749+I747+I751</f>
        <v>17466094.100000001</v>
      </c>
      <c r="J746" s="66">
        <f t="shared" si="2905"/>
        <v>17171651.710000001</v>
      </c>
      <c r="K746" s="66">
        <f t="shared" ref="K746:M746" si="2906">K749+K747+K751</f>
        <v>200000</v>
      </c>
      <c r="L746" s="66">
        <f t="shared" si="2906"/>
        <v>0</v>
      </c>
      <c r="M746" s="66">
        <f t="shared" si="2906"/>
        <v>0</v>
      </c>
      <c r="N746" s="66">
        <f t="shared" si="2345"/>
        <v>17469919</v>
      </c>
      <c r="O746" s="66">
        <f t="shared" si="2346"/>
        <v>17466094.100000001</v>
      </c>
      <c r="P746" s="66">
        <f t="shared" si="2347"/>
        <v>17171651.710000001</v>
      </c>
      <c r="Q746" s="66">
        <f t="shared" ref="Q746:S746" si="2907">Q749+Q747+Q751</f>
        <v>549213.30000000005</v>
      </c>
      <c r="R746" s="66">
        <f t="shared" si="2907"/>
        <v>0</v>
      </c>
      <c r="S746" s="66">
        <f t="shared" si="2907"/>
        <v>0</v>
      </c>
      <c r="T746" s="66">
        <f t="shared" si="2627"/>
        <v>18019132.300000001</v>
      </c>
      <c r="U746" s="66">
        <f t="shared" si="2628"/>
        <v>17466094.100000001</v>
      </c>
      <c r="V746" s="66">
        <f t="shared" si="2629"/>
        <v>17171651.710000001</v>
      </c>
      <c r="W746" s="66">
        <f t="shared" ref="W746:Y746" si="2908">W749+W747+W751</f>
        <v>-241812.54</v>
      </c>
      <c r="X746" s="66">
        <f t="shared" si="2908"/>
        <v>0</v>
      </c>
      <c r="Y746" s="66">
        <f t="shared" si="2908"/>
        <v>0</v>
      </c>
      <c r="Z746" s="66">
        <f t="shared" si="2630"/>
        <v>17777319.760000002</v>
      </c>
      <c r="AA746" s="66">
        <f t="shared" si="2631"/>
        <v>17466094.100000001</v>
      </c>
      <c r="AB746" s="66">
        <f t="shared" si="2632"/>
        <v>17171651.710000001</v>
      </c>
      <c r="AC746" s="66">
        <f t="shared" ref="AC746:AE746" si="2909">AC749+AC747+AC751</f>
        <v>70000</v>
      </c>
      <c r="AD746" s="66">
        <f t="shared" si="2909"/>
        <v>0</v>
      </c>
      <c r="AE746" s="66">
        <f t="shared" si="2909"/>
        <v>0</v>
      </c>
      <c r="AF746" s="66">
        <f t="shared" si="2633"/>
        <v>17847319.760000002</v>
      </c>
      <c r="AG746" s="66">
        <f t="shared" si="2634"/>
        <v>17466094.100000001</v>
      </c>
      <c r="AH746" s="66">
        <f t="shared" si="2635"/>
        <v>17171651.710000001</v>
      </c>
      <c r="AI746" s="66">
        <f t="shared" ref="AI746:AK746" si="2910">AI749+AI747+AI751</f>
        <v>479192.6</v>
      </c>
      <c r="AJ746" s="66">
        <f t="shared" si="2910"/>
        <v>0</v>
      </c>
      <c r="AK746" s="66">
        <f t="shared" si="2910"/>
        <v>0</v>
      </c>
      <c r="AL746" s="66">
        <f t="shared" si="2637"/>
        <v>18326512.360000003</v>
      </c>
      <c r="AM746" s="66">
        <f t="shared" si="2638"/>
        <v>17466094.100000001</v>
      </c>
      <c r="AN746" s="66">
        <f t="shared" si="2639"/>
        <v>17171651.710000001</v>
      </c>
      <c r="AO746" s="66">
        <f t="shared" ref="AO746:AQ746" si="2911">AO749+AO747+AO751</f>
        <v>238055.21999999997</v>
      </c>
      <c r="AP746" s="66">
        <f t="shared" si="2911"/>
        <v>0</v>
      </c>
      <c r="AQ746" s="66">
        <f t="shared" si="2911"/>
        <v>0</v>
      </c>
      <c r="AR746" s="66">
        <f t="shared" si="2641"/>
        <v>18564567.580000002</v>
      </c>
      <c r="AS746" s="66">
        <f t="shared" si="2642"/>
        <v>17466094.100000001</v>
      </c>
      <c r="AT746" s="66">
        <f t="shared" si="2643"/>
        <v>17171651.710000001</v>
      </c>
      <c r="AU746" s="66">
        <f t="shared" ref="AU746:AW746" si="2912">AU749+AU747+AU751</f>
        <v>386108.69</v>
      </c>
      <c r="AV746" s="66">
        <f t="shared" si="2912"/>
        <v>0</v>
      </c>
      <c r="AW746" s="66">
        <f t="shared" si="2912"/>
        <v>0</v>
      </c>
      <c r="AX746" s="66">
        <f t="shared" si="2645"/>
        <v>18950676.270000003</v>
      </c>
      <c r="AY746" s="66">
        <f t="shared" si="2646"/>
        <v>17466094.100000001</v>
      </c>
      <c r="AZ746" s="66">
        <f t="shared" si="2647"/>
        <v>17171651.710000001</v>
      </c>
      <c r="BA746" s="66">
        <f t="shared" ref="BA746:BC746" si="2913">BA749+BA747+BA751</f>
        <v>-174541.29000000004</v>
      </c>
      <c r="BB746" s="66">
        <f t="shared" si="2913"/>
        <v>0</v>
      </c>
      <c r="BC746" s="66">
        <f t="shared" si="2913"/>
        <v>0</v>
      </c>
      <c r="BD746" s="66">
        <f t="shared" si="2649"/>
        <v>18776134.980000004</v>
      </c>
      <c r="BE746" s="66">
        <f t="shared" si="2650"/>
        <v>17466094.100000001</v>
      </c>
      <c r="BF746" s="66">
        <f t="shared" si="2651"/>
        <v>17171651.710000001</v>
      </c>
    </row>
    <row r="747" spans="1:58" customFormat="1" ht="38.25">
      <c r="A747" s="123"/>
      <c r="B747" s="77" t="s">
        <v>50</v>
      </c>
      <c r="C747" s="40" t="s">
        <v>52</v>
      </c>
      <c r="D747" s="40" t="s">
        <v>21</v>
      </c>
      <c r="E747" s="40" t="s">
        <v>99</v>
      </c>
      <c r="F747" s="40" t="s">
        <v>312</v>
      </c>
      <c r="G747" s="41" t="s">
        <v>48</v>
      </c>
      <c r="H747" s="66">
        <f>H748</f>
        <v>8601700</v>
      </c>
      <c r="I747" s="66">
        <f t="shared" ref="I747:M747" si="2914">I748</f>
        <v>8683109.2200000007</v>
      </c>
      <c r="J747" s="66">
        <f t="shared" si="2914"/>
        <v>8769390.3200000003</v>
      </c>
      <c r="K747" s="66">
        <f t="shared" si="2914"/>
        <v>0</v>
      </c>
      <c r="L747" s="66">
        <f t="shared" si="2914"/>
        <v>0</v>
      </c>
      <c r="M747" s="66">
        <f t="shared" si="2914"/>
        <v>0</v>
      </c>
      <c r="N747" s="66">
        <f t="shared" si="2345"/>
        <v>8601700</v>
      </c>
      <c r="O747" s="66">
        <f t="shared" si="2346"/>
        <v>8683109.2200000007</v>
      </c>
      <c r="P747" s="66">
        <f t="shared" si="2347"/>
        <v>8769390.3200000003</v>
      </c>
      <c r="Q747" s="66">
        <f t="shared" ref="Q747:S747" si="2915">Q748</f>
        <v>0</v>
      </c>
      <c r="R747" s="66">
        <f t="shared" si="2915"/>
        <v>0</v>
      </c>
      <c r="S747" s="66">
        <f t="shared" si="2915"/>
        <v>0</v>
      </c>
      <c r="T747" s="66">
        <f t="shared" si="2627"/>
        <v>8601700</v>
      </c>
      <c r="U747" s="66">
        <f t="shared" si="2628"/>
        <v>8683109.2200000007</v>
      </c>
      <c r="V747" s="66">
        <f t="shared" si="2629"/>
        <v>8769390.3200000003</v>
      </c>
      <c r="W747" s="66">
        <f t="shared" ref="W747:Y747" si="2916">W748</f>
        <v>0</v>
      </c>
      <c r="X747" s="66">
        <f t="shared" si="2916"/>
        <v>0</v>
      </c>
      <c r="Y747" s="66">
        <f t="shared" si="2916"/>
        <v>0</v>
      </c>
      <c r="Z747" s="66">
        <f t="shared" si="2630"/>
        <v>8601700</v>
      </c>
      <c r="AA747" s="66">
        <f t="shared" si="2631"/>
        <v>8683109.2200000007</v>
      </c>
      <c r="AB747" s="66">
        <f t="shared" si="2632"/>
        <v>8769390.3200000003</v>
      </c>
      <c r="AC747" s="66">
        <f t="shared" ref="AC747:AE747" si="2917">AC748</f>
        <v>0</v>
      </c>
      <c r="AD747" s="66">
        <f t="shared" si="2917"/>
        <v>0</v>
      </c>
      <c r="AE747" s="66">
        <f t="shared" si="2917"/>
        <v>0</v>
      </c>
      <c r="AF747" s="66">
        <f t="shared" si="2633"/>
        <v>8601700</v>
      </c>
      <c r="AG747" s="66">
        <f t="shared" si="2634"/>
        <v>8683109.2200000007</v>
      </c>
      <c r="AH747" s="66">
        <f t="shared" si="2635"/>
        <v>8769390.3200000003</v>
      </c>
      <c r="AI747" s="66">
        <f t="shared" ref="AI747:AK747" si="2918">AI748</f>
        <v>0</v>
      </c>
      <c r="AJ747" s="66">
        <f t="shared" si="2918"/>
        <v>0</v>
      </c>
      <c r="AK747" s="66">
        <f t="shared" si="2918"/>
        <v>0</v>
      </c>
      <c r="AL747" s="66">
        <f t="shared" si="2637"/>
        <v>8601700</v>
      </c>
      <c r="AM747" s="66">
        <f t="shared" si="2638"/>
        <v>8683109.2200000007</v>
      </c>
      <c r="AN747" s="66">
        <f t="shared" si="2639"/>
        <v>8769390.3200000003</v>
      </c>
      <c r="AO747" s="66">
        <f t="shared" ref="AO747:AQ747" si="2919">AO748</f>
        <v>0</v>
      </c>
      <c r="AP747" s="66">
        <f t="shared" si="2919"/>
        <v>0</v>
      </c>
      <c r="AQ747" s="66">
        <f t="shared" si="2919"/>
        <v>0</v>
      </c>
      <c r="AR747" s="66">
        <f t="shared" si="2641"/>
        <v>8601700</v>
      </c>
      <c r="AS747" s="66">
        <f t="shared" si="2642"/>
        <v>8683109.2200000007</v>
      </c>
      <c r="AT747" s="66">
        <f t="shared" si="2643"/>
        <v>8769390.3200000003</v>
      </c>
      <c r="AU747" s="66">
        <f t="shared" ref="AU747:AW747" si="2920">AU748</f>
        <v>150000</v>
      </c>
      <c r="AV747" s="66">
        <f t="shared" si="2920"/>
        <v>0</v>
      </c>
      <c r="AW747" s="66">
        <f t="shared" si="2920"/>
        <v>0</v>
      </c>
      <c r="AX747" s="66">
        <f t="shared" si="2645"/>
        <v>8751700</v>
      </c>
      <c r="AY747" s="66">
        <f t="shared" si="2646"/>
        <v>8683109.2200000007</v>
      </c>
      <c r="AZ747" s="66">
        <f t="shared" si="2647"/>
        <v>8769390.3200000003</v>
      </c>
      <c r="BA747" s="66">
        <f t="shared" ref="BA747:BC747" si="2921">BA748</f>
        <v>0</v>
      </c>
      <c r="BB747" s="66">
        <f t="shared" si="2921"/>
        <v>0</v>
      </c>
      <c r="BC747" s="66">
        <f t="shared" si="2921"/>
        <v>0</v>
      </c>
      <c r="BD747" s="66">
        <f t="shared" si="2649"/>
        <v>8751700</v>
      </c>
      <c r="BE747" s="66">
        <f t="shared" si="2650"/>
        <v>8683109.2200000007</v>
      </c>
      <c r="BF747" s="66">
        <f t="shared" si="2651"/>
        <v>8769390.3200000003</v>
      </c>
    </row>
    <row r="748" spans="1:58" customFormat="1">
      <c r="A748" s="123"/>
      <c r="B748" s="77" t="s">
        <v>63</v>
      </c>
      <c r="C748" s="40" t="s">
        <v>52</v>
      </c>
      <c r="D748" s="40" t="s">
        <v>21</v>
      </c>
      <c r="E748" s="40" t="s">
        <v>99</v>
      </c>
      <c r="F748" s="40" t="s">
        <v>312</v>
      </c>
      <c r="G748" s="41" t="s">
        <v>64</v>
      </c>
      <c r="H748" s="66">
        <v>8601700</v>
      </c>
      <c r="I748" s="66">
        <v>8683109.2200000007</v>
      </c>
      <c r="J748" s="66">
        <v>8769390.3200000003</v>
      </c>
      <c r="K748" s="66"/>
      <c r="L748" s="66"/>
      <c r="M748" s="66"/>
      <c r="N748" s="66">
        <f t="shared" si="2345"/>
        <v>8601700</v>
      </c>
      <c r="O748" s="66">
        <f t="shared" si="2346"/>
        <v>8683109.2200000007</v>
      </c>
      <c r="P748" s="66">
        <f t="shared" si="2347"/>
        <v>8769390.3200000003</v>
      </c>
      <c r="Q748" s="66"/>
      <c r="R748" s="66"/>
      <c r="S748" s="66"/>
      <c r="T748" s="66">
        <f t="shared" si="2627"/>
        <v>8601700</v>
      </c>
      <c r="U748" s="66">
        <f t="shared" si="2628"/>
        <v>8683109.2200000007</v>
      </c>
      <c r="V748" s="66">
        <f t="shared" si="2629"/>
        <v>8769390.3200000003</v>
      </c>
      <c r="W748" s="66"/>
      <c r="X748" s="66"/>
      <c r="Y748" s="66"/>
      <c r="Z748" s="66">
        <f t="shared" si="2630"/>
        <v>8601700</v>
      </c>
      <c r="AA748" s="66">
        <f t="shared" si="2631"/>
        <v>8683109.2200000007</v>
      </c>
      <c r="AB748" s="66">
        <f t="shared" si="2632"/>
        <v>8769390.3200000003</v>
      </c>
      <c r="AC748" s="66"/>
      <c r="AD748" s="66"/>
      <c r="AE748" s="66"/>
      <c r="AF748" s="66">
        <f t="shared" si="2633"/>
        <v>8601700</v>
      </c>
      <c r="AG748" s="66">
        <f t="shared" si="2634"/>
        <v>8683109.2200000007</v>
      </c>
      <c r="AH748" s="66">
        <f t="shared" si="2635"/>
        <v>8769390.3200000003</v>
      </c>
      <c r="AI748" s="66"/>
      <c r="AJ748" s="66"/>
      <c r="AK748" s="66"/>
      <c r="AL748" s="66">
        <f t="shared" si="2637"/>
        <v>8601700</v>
      </c>
      <c r="AM748" s="66">
        <f t="shared" si="2638"/>
        <v>8683109.2200000007</v>
      </c>
      <c r="AN748" s="66">
        <f t="shared" si="2639"/>
        <v>8769390.3200000003</v>
      </c>
      <c r="AO748" s="66"/>
      <c r="AP748" s="66"/>
      <c r="AQ748" s="66"/>
      <c r="AR748" s="66">
        <f t="shared" si="2641"/>
        <v>8601700</v>
      </c>
      <c r="AS748" s="66">
        <f t="shared" si="2642"/>
        <v>8683109.2200000007</v>
      </c>
      <c r="AT748" s="66">
        <f t="shared" si="2643"/>
        <v>8769390.3200000003</v>
      </c>
      <c r="AU748" s="66">
        <v>150000</v>
      </c>
      <c r="AV748" s="66"/>
      <c r="AW748" s="66"/>
      <c r="AX748" s="66">
        <f t="shared" si="2645"/>
        <v>8751700</v>
      </c>
      <c r="AY748" s="66">
        <f t="shared" si="2646"/>
        <v>8683109.2200000007</v>
      </c>
      <c r="AZ748" s="66">
        <f t="shared" si="2647"/>
        <v>8769390.3200000003</v>
      </c>
      <c r="BA748" s="66"/>
      <c r="BB748" s="66"/>
      <c r="BC748" s="66"/>
      <c r="BD748" s="66">
        <f t="shared" si="2649"/>
        <v>8751700</v>
      </c>
      <c r="BE748" s="66">
        <f t="shared" si="2650"/>
        <v>8683109.2200000007</v>
      </c>
      <c r="BF748" s="66">
        <f t="shared" si="2651"/>
        <v>8769390.3200000003</v>
      </c>
    </row>
    <row r="749" spans="1:58" customFormat="1" ht="25.5">
      <c r="A749" s="123"/>
      <c r="B749" s="136" t="s">
        <v>207</v>
      </c>
      <c r="C749" s="40" t="s">
        <v>52</v>
      </c>
      <c r="D749" s="40" t="s">
        <v>21</v>
      </c>
      <c r="E749" s="40" t="s">
        <v>99</v>
      </c>
      <c r="F749" s="40" t="s">
        <v>312</v>
      </c>
      <c r="G749" s="41" t="s">
        <v>32</v>
      </c>
      <c r="H749" s="66">
        <f>H750</f>
        <v>8645219</v>
      </c>
      <c r="I749" s="66">
        <f t="shared" ref="I749:M749" si="2922">I750</f>
        <v>8759984.879999999</v>
      </c>
      <c r="J749" s="66">
        <f t="shared" si="2922"/>
        <v>8379261.3900000006</v>
      </c>
      <c r="K749" s="66">
        <f t="shared" si="2922"/>
        <v>200000</v>
      </c>
      <c r="L749" s="66">
        <f t="shared" si="2922"/>
        <v>0</v>
      </c>
      <c r="M749" s="66">
        <f t="shared" si="2922"/>
        <v>0</v>
      </c>
      <c r="N749" s="66">
        <f t="shared" si="2345"/>
        <v>8845219</v>
      </c>
      <c r="O749" s="66">
        <f t="shared" si="2346"/>
        <v>8759984.879999999</v>
      </c>
      <c r="P749" s="66">
        <f t="shared" si="2347"/>
        <v>8379261.3900000006</v>
      </c>
      <c r="Q749" s="66">
        <f t="shared" ref="Q749:S749" si="2923">Q750</f>
        <v>549213.30000000005</v>
      </c>
      <c r="R749" s="66">
        <f t="shared" si="2923"/>
        <v>0</v>
      </c>
      <c r="S749" s="66">
        <f t="shared" si="2923"/>
        <v>0</v>
      </c>
      <c r="T749" s="66">
        <f t="shared" si="2627"/>
        <v>9394432.3000000007</v>
      </c>
      <c r="U749" s="66">
        <f t="shared" si="2628"/>
        <v>8759984.879999999</v>
      </c>
      <c r="V749" s="66">
        <f t="shared" si="2629"/>
        <v>8379261.3900000006</v>
      </c>
      <c r="W749" s="66">
        <f t="shared" ref="W749:Y749" si="2924">W750</f>
        <v>-241812.54</v>
      </c>
      <c r="X749" s="66">
        <f t="shared" si="2924"/>
        <v>0</v>
      </c>
      <c r="Y749" s="66">
        <f t="shared" si="2924"/>
        <v>0</v>
      </c>
      <c r="Z749" s="66">
        <f t="shared" si="2630"/>
        <v>9152619.7600000016</v>
      </c>
      <c r="AA749" s="66">
        <f t="shared" si="2631"/>
        <v>8759984.879999999</v>
      </c>
      <c r="AB749" s="66">
        <f t="shared" si="2632"/>
        <v>8379261.3900000006</v>
      </c>
      <c r="AC749" s="66">
        <f t="shared" ref="AC749:AE749" si="2925">AC750</f>
        <v>70000</v>
      </c>
      <c r="AD749" s="66">
        <f t="shared" si="2925"/>
        <v>0</v>
      </c>
      <c r="AE749" s="66">
        <f t="shared" si="2925"/>
        <v>0</v>
      </c>
      <c r="AF749" s="66">
        <f t="shared" si="2633"/>
        <v>9222619.7600000016</v>
      </c>
      <c r="AG749" s="66">
        <f t="shared" si="2634"/>
        <v>8759984.879999999</v>
      </c>
      <c r="AH749" s="66">
        <f t="shared" si="2635"/>
        <v>8379261.3900000006</v>
      </c>
      <c r="AI749" s="66">
        <f t="shared" ref="AI749:AK749" si="2926">AI750</f>
        <v>479192.6</v>
      </c>
      <c r="AJ749" s="66">
        <f t="shared" si="2926"/>
        <v>0</v>
      </c>
      <c r="AK749" s="66">
        <f t="shared" si="2926"/>
        <v>0</v>
      </c>
      <c r="AL749" s="66">
        <f t="shared" si="2637"/>
        <v>9701812.3600000013</v>
      </c>
      <c r="AM749" s="66">
        <f t="shared" si="2638"/>
        <v>8759984.879999999</v>
      </c>
      <c r="AN749" s="66">
        <f t="shared" si="2639"/>
        <v>8379261.3900000006</v>
      </c>
      <c r="AO749" s="66">
        <f t="shared" ref="AO749:AQ749" si="2927">AO750</f>
        <v>233510.15999999997</v>
      </c>
      <c r="AP749" s="66">
        <f t="shared" si="2927"/>
        <v>0</v>
      </c>
      <c r="AQ749" s="66">
        <f t="shared" si="2927"/>
        <v>0</v>
      </c>
      <c r="AR749" s="66">
        <f t="shared" si="2641"/>
        <v>9935322.5200000014</v>
      </c>
      <c r="AS749" s="66">
        <f t="shared" si="2642"/>
        <v>8759984.879999999</v>
      </c>
      <c r="AT749" s="66">
        <f t="shared" si="2643"/>
        <v>8379261.3900000006</v>
      </c>
      <c r="AU749" s="66">
        <f t="shared" ref="AU749:AW749" si="2928">AU750</f>
        <v>236108.69</v>
      </c>
      <c r="AV749" s="66">
        <f t="shared" si="2928"/>
        <v>0</v>
      </c>
      <c r="AW749" s="66">
        <f t="shared" si="2928"/>
        <v>0</v>
      </c>
      <c r="AX749" s="66">
        <f t="shared" si="2645"/>
        <v>10171431.210000001</v>
      </c>
      <c r="AY749" s="66">
        <f t="shared" si="2646"/>
        <v>8759984.879999999</v>
      </c>
      <c r="AZ749" s="66">
        <f t="shared" si="2647"/>
        <v>8379261.3900000006</v>
      </c>
      <c r="BA749" s="66">
        <f t="shared" ref="BA749:BC749" si="2929">BA750</f>
        <v>-174541.29000000004</v>
      </c>
      <c r="BB749" s="66">
        <f t="shared" si="2929"/>
        <v>0</v>
      </c>
      <c r="BC749" s="66">
        <f t="shared" si="2929"/>
        <v>0</v>
      </c>
      <c r="BD749" s="66">
        <f t="shared" si="2649"/>
        <v>9996889.9200000018</v>
      </c>
      <c r="BE749" s="66">
        <f t="shared" si="2650"/>
        <v>8759984.879999999</v>
      </c>
      <c r="BF749" s="66">
        <f t="shared" si="2651"/>
        <v>8379261.3900000006</v>
      </c>
    </row>
    <row r="750" spans="1:58" customFormat="1" ht="25.5">
      <c r="A750" s="123"/>
      <c r="B750" s="77" t="s">
        <v>34</v>
      </c>
      <c r="C750" s="40" t="s">
        <v>52</v>
      </c>
      <c r="D750" s="40" t="s">
        <v>21</v>
      </c>
      <c r="E750" s="40" t="s">
        <v>99</v>
      </c>
      <c r="F750" s="40" t="s">
        <v>312</v>
      </c>
      <c r="G750" s="41" t="s">
        <v>33</v>
      </c>
      <c r="H750" s="66">
        <f>1349695+1926625+5368899</f>
        <v>8645219</v>
      </c>
      <c r="I750" s="66">
        <f>1394482.8+1896847.12+5468654.96</f>
        <v>8759984.879999999</v>
      </c>
      <c r="J750" s="66">
        <f>1441062.11+1915798.12+5022401.16</f>
        <v>8379261.3900000006</v>
      </c>
      <c r="K750" s="66">
        <f>500000-300000</f>
        <v>200000</v>
      </c>
      <c r="L750" s="66"/>
      <c r="M750" s="66"/>
      <c r="N750" s="66">
        <f t="shared" si="2345"/>
        <v>8845219</v>
      </c>
      <c r="O750" s="66">
        <f t="shared" si="2346"/>
        <v>8759984.879999999</v>
      </c>
      <c r="P750" s="66">
        <f t="shared" si="2347"/>
        <v>8379261.3900000006</v>
      </c>
      <c r="Q750" s="66">
        <f>489101.76+10000+50000+111.54</f>
        <v>549213.30000000005</v>
      </c>
      <c r="R750" s="66"/>
      <c r="S750" s="66"/>
      <c r="T750" s="66">
        <f t="shared" si="2627"/>
        <v>9394432.3000000007</v>
      </c>
      <c r="U750" s="66">
        <f t="shared" si="2628"/>
        <v>8759984.879999999</v>
      </c>
      <c r="V750" s="66">
        <f t="shared" si="2629"/>
        <v>8379261.3900000006</v>
      </c>
      <c r="W750" s="66">
        <f>-25465-216347.54</f>
        <v>-241812.54</v>
      </c>
      <c r="X750" s="66"/>
      <c r="Y750" s="66"/>
      <c r="Z750" s="66">
        <f t="shared" si="2630"/>
        <v>9152619.7600000016</v>
      </c>
      <c r="AA750" s="66">
        <f t="shared" si="2631"/>
        <v>8759984.879999999</v>
      </c>
      <c r="AB750" s="66">
        <f t="shared" si="2632"/>
        <v>8379261.3900000006</v>
      </c>
      <c r="AC750" s="66">
        <v>70000</v>
      </c>
      <c r="AD750" s="66"/>
      <c r="AE750" s="66"/>
      <c r="AF750" s="66">
        <f t="shared" si="2633"/>
        <v>9222619.7600000016</v>
      </c>
      <c r="AG750" s="66">
        <f t="shared" si="2634"/>
        <v>8759984.879999999</v>
      </c>
      <c r="AH750" s="66">
        <f t="shared" si="2635"/>
        <v>8379261.3900000006</v>
      </c>
      <c r="AI750" s="66">
        <v>479192.6</v>
      </c>
      <c r="AJ750" s="66"/>
      <c r="AK750" s="66"/>
      <c r="AL750" s="66">
        <f t="shared" si="2637"/>
        <v>9701812.3600000013</v>
      </c>
      <c r="AM750" s="66">
        <f t="shared" si="2638"/>
        <v>8759984.879999999</v>
      </c>
      <c r="AN750" s="66">
        <f t="shared" si="2639"/>
        <v>8379261.3900000006</v>
      </c>
      <c r="AO750" s="66">
        <f>278510.16-45000</f>
        <v>233510.15999999997</v>
      </c>
      <c r="AP750" s="66"/>
      <c r="AQ750" s="66"/>
      <c r="AR750" s="66">
        <f t="shared" si="2641"/>
        <v>9935322.5200000014</v>
      </c>
      <c r="AS750" s="66">
        <f t="shared" si="2642"/>
        <v>8759984.879999999</v>
      </c>
      <c r="AT750" s="66">
        <f t="shared" si="2643"/>
        <v>8379261.3900000006</v>
      </c>
      <c r="AU750" s="66">
        <v>236108.69</v>
      </c>
      <c r="AV750" s="66"/>
      <c r="AW750" s="66"/>
      <c r="AX750" s="66">
        <f t="shared" si="2645"/>
        <v>10171431.210000001</v>
      </c>
      <c r="AY750" s="66">
        <f t="shared" si="2646"/>
        <v>8759984.879999999</v>
      </c>
      <c r="AZ750" s="66">
        <f t="shared" si="2647"/>
        <v>8379261.3900000006</v>
      </c>
      <c r="BA750" s="66">
        <v>-174541.29000000004</v>
      </c>
      <c r="BB750" s="66"/>
      <c r="BC750" s="66"/>
      <c r="BD750" s="66">
        <f t="shared" si="2649"/>
        <v>9996889.9200000018</v>
      </c>
      <c r="BE750" s="66">
        <f t="shared" si="2650"/>
        <v>8759984.879999999</v>
      </c>
      <c r="BF750" s="66">
        <f t="shared" si="2651"/>
        <v>8379261.3900000006</v>
      </c>
    </row>
    <row r="751" spans="1:58" customFormat="1">
      <c r="A751" s="123"/>
      <c r="B751" s="77" t="s">
        <v>47</v>
      </c>
      <c r="C751" s="40" t="s">
        <v>52</v>
      </c>
      <c r="D751" s="40" t="s">
        <v>21</v>
      </c>
      <c r="E751" s="40" t="s">
        <v>99</v>
      </c>
      <c r="F751" s="40" t="s">
        <v>312</v>
      </c>
      <c r="G751" s="41" t="s">
        <v>45</v>
      </c>
      <c r="H751" s="66">
        <f>H753</f>
        <v>23000</v>
      </c>
      <c r="I751" s="66">
        <f t="shared" ref="I751:M751" si="2930">I753</f>
        <v>23000</v>
      </c>
      <c r="J751" s="66">
        <f t="shared" si="2930"/>
        <v>23000</v>
      </c>
      <c r="K751" s="66">
        <f t="shared" si="2930"/>
        <v>0</v>
      </c>
      <c r="L751" s="66">
        <f t="shared" si="2930"/>
        <v>0</v>
      </c>
      <c r="M751" s="66">
        <f t="shared" si="2930"/>
        <v>0</v>
      </c>
      <c r="N751" s="66">
        <f t="shared" ref="N751:N847" si="2931">H751+K751</f>
        <v>23000</v>
      </c>
      <c r="O751" s="66">
        <f t="shared" ref="O751:O847" si="2932">I751+L751</f>
        <v>23000</v>
      </c>
      <c r="P751" s="66">
        <f t="shared" ref="P751:P847" si="2933">J751+M751</f>
        <v>23000</v>
      </c>
      <c r="Q751" s="66">
        <f t="shared" ref="Q751:S751" si="2934">Q753</f>
        <v>0</v>
      </c>
      <c r="R751" s="66">
        <f t="shared" si="2934"/>
        <v>0</v>
      </c>
      <c r="S751" s="66">
        <f t="shared" si="2934"/>
        <v>0</v>
      </c>
      <c r="T751" s="66">
        <f t="shared" si="2627"/>
        <v>23000</v>
      </c>
      <c r="U751" s="66">
        <f t="shared" si="2628"/>
        <v>23000</v>
      </c>
      <c r="V751" s="66">
        <f t="shared" si="2629"/>
        <v>23000</v>
      </c>
      <c r="W751" s="66">
        <f t="shared" ref="W751:Y751" si="2935">W753</f>
        <v>0</v>
      </c>
      <c r="X751" s="66">
        <f t="shared" si="2935"/>
        <v>0</v>
      </c>
      <c r="Y751" s="66">
        <f t="shared" si="2935"/>
        <v>0</v>
      </c>
      <c r="Z751" s="66">
        <f t="shared" si="2630"/>
        <v>23000</v>
      </c>
      <c r="AA751" s="66">
        <f t="shared" si="2631"/>
        <v>23000</v>
      </c>
      <c r="AB751" s="66">
        <f t="shared" si="2632"/>
        <v>23000</v>
      </c>
      <c r="AC751" s="66">
        <f t="shared" ref="AC751:AE751" si="2936">AC753</f>
        <v>0</v>
      </c>
      <c r="AD751" s="66">
        <f t="shared" si="2936"/>
        <v>0</v>
      </c>
      <c r="AE751" s="66">
        <f t="shared" si="2936"/>
        <v>0</v>
      </c>
      <c r="AF751" s="66">
        <f t="shared" si="2633"/>
        <v>23000</v>
      </c>
      <c r="AG751" s="66">
        <f t="shared" si="2634"/>
        <v>23000</v>
      </c>
      <c r="AH751" s="66">
        <f t="shared" si="2635"/>
        <v>23000</v>
      </c>
      <c r="AI751" s="66">
        <f t="shared" ref="AI751:AK751" si="2937">AI753</f>
        <v>0</v>
      </c>
      <c r="AJ751" s="66">
        <f t="shared" si="2937"/>
        <v>0</v>
      </c>
      <c r="AK751" s="66">
        <f t="shared" si="2937"/>
        <v>0</v>
      </c>
      <c r="AL751" s="66">
        <f t="shared" si="2637"/>
        <v>23000</v>
      </c>
      <c r="AM751" s="66">
        <f t="shared" si="2638"/>
        <v>23000</v>
      </c>
      <c r="AN751" s="66">
        <f t="shared" si="2639"/>
        <v>23000</v>
      </c>
      <c r="AO751" s="66">
        <f>AO752+AO753</f>
        <v>4545.0599999999995</v>
      </c>
      <c r="AP751" s="66">
        <f t="shared" ref="AP751:AQ751" si="2938">AP752+AP753</f>
        <v>0</v>
      </c>
      <c r="AQ751" s="66">
        <f t="shared" si="2938"/>
        <v>0</v>
      </c>
      <c r="AR751" s="66">
        <f t="shared" si="2641"/>
        <v>27545.059999999998</v>
      </c>
      <c r="AS751" s="66">
        <f t="shared" si="2642"/>
        <v>23000</v>
      </c>
      <c r="AT751" s="66">
        <f t="shared" si="2643"/>
        <v>23000</v>
      </c>
      <c r="AU751" s="66">
        <f>AU752+AU753</f>
        <v>0</v>
      </c>
      <c r="AV751" s="66">
        <f t="shared" ref="AV751:AW751" si="2939">AV752+AV753</f>
        <v>0</v>
      </c>
      <c r="AW751" s="66">
        <f t="shared" si="2939"/>
        <v>0</v>
      </c>
      <c r="AX751" s="66">
        <f t="shared" si="2645"/>
        <v>27545.059999999998</v>
      </c>
      <c r="AY751" s="66">
        <f t="shared" si="2646"/>
        <v>23000</v>
      </c>
      <c r="AZ751" s="66">
        <f t="shared" si="2647"/>
        <v>23000</v>
      </c>
      <c r="BA751" s="66">
        <f>BA752+BA753</f>
        <v>0</v>
      </c>
      <c r="BB751" s="66">
        <f t="shared" ref="BB751:BC751" si="2940">BB752+BB753</f>
        <v>0</v>
      </c>
      <c r="BC751" s="66">
        <f t="shared" si="2940"/>
        <v>0</v>
      </c>
      <c r="BD751" s="66">
        <f t="shared" si="2649"/>
        <v>27545.059999999998</v>
      </c>
      <c r="BE751" s="66">
        <f t="shared" si="2650"/>
        <v>23000</v>
      </c>
      <c r="BF751" s="66">
        <f t="shared" si="2651"/>
        <v>23000</v>
      </c>
    </row>
    <row r="752" spans="1:58" customFormat="1">
      <c r="A752" s="123"/>
      <c r="B752" s="77" t="s">
        <v>438</v>
      </c>
      <c r="C752" s="40" t="s">
        <v>52</v>
      </c>
      <c r="D752" s="40" t="s">
        <v>21</v>
      </c>
      <c r="E752" s="40" t="s">
        <v>99</v>
      </c>
      <c r="F752" s="40" t="s">
        <v>312</v>
      </c>
      <c r="G752" s="41" t="s">
        <v>437</v>
      </c>
      <c r="H752" s="66"/>
      <c r="I752" s="66"/>
      <c r="J752" s="66"/>
      <c r="K752" s="66"/>
      <c r="L752" s="66"/>
      <c r="M752" s="66"/>
      <c r="N752" s="66"/>
      <c r="O752" s="66"/>
      <c r="P752" s="66"/>
      <c r="Q752" s="66"/>
      <c r="R752" s="66"/>
      <c r="S752" s="66"/>
      <c r="T752" s="66"/>
      <c r="U752" s="66"/>
      <c r="V752" s="66"/>
      <c r="W752" s="66"/>
      <c r="X752" s="66"/>
      <c r="Y752" s="66"/>
      <c r="Z752" s="66"/>
      <c r="AA752" s="66"/>
      <c r="AB752" s="66"/>
      <c r="AC752" s="66"/>
      <c r="AD752" s="66"/>
      <c r="AE752" s="66"/>
      <c r="AF752" s="66"/>
      <c r="AG752" s="66"/>
      <c r="AH752" s="66"/>
      <c r="AI752" s="66"/>
      <c r="AJ752" s="66"/>
      <c r="AK752" s="66"/>
      <c r="AL752" s="66"/>
      <c r="AM752" s="66"/>
      <c r="AN752" s="66"/>
      <c r="AO752" s="66">
        <v>2195.06</v>
      </c>
      <c r="AP752" s="66"/>
      <c r="AQ752" s="66"/>
      <c r="AR752" s="66">
        <f t="shared" ref="AR752" si="2941">AL752+AO752</f>
        <v>2195.06</v>
      </c>
      <c r="AS752" s="66">
        <f t="shared" ref="AS752" si="2942">AM752+AP752</f>
        <v>0</v>
      </c>
      <c r="AT752" s="66">
        <f t="shared" ref="AT752" si="2943">AN752+AQ752</f>
        <v>0</v>
      </c>
      <c r="AU752" s="66"/>
      <c r="AV752" s="66"/>
      <c r="AW752" s="66"/>
      <c r="AX752" s="66">
        <f t="shared" si="2645"/>
        <v>2195.06</v>
      </c>
      <c r="AY752" s="66">
        <f t="shared" si="2646"/>
        <v>0</v>
      </c>
      <c r="AZ752" s="66">
        <f t="shared" si="2647"/>
        <v>0</v>
      </c>
      <c r="BA752" s="66"/>
      <c r="BB752" s="66"/>
      <c r="BC752" s="66"/>
      <c r="BD752" s="66">
        <f t="shared" si="2649"/>
        <v>2195.06</v>
      </c>
      <c r="BE752" s="66">
        <f t="shared" si="2650"/>
        <v>0</v>
      </c>
      <c r="BF752" s="66">
        <f t="shared" si="2651"/>
        <v>0</v>
      </c>
    </row>
    <row r="753" spans="1:58" customFormat="1">
      <c r="A753" s="123"/>
      <c r="B753" s="164" t="s">
        <v>55</v>
      </c>
      <c r="C753" s="40" t="s">
        <v>52</v>
      </c>
      <c r="D753" s="40" t="s">
        <v>21</v>
      </c>
      <c r="E753" s="40" t="s">
        <v>99</v>
      </c>
      <c r="F753" s="40" t="s">
        <v>312</v>
      </c>
      <c r="G753" s="41" t="s">
        <v>56</v>
      </c>
      <c r="H753" s="66">
        <v>23000</v>
      </c>
      <c r="I753" s="66">
        <v>23000</v>
      </c>
      <c r="J753" s="66">
        <v>23000</v>
      </c>
      <c r="K753" s="66"/>
      <c r="L753" s="66"/>
      <c r="M753" s="66"/>
      <c r="N753" s="66">
        <f t="shared" si="2931"/>
        <v>23000</v>
      </c>
      <c r="O753" s="66">
        <f t="shared" si="2932"/>
        <v>23000</v>
      </c>
      <c r="P753" s="66">
        <f t="shared" si="2933"/>
        <v>23000</v>
      </c>
      <c r="Q753" s="66"/>
      <c r="R753" s="66"/>
      <c r="S753" s="66"/>
      <c r="T753" s="66">
        <f t="shared" si="2627"/>
        <v>23000</v>
      </c>
      <c r="U753" s="66">
        <f t="shared" si="2628"/>
        <v>23000</v>
      </c>
      <c r="V753" s="66">
        <f t="shared" si="2629"/>
        <v>23000</v>
      </c>
      <c r="W753" s="66"/>
      <c r="X753" s="66"/>
      <c r="Y753" s="66"/>
      <c r="Z753" s="66">
        <f t="shared" si="2630"/>
        <v>23000</v>
      </c>
      <c r="AA753" s="66">
        <f t="shared" si="2631"/>
        <v>23000</v>
      </c>
      <c r="AB753" s="66">
        <f t="shared" si="2632"/>
        <v>23000</v>
      </c>
      <c r="AC753" s="66"/>
      <c r="AD753" s="66"/>
      <c r="AE753" s="66"/>
      <c r="AF753" s="66">
        <f t="shared" si="2633"/>
        <v>23000</v>
      </c>
      <c r="AG753" s="66">
        <f t="shared" si="2634"/>
        <v>23000</v>
      </c>
      <c r="AH753" s="66">
        <f t="shared" si="2635"/>
        <v>23000</v>
      </c>
      <c r="AI753" s="66"/>
      <c r="AJ753" s="66"/>
      <c r="AK753" s="66"/>
      <c r="AL753" s="66">
        <f t="shared" si="2637"/>
        <v>23000</v>
      </c>
      <c r="AM753" s="66">
        <f t="shared" si="2638"/>
        <v>23000</v>
      </c>
      <c r="AN753" s="66">
        <f t="shared" si="2639"/>
        <v>23000</v>
      </c>
      <c r="AO753" s="66">
        <v>2350</v>
      </c>
      <c r="AP753" s="66"/>
      <c r="AQ753" s="66"/>
      <c r="AR753" s="66">
        <f t="shared" si="2641"/>
        <v>25350</v>
      </c>
      <c r="AS753" s="66">
        <f t="shared" si="2642"/>
        <v>23000</v>
      </c>
      <c r="AT753" s="66">
        <f t="shared" si="2643"/>
        <v>23000</v>
      </c>
      <c r="AU753" s="66"/>
      <c r="AV753" s="66"/>
      <c r="AW753" s="66"/>
      <c r="AX753" s="66">
        <f t="shared" si="2645"/>
        <v>25350</v>
      </c>
      <c r="AY753" s="66">
        <f t="shared" si="2646"/>
        <v>23000</v>
      </c>
      <c r="AZ753" s="66">
        <f t="shared" si="2647"/>
        <v>23000</v>
      </c>
      <c r="BA753" s="66"/>
      <c r="BB753" s="66"/>
      <c r="BC753" s="66"/>
      <c r="BD753" s="66">
        <f t="shared" si="2649"/>
        <v>25350</v>
      </c>
      <c r="BE753" s="66">
        <f t="shared" si="2650"/>
        <v>23000</v>
      </c>
      <c r="BF753" s="66">
        <f t="shared" si="2651"/>
        <v>23000</v>
      </c>
    </row>
    <row r="754" spans="1:58" customFormat="1" ht="25.5">
      <c r="A754" s="123"/>
      <c r="B754" s="80" t="s">
        <v>313</v>
      </c>
      <c r="C754" s="40" t="s">
        <v>52</v>
      </c>
      <c r="D754" s="40" t="s">
        <v>21</v>
      </c>
      <c r="E754" s="40" t="s">
        <v>99</v>
      </c>
      <c r="F754" s="40" t="s">
        <v>314</v>
      </c>
      <c r="G754" s="41"/>
      <c r="H754" s="66">
        <f>H755</f>
        <v>1500000</v>
      </c>
      <c r="I754" s="66">
        <f t="shared" ref="I754:M755" si="2944">I755</f>
        <v>0</v>
      </c>
      <c r="J754" s="66">
        <f t="shared" si="2944"/>
        <v>0</v>
      </c>
      <c r="K754" s="66">
        <f t="shared" si="2944"/>
        <v>0</v>
      </c>
      <c r="L754" s="66">
        <f t="shared" si="2944"/>
        <v>0</v>
      </c>
      <c r="M754" s="66">
        <f t="shared" si="2944"/>
        <v>0</v>
      </c>
      <c r="N754" s="66">
        <f t="shared" si="2931"/>
        <v>1500000</v>
      </c>
      <c r="O754" s="66">
        <f t="shared" si="2932"/>
        <v>0</v>
      </c>
      <c r="P754" s="66">
        <f t="shared" si="2933"/>
        <v>0</v>
      </c>
      <c r="Q754" s="66">
        <f t="shared" ref="Q754:S755" si="2945">Q755</f>
        <v>0</v>
      </c>
      <c r="R754" s="66">
        <f t="shared" si="2945"/>
        <v>0</v>
      </c>
      <c r="S754" s="66">
        <f t="shared" si="2945"/>
        <v>0</v>
      </c>
      <c r="T754" s="66">
        <f t="shared" si="2627"/>
        <v>1500000</v>
      </c>
      <c r="U754" s="66">
        <f t="shared" si="2628"/>
        <v>0</v>
      </c>
      <c r="V754" s="66">
        <f t="shared" si="2629"/>
        <v>0</v>
      </c>
      <c r="W754" s="66">
        <f t="shared" ref="W754:Y755" si="2946">W755</f>
        <v>0</v>
      </c>
      <c r="X754" s="66">
        <f t="shared" si="2946"/>
        <v>0</v>
      </c>
      <c r="Y754" s="66">
        <f t="shared" si="2946"/>
        <v>0</v>
      </c>
      <c r="Z754" s="66">
        <f t="shared" si="2630"/>
        <v>1500000</v>
      </c>
      <c r="AA754" s="66">
        <f t="shared" si="2631"/>
        <v>0</v>
      </c>
      <c r="AB754" s="66">
        <f t="shared" si="2632"/>
        <v>0</v>
      </c>
      <c r="AC754" s="66">
        <f t="shared" ref="AC754:AE755" si="2947">AC755</f>
        <v>0</v>
      </c>
      <c r="AD754" s="66">
        <f t="shared" si="2947"/>
        <v>0</v>
      </c>
      <c r="AE754" s="66">
        <f t="shared" si="2947"/>
        <v>0</v>
      </c>
      <c r="AF754" s="66">
        <f t="shared" si="2633"/>
        <v>1500000</v>
      </c>
      <c r="AG754" s="66">
        <f t="shared" si="2634"/>
        <v>0</v>
      </c>
      <c r="AH754" s="66">
        <f t="shared" si="2635"/>
        <v>0</v>
      </c>
      <c r="AI754" s="66">
        <f t="shared" ref="AI754:AK755" si="2948">AI755</f>
        <v>-1500000</v>
      </c>
      <c r="AJ754" s="66">
        <f t="shared" si="2948"/>
        <v>0</v>
      </c>
      <c r="AK754" s="66">
        <f t="shared" si="2948"/>
        <v>0</v>
      </c>
      <c r="AL754" s="66">
        <f t="shared" si="2637"/>
        <v>0</v>
      </c>
      <c r="AM754" s="66">
        <f t="shared" si="2638"/>
        <v>0</v>
      </c>
      <c r="AN754" s="66">
        <f t="shared" si="2639"/>
        <v>0</v>
      </c>
      <c r="AO754" s="66">
        <f t="shared" ref="AO754:AQ755" si="2949">AO755</f>
        <v>0</v>
      </c>
      <c r="AP754" s="66">
        <f t="shared" si="2949"/>
        <v>0</v>
      </c>
      <c r="AQ754" s="66">
        <f t="shared" si="2949"/>
        <v>0</v>
      </c>
      <c r="AR754" s="66">
        <f t="shared" si="2641"/>
        <v>0</v>
      </c>
      <c r="AS754" s="66">
        <f t="shared" si="2642"/>
        <v>0</v>
      </c>
      <c r="AT754" s="66">
        <f t="shared" si="2643"/>
        <v>0</v>
      </c>
      <c r="AU754" s="66">
        <f t="shared" ref="AU754:AW755" si="2950">AU755</f>
        <v>0</v>
      </c>
      <c r="AV754" s="66">
        <f t="shared" si="2950"/>
        <v>0</v>
      </c>
      <c r="AW754" s="66">
        <f t="shared" si="2950"/>
        <v>0</v>
      </c>
      <c r="AX754" s="66">
        <f t="shared" si="2645"/>
        <v>0</v>
      </c>
      <c r="AY754" s="66">
        <f t="shared" si="2646"/>
        <v>0</v>
      </c>
      <c r="AZ754" s="66">
        <f t="shared" si="2647"/>
        <v>0</v>
      </c>
      <c r="BA754" s="66">
        <f t="shared" ref="BA754:BC755" si="2951">BA755</f>
        <v>0</v>
      </c>
      <c r="BB754" s="66">
        <f t="shared" si="2951"/>
        <v>0</v>
      </c>
      <c r="BC754" s="66">
        <f t="shared" si="2951"/>
        <v>0</v>
      </c>
      <c r="BD754" s="66">
        <f t="shared" si="2649"/>
        <v>0</v>
      </c>
      <c r="BE754" s="66">
        <f t="shared" si="2650"/>
        <v>0</v>
      </c>
      <c r="BF754" s="66">
        <f t="shared" si="2651"/>
        <v>0</v>
      </c>
    </row>
    <row r="755" spans="1:58" customFormat="1" ht="25.5">
      <c r="A755" s="123"/>
      <c r="B755" s="136" t="s">
        <v>207</v>
      </c>
      <c r="C755" s="40" t="s">
        <v>52</v>
      </c>
      <c r="D755" s="40" t="s">
        <v>21</v>
      </c>
      <c r="E755" s="40" t="s">
        <v>99</v>
      </c>
      <c r="F755" s="40" t="s">
        <v>314</v>
      </c>
      <c r="G755" s="41" t="s">
        <v>32</v>
      </c>
      <c r="H755" s="66">
        <f>H756</f>
        <v>1500000</v>
      </c>
      <c r="I755" s="66">
        <f t="shared" si="2944"/>
        <v>0</v>
      </c>
      <c r="J755" s="66">
        <f t="shared" si="2944"/>
        <v>0</v>
      </c>
      <c r="K755" s="66">
        <f t="shared" si="2944"/>
        <v>0</v>
      </c>
      <c r="L755" s="66">
        <f t="shared" si="2944"/>
        <v>0</v>
      </c>
      <c r="M755" s="66">
        <f t="shared" si="2944"/>
        <v>0</v>
      </c>
      <c r="N755" s="66">
        <f t="shared" si="2931"/>
        <v>1500000</v>
      </c>
      <c r="O755" s="66">
        <f t="shared" si="2932"/>
        <v>0</v>
      </c>
      <c r="P755" s="66">
        <f t="shared" si="2933"/>
        <v>0</v>
      </c>
      <c r="Q755" s="66">
        <f t="shared" si="2945"/>
        <v>0</v>
      </c>
      <c r="R755" s="66">
        <f t="shared" si="2945"/>
        <v>0</v>
      </c>
      <c r="S755" s="66">
        <f t="shared" si="2945"/>
        <v>0</v>
      </c>
      <c r="T755" s="66">
        <f t="shared" si="2627"/>
        <v>1500000</v>
      </c>
      <c r="U755" s="66">
        <f t="shared" si="2628"/>
        <v>0</v>
      </c>
      <c r="V755" s="66">
        <f t="shared" si="2629"/>
        <v>0</v>
      </c>
      <c r="W755" s="66">
        <f t="shared" si="2946"/>
        <v>0</v>
      </c>
      <c r="X755" s="66">
        <f t="shared" si="2946"/>
        <v>0</v>
      </c>
      <c r="Y755" s="66">
        <f t="shared" si="2946"/>
        <v>0</v>
      </c>
      <c r="Z755" s="66">
        <f t="shared" si="2630"/>
        <v>1500000</v>
      </c>
      <c r="AA755" s="66">
        <f t="shared" si="2631"/>
        <v>0</v>
      </c>
      <c r="AB755" s="66">
        <f t="shared" si="2632"/>
        <v>0</v>
      </c>
      <c r="AC755" s="66">
        <f t="shared" si="2947"/>
        <v>0</v>
      </c>
      <c r="AD755" s="66">
        <f t="shared" si="2947"/>
        <v>0</v>
      </c>
      <c r="AE755" s="66">
        <f t="shared" si="2947"/>
        <v>0</v>
      </c>
      <c r="AF755" s="66">
        <f t="shared" si="2633"/>
        <v>1500000</v>
      </c>
      <c r="AG755" s="66">
        <f t="shared" si="2634"/>
        <v>0</v>
      </c>
      <c r="AH755" s="66">
        <f t="shared" si="2635"/>
        <v>0</v>
      </c>
      <c r="AI755" s="66">
        <f t="shared" si="2948"/>
        <v>-1500000</v>
      </c>
      <c r="AJ755" s="66">
        <f t="shared" si="2948"/>
        <v>0</v>
      </c>
      <c r="AK755" s="66">
        <f t="shared" si="2948"/>
        <v>0</v>
      </c>
      <c r="AL755" s="66">
        <f t="shared" si="2637"/>
        <v>0</v>
      </c>
      <c r="AM755" s="66">
        <f t="shared" si="2638"/>
        <v>0</v>
      </c>
      <c r="AN755" s="66">
        <f t="shared" si="2639"/>
        <v>0</v>
      </c>
      <c r="AO755" s="66">
        <f t="shared" si="2949"/>
        <v>0</v>
      </c>
      <c r="AP755" s="66">
        <f t="shared" si="2949"/>
        <v>0</v>
      </c>
      <c r="AQ755" s="66">
        <f t="shared" si="2949"/>
        <v>0</v>
      </c>
      <c r="AR755" s="66">
        <f t="shared" si="2641"/>
        <v>0</v>
      </c>
      <c r="AS755" s="66">
        <f t="shared" si="2642"/>
        <v>0</v>
      </c>
      <c r="AT755" s="66">
        <f t="shared" si="2643"/>
        <v>0</v>
      </c>
      <c r="AU755" s="66">
        <f t="shared" si="2950"/>
        <v>0</v>
      </c>
      <c r="AV755" s="66">
        <f t="shared" si="2950"/>
        <v>0</v>
      </c>
      <c r="AW755" s="66">
        <f t="shared" si="2950"/>
        <v>0</v>
      </c>
      <c r="AX755" s="66">
        <f t="shared" si="2645"/>
        <v>0</v>
      </c>
      <c r="AY755" s="66">
        <f t="shared" si="2646"/>
        <v>0</v>
      </c>
      <c r="AZ755" s="66">
        <f t="shared" si="2647"/>
        <v>0</v>
      </c>
      <c r="BA755" s="66">
        <f t="shared" si="2951"/>
        <v>0</v>
      </c>
      <c r="BB755" s="66">
        <f t="shared" si="2951"/>
        <v>0</v>
      </c>
      <c r="BC755" s="66">
        <f t="shared" si="2951"/>
        <v>0</v>
      </c>
      <c r="BD755" s="66">
        <f t="shared" si="2649"/>
        <v>0</v>
      </c>
      <c r="BE755" s="66">
        <f t="shared" si="2650"/>
        <v>0</v>
      </c>
      <c r="BF755" s="66">
        <f t="shared" si="2651"/>
        <v>0</v>
      </c>
    </row>
    <row r="756" spans="1:58" customFormat="1" ht="25.5">
      <c r="A756" s="123"/>
      <c r="B756" s="77" t="s">
        <v>34</v>
      </c>
      <c r="C756" s="40" t="s">
        <v>52</v>
      </c>
      <c r="D756" s="40" t="s">
        <v>21</v>
      </c>
      <c r="E756" s="40" t="s">
        <v>99</v>
      </c>
      <c r="F756" s="40" t="s">
        <v>314</v>
      </c>
      <c r="G756" s="41" t="s">
        <v>33</v>
      </c>
      <c r="H756" s="67">
        <v>1500000</v>
      </c>
      <c r="I756" s="66"/>
      <c r="J756" s="66"/>
      <c r="K756" s="67"/>
      <c r="L756" s="66"/>
      <c r="M756" s="66"/>
      <c r="N756" s="67">
        <f t="shared" si="2931"/>
        <v>1500000</v>
      </c>
      <c r="O756" s="66">
        <f t="shared" si="2932"/>
        <v>0</v>
      </c>
      <c r="P756" s="66">
        <f t="shared" si="2933"/>
        <v>0</v>
      </c>
      <c r="Q756" s="67"/>
      <c r="R756" s="66"/>
      <c r="S756" s="66"/>
      <c r="T756" s="67">
        <f t="shared" si="2627"/>
        <v>1500000</v>
      </c>
      <c r="U756" s="66">
        <f t="shared" si="2628"/>
        <v>0</v>
      </c>
      <c r="V756" s="66">
        <f t="shared" si="2629"/>
        <v>0</v>
      </c>
      <c r="W756" s="67"/>
      <c r="X756" s="66"/>
      <c r="Y756" s="66"/>
      <c r="Z756" s="67">
        <f t="shared" si="2630"/>
        <v>1500000</v>
      </c>
      <c r="AA756" s="66">
        <f t="shared" si="2631"/>
        <v>0</v>
      </c>
      <c r="AB756" s="66">
        <f t="shared" si="2632"/>
        <v>0</v>
      </c>
      <c r="AC756" s="67"/>
      <c r="AD756" s="66"/>
      <c r="AE756" s="66"/>
      <c r="AF756" s="67">
        <f t="shared" si="2633"/>
        <v>1500000</v>
      </c>
      <c r="AG756" s="66">
        <f t="shared" si="2634"/>
        <v>0</v>
      </c>
      <c r="AH756" s="66">
        <f t="shared" si="2635"/>
        <v>0</v>
      </c>
      <c r="AI756" s="67">
        <v>-1500000</v>
      </c>
      <c r="AJ756" s="66"/>
      <c r="AK756" s="66"/>
      <c r="AL756" s="67">
        <f t="shared" si="2637"/>
        <v>0</v>
      </c>
      <c r="AM756" s="66">
        <f t="shared" si="2638"/>
        <v>0</v>
      </c>
      <c r="AN756" s="66">
        <f t="shared" si="2639"/>
        <v>0</v>
      </c>
      <c r="AO756" s="67"/>
      <c r="AP756" s="66"/>
      <c r="AQ756" s="66"/>
      <c r="AR756" s="67">
        <f t="shared" si="2641"/>
        <v>0</v>
      </c>
      <c r="AS756" s="66">
        <f t="shared" si="2642"/>
        <v>0</v>
      </c>
      <c r="AT756" s="66">
        <f t="shared" si="2643"/>
        <v>0</v>
      </c>
      <c r="AU756" s="67"/>
      <c r="AV756" s="66"/>
      <c r="AW756" s="66"/>
      <c r="AX756" s="67">
        <f t="shared" si="2645"/>
        <v>0</v>
      </c>
      <c r="AY756" s="66">
        <f t="shared" si="2646"/>
        <v>0</v>
      </c>
      <c r="AZ756" s="66">
        <f t="shared" si="2647"/>
        <v>0</v>
      </c>
      <c r="BA756" s="67"/>
      <c r="BB756" s="66"/>
      <c r="BC756" s="66"/>
      <c r="BD756" s="67">
        <f t="shared" si="2649"/>
        <v>0</v>
      </c>
      <c r="BE756" s="66">
        <f t="shared" si="2650"/>
        <v>0</v>
      </c>
      <c r="BF756" s="66">
        <f t="shared" si="2651"/>
        <v>0</v>
      </c>
    </row>
    <row r="757" spans="1:58" customFormat="1">
      <c r="A757" s="123"/>
      <c r="B757" s="186" t="s">
        <v>287</v>
      </c>
      <c r="C757" s="40" t="s">
        <v>52</v>
      </c>
      <c r="D757" s="40" t="s">
        <v>21</v>
      </c>
      <c r="E757" s="40" t="s">
        <v>99</v>
      </c>
      <c r="F757" s="40" t="s">
        <v>128</v>
      </c>
      <c r="G757" s="41"/>
      <c r="H757" s="66">
        <f>H762</f>
        <v>3382000</v>
      </c>
      <c r="I757" s="66">
        <f t="shared" ref="I757:M757" si="2952">I762</f>
        <v>2000000</v>
      </c>
      <c r="J757" s="66">
        <f t="shared" si="2952"/>
        <v>1500000</v>
      </c>
      <c r="K757" s="66">
        <f t="shared" si="2952"/>
        <v>0</v>
      </c>
      <c r="L757" s="66">
        <f t="shared" si="2952"/>
        <v>0</v>
      </c>
      <c r="M757" s="66">
        <f t="shared" si="2952"/>
        <v>0</v>
      </c>
      <c r="N757" s="66">
        <f t="shared" si="2931"/>
        <v>3382000</v>
      </c>
      <c r="O757" s="66">
        <f t="shared" si="2932"/>
        <v>2000000</v>
      </c>
      <c r="P757" s="66">
        <f t="shared" si="2933"/>
        <v>1500000</v>
      </c>
      <c r="Q757" s="66">
        <f>Q758+Q760+Q762</f>
        <v>-1556090</v>
      </c>
      <c r="R757" s="66">
        <f t="shared" ref="R757:S757" si="2953">R758+R760+R762</f>
        <v>0</v>
      </c>
      <c r="S757" s="66">
        <f t="shared" si="2953"/>
        <v>0</v>
      </c>
      <c r="T757" s="66">
        <f t="shared" si="2627"/>
        <v>1825910</v>
      </c>
      <c r="U757" s="66">
        <f t="shared" si="2628"/>
        <v>2000000</v>
      </c>
      <c r="V757" s="66">
        <f t="shared" si="2629"/>
        <v>1500000</v>
      </c>
      <c r="W757" s="66">
        <f>W758+W760+W762</f>
        <v>-261974.19</v>
      </c>
      <c r="X757" s="66">
        <f t="shared" ref="X757:Y757" si="2954">X758+X760+X762</f>
        <v>0</v>
      </c>
      <c r="Y757" s="66">
        <f t="shared" si="2954"/>
        <v>0</v>
      </c>
      <c r="Z757" s="66">
        <f t="shared" si="2630"/>
        <v>1563935.81</v>
      </c>
      <c r="AA757" s="66">
        <f t="shared" si="2631"/>
        <v>2000000</v>
      </c>
      <c r="AB757" s="66">
        <f t="shared" si="2632"/>
        <v>1500000</v>
      </c>
      <c r="AC757" s="66">
        <f>AC758+AC760+AC762</f>
        <v>634296.41</v>
      </c>
      <c r="AD757" s="66">
        <f t="shared" ref="AD757:AE757" si="2955">AD758+AD760+AD762</f>
        <v>0</v>
      </c>
      <c r="AE757" s="66">
        <f t="shared" si="2955"/>
        <v>0</v>
      </c>
      <c r="AF757" s="66">
        <f t="shared" si="2633"/>
        <v>2198232.2200000002</v>
      </c>
      <c r="AG757" s="66">
        <f t="shared" si="2634"/>
        <v>2000000</v>
      </c>
      <c r="AH757" s="66">
        <f t="shared" si="2635"/>
        <v>1500000</v>
      </c>
      <c r="AI757" s="66">
        <f>AI758+AI760+AI762</f>
        <v>-35204.090000000011</v>
      </c>
      <c r="AJ757" s="66">
        <f t="shared" ref="AJ757:AK757" si="2956">AJ758+AJ760+AJ762</f>
        <v>0</v>
      </c>
      <c r="AK757" s="66">
        <f t="shared" si="2956"/>
        <v>0</v>
      </c>
      <c r="AL757" s="66">
        <f t="shared" si="2637"/>
        <v>2163028.1300000004</v>
      </c>
      <c r="AM757" s="66">
        <f t="shared" si="2638"/>
        <v>2000000</v>
      </c>
      <c r="AN757" s="66">
        <f t="shared" si="2639"/>
        <v>1500000</v>
      </c>
      <c r="AO757" s="66">
        <f>AO758+AO760+AO762</f>
        <v>-180200</v>
      </c>
      <c r="AP757" s="66">
        <f t="shared" ref="AP757:AQ757" si="2957">AP758+AP760+AP762</f>
        <v>0</v>
      </c>
      <c r="AQ757" s="66">
        <f t="shared" si="2957"/>
        <v>0</v>
      </c>
      <c r="AR757" s="66">
        <f t="shared" si="2641"/>
        <v>1982828.1300000004</v>
      </c>
      <c r="AS757" s="66">
        <f t="shared" si="2642"/>
        <v>2000000</v>
      </c>
      <c r="AT757" s="66">
        <f t="shared" si="2643"/>
        <v>1500000</v>
      </c>
      <c r="AU757" s="66">
        <f>AU758+AU760+AU762</f>
        <v>500000</v>
      </c>
      <c r="AV757" s="66">
        <f t="shared" ref="AV757:AW757" si="2958">AV758+AV760+AV762</f>
        <v>0</v>
      </c>
      <c r="AW757" s="66">
        <f t="shared" si="2958"/>
        <v>0</v>
      </c>
      <c r="AX757" s="66">
        <f t="shared" si="2645"/>
        <v>2482828.1300000004</v>
      </c>
      <c r="AY757" s="66">
        <f t="shared" si="2646"/>
        <v>2000000</v>
      </c>
      <c r="AZ757" s="66">
        <f t="shared" si="2647"/>
        <v>1500000</v>
      </c>
      <c r="BA757" s="66">
        <f>BA758+BA760+BA762</f>
        <v>-393861.20999999996</v>
      </c>
      <c r="BB757" s="66">
        <f t="shared" ref="BB757:BC757" si="2959">BB758+BB760+BB762</f>
        <v>0</v>
      </c>
      <c r="BC757" s="66">
        <f t="shared" si="2959"/>
        <v>0</v>
      </c>
      <c r="BD757" s="66">
        <f t="shared" si="2649"/>
        <v>2088966.9200000004</v>
      </c>
      <c r="BE757" s="66">
        <f t="shared" si="2650"/>
        <v>2000000</v>
      </c>
      <c r="BF757" s="66">
        <f t="shared" si="2651"/>
        <v>1500000</v>
      </c>
    </row>
    <row r="758" spans="1:58" customFormat="1" ht="25.5">
      <c r="A758" s="123"/>
      <c r="B758" s="136" t="s">
        <v>207</v>
      </c>
      <c r="C758" s="40" t="s">
        <v>52</v>
      </c>
      <c r="D758" s="40" t="s">
        <v>21</v>
      </c>
      <c r="E758" s="40" t="s">
        <v>99</v>
      </c>
      <c r="F758" s="40" t="s">
        <v>128</v>
      </c>
      <c r="G758" s="41" t="s">
        <v>32</v>
      </c>
      <c r="H758" s="66"/>
      <c r="I758" s="66"/>
      <c r="J758" s="66"/>
      <c r="K758" s="66"/>
      <c r="L758" s="66"/>
      <c r="M758" s="66"/>
      <c r="N758" s="66"/>
      <c r="O758" s="66"/>
      <c r="P758" s="66"/>
      <c r="Q758" s="66">
        <f>Q759</f>
        <v>127793.76</v>
      </c>
      <c r="R758" s="66">
        <f t="shared" ref="R758:S758" si="2960">R759</f>
        <v>0</v>
      </c>
      <c r="S758" s="66">
        <f t="shared" si="2960"/>
        <v>0</v>
      </c>
      <c r="T758" s="66">
        <f t="shared" ref="T758:T759" si="2961">N758+Q758</f>
        <v>127793.76</v>
      </c>
      <c r="U758" s="66">
        <f t="shared" ref="U758:U759" si="2962">O758+R758</f>
        <v>0</v>
      </c>
      <c r="V758" s="66">
        <f t="shared" ref="V758:V759" si="2963">P758+S758</f>
        <v>0</v>
      </c>
      <c r="W758" s="66">
        <f>W759</f>
        <v>32299</v>
      </c>
      <c r="X758" s="66">
        <f t="shared" ref="X758:Y758" si="2964">X759</f>
        <v>0</v>
      </c>
      <c r="Y758" s="66">
        <f t="shared" si="2964"/>
        <v>0</v>
      </c>
      <c r="Z758" s="66">
        <f t="shared" si="2630"/>
        <v>160092.76</v>
      </c>
      <c r="AA758" s="66">
        <f t="shared" si="2631"/>
        <v>0</v>
      </c>
      <c r="AB758" s="66">
        <f t="shared" si="2632"/>
        <v>0</v>
      </c>
      <c r="AC758" s="66">
        <f>AC759</f>
        <v>25390</v>
      </c>
      <c r="AD758" s="66">
        <f t="shared" ref="AD758:AE758" si="2965">AD759</f>
        <v>0</v>
      </c>
      <c r="AE758" s="66">
        <f t="shared" si="2965"/>
        <v>0</v>
      </c>
      <c r="AF758" s="66">
        <f t="shared" si="2633"/>
        <v>185482.76</v>
      </c>
      <c r="AG758" s="66">
        <f t="shared" si="2634"/>
        <v>0</v>
      </c>
      <c r="AH758" s="66">
        <f t="shared" si="2635"/>
        <v>0</v>
      </c>
      <c r="AI758" s="66">
        <f>AI759</f>
        <v>118770.17</v>
      </c>
      <c r="AJ758" s="66">
        <f t="shared" ref="AJ758:AK758" si="2966">AJ759</f>
        <v>0</v>
      </c>
      <c r="AK758" s="66">
        <f t="shared" si="2966"/>
        <v>0</v>
      </c>
      <c r="AL758" s="66">
        <f t="shared" si="2637"/>
        <v>304252.93</v>
      </c>
      <c r="AM758" s="66">
        <f t="shared" si="2638"/>
        <v>0</v>
      </c>
      <c r="AN758" s="66">
        <f t="shared" si="2639"/>
        <v>0</v>
      </c>
      <c r="AO758" s="66">
        <f>AO759</f>
        <v>685000</v>
      </c>
      <c r="AP758" s="66">
        <f t="shared" ref="AP758:AQ758" si="2967">AP759</f>
        <v>0</v>
      </c>
      <c r="AQ758" s="66">
        <f t="shared" si="2967"/>
        <v>0</v>
      </c>
      <c r="AR758" s="66">
        <f t="shared" si="2641"/>
        <v>989252.92999999993</v>
      </c>
      <c r="AS758" s="66">
        <f t="shared" si="2642"/>
        <v>0</v>
      </c>
      <c r="AT758" s="66">
        <f t="shared" si="2643"/>
        <v>0</v>
      </c>
      <c r="AU758" s="66">
        <f>AU759</f>
        <v>70944.63</v>
      </c>
      <c r="AV758" s="66">
        <f t="shared" ref="AV758:AW758" si="2968">AV759</f>
        <v>0</v>
      </c>
      <c r="AW758" s="66">
        <f t="shared" si="2968"/>
        <v>0</v>
      </c>
      <c r="AX758" s="66">
        <f t="shared" si="2645"/>
        <v>1060197.56</v>
      </c>
      <c r="AY758" s="66">
        <f t="shared" si="2646"/>
        <v>0</v>
      </c>
      <c r="AZ758" s="66">
        <f t="shared" si="2647"/>
        <v>0</v>
      </c>
      <c r="BA758" s="66">
        <f>BA759</f>
        <v>272719</v>
      </c>
      <c r="BB758" s="66">
        <f t="shared" ref="BB758:BC758" si="2969">BB759</f>
        <v>0</v>
      </c>
      <c r="BC758" s="66">
        <f t="shared" si="2969"/>
        <v>0</v>
      </c>
      <c r="BD758" s="66">
        <f t="shared" si="2649"/>
        <v>1332916.56</v>
      </c>
      <c r="BE758" s="66">
        <f t="shared" si="2650"/>
        <v>0</v>
      </c>
      <c r="BF758" s="66">
        <f t="shared" si="2651"/>
        <v>0</v>
      </c>
    </row>
    <row r="759" spans="1:58" customFormat="1" ht="25.5">
      <c r="A759" s="123"/>
      <c r="B759" s="77" t="s">
        <v>34</v>
      </c>
      <c r="C759" s="40" t="s">
        <v>52</v>
      </c>
      <c r="D759" s="40" t="s">
        <v>21</v>
      </c>
      <c r="E759" s="40" t="s">
        <v>99</v>
      </c>
      <c r="F759" s="40" t="s">
        <v>128</v>
      </c>
      <c r="G759" s="41" t="s">
        <v>33</v>
      </c>
      <c r="H759" s="66"/>
      <c r="I759" s="66"/>
      <c r="J759" s="66"/>
      <c r="K759" s="66"/>
      <c r="L759" s="66"/>
      <c r="M759" s="66"/>
      <c r="N759" s="66"/>
      <c r="O759" s="66"/>
      <c r="P759" s="66"/>
      <c r="Q759" s="66">
        <v>127793.76</v>
      </c>
      <c r="R759" s="66"/>
      <c r="S759" s="66"/>
      <c r="T759" s="66">
        <f t="shared" si="2961"/>
        <v>127793.76</v>
      </c>
      <c r="U759" s="66">
        <f t="shared" si="2962"/>
        <v>0</v>
      </c>
      <c r="V759" s="66">
        <f t="shared" si="2963"/>
        <v>0</v>
      </c>
      <c r="W759" s="66">
        <v>32299</v>
      </c>
      <c r="X759" s="66"/>
      <c r="Y759" s="66"/>
      <c r="Z759" s="66">
        <f t="shared" si="2630"/>
        <v>160092.76</v>
      </c>
      <c r="AA759" s="66">
        <f t="shared" si="2631"/>
        <v>0</v>
      </c>
      <c r="AB759" s="66">
        <f t="shared" si="2632"/>
        <v>0</v>
      </c>
      <c r="AC759" s="66">
        <v>25390</v>
      </c>
      <c r="AD759" s="66"/>
      <c r="AE759" s="66"/>
      <c r="AF759" s="66">
        <f t="shared" si="2633"/>
        <v>185482.76</v>
      </c>
      <c r="AG759" s="66">
        <f t="shared" si="2634"/>
        <v>0</v>
      </c>
      <c r="AH759" s="66">
        <f t="shared" si="2635"/>
        <v>0</v>
      </c>
      <c r="AI759" s="66">
        <v>118770.17</v>
      </c>
      <c r="AJ759" s="66"/>
      <c r="AK759" s="66"/>
      <c r="AL759" s="66">
        <f t="shared" si="2637"/>
        <v>304252.93</v>
      </c>
      <c r="AM759" s="66">
        <f t="shared" si="2638"/>
        <v>0</v>
      </c>
      <c r="AN759" s="66">
        <f t="shared" si="2639"/>
        <v>0</v>
      </c>
      <c r="AO759" s="66">
        <v>685000</v>
      </c>
      <c r="AP759" s="66"/>
      <c r="AQ759" s="66"/>
      <c r="AR759" s="66">
        <f t="shared" si="2641"/>
        <v>989252.92999999993</v>
      </c>
      <c r="AS759" s="66">
        <f t="shared" si="2642"/>
        <v>0</v>
      </c>
      <c r="AT759" s="66">
        <f t="shared" si="2643"/>
        <v>0</v>
      </c>
      <c r="AU759" s="66">
        <v>70944.63</v>
      </c>
      <c r="AV759" s="66"/>
      <c r="AW759" s="66"/>
      <c r="AX759" s="66">
        <f t="shared" si="2645"/>
        <v>1060197.56</v>
      </c>
      <c r="AY759" s="66">
        <f t="shared" si="2646"/>
        <v>0</v>
      </c>
      <c r="AZ759" s="66">
        <f t="shared" si="2647"/>
        <v>0</v>
      </c>
      <c r="BA759" s="66">
        <v>272719</v>
      </c>
      <c r="BB759" s="66"/>
      <c r="BC759" s="66"/>
      <c r="BD759" s="66">
        <f t="shared" si="2649"/>
        <v>1332916.56</v>
      </c>
      <c r="BE759" s="66">
        <f t="shared" si="2650"/>
        <v>0</v>
      </c>
      <c r="BF759" s="66">
        <f t="shared" si="2651"/>
        <v>0</v>
      </c>
    </row>
    <row r="760" spans="1:58" customFormat="1">
      <c r="A760" s="123"/>
      <c r="B760" s="109" t="s">
        <v>35</v>
      </c>
      <c r="C760" s="40" t="s">
        <v>52</v>
      </c>
      <c r="D760" s="40" t="s">
        <v>21</v>
      </c>
      <c r="E760" s="40" t="s">
        <v>99</v>
      </c>
      <c r="F760" s="40" t="s">
        <v>128</v>
      </c>
      <c r="G760" s="41" t="s">
        <v>36</v>
      </c>
      <c r="H760" s="66"/>
      <c r="I760" s="66"/>
      <c r="J760" s="66"/>
      <c r="K760" s="66"/>
      <c r="L760" s="66"/>
      <c r="M760" s="66"/>
      <c r="N760" s="66"/>
      <c r="O760" s="66"/>
      <c r="P760" s="66"/>
      <c r="Q760" s="66">
        <f>Q761</f>
        <v>60000</v>
      </c>
      <c r="R760" s="66">
        <f t="shared" ref="R760:S760" si="2970">R761</f>
        <v>0</v>
      </c>
      <c r="S760" s="66">
        <f t="shared" si="2970"/>
        <v>0</v>
      </c>
      <c r="T760" s="66">
        <f t="shared" ref="T760:T761" si="2971">N760+Q760</f>
        <v>60000</v>
      </c>
      <c r="U760" s="66">
        <f t="shared" ref="U760:U761" si="2972">O760+R760</f>
        <v>0</v>
      </c>
      <c r="V760" s="66">
        <f t="shared" ref="V760:V761" si="2973">P760+S760</f>
        <v>0</v>
      </c>
      <c r="W760" s="66">
        <f>W761</f>
        <v>0</v>
      </c>
      <c r="X760" s="66">
        <f t="shared" ref="X760:Y760" si="2974">X761</f>
        <v>0</v>
      </c>
      <c r="Y760" s="66">
        <f t="shared" si="2974"/>
        <v>0</v>
      </c>
      <c r="Z760" s="66">
        <f t="shared" si="2630"/>
        <v>60000</v>
      </c>
      <c r="AA760" s="66">
        <f t="shared" si="2631"/>
        <v>0</v>
      </c>
      <c r="AB760" s="66">
        <f t="shared" si="2632"/>
        <v>0</v>
      </c>
      <c r="AC760" s="66">
        <f>AC761</f>
        <v>42719</v>
      </c>
      <c r="AD760" s="66">
        <f t="shared" ref="AD760:AE760" si="2975">AD761</f>
        <v>0</v>
      </c>
      <c r="AE760" s="66">
        <f t="shared" si="2975"/>
        <v>0</v>
      </c>
      <c r="AF760" s="66">
        <f t="shared" si="2633"/>
        <v>102719</v>
      </c>
      <c r="AG760" s="66">
        <f t="shared" si="2634"/>
        <v>0</v>
      </c>
      <c r="AH760" s="66">
        <f t="shared" si="2635"/>
        <v>0</v>
      </c>
      <c r="AI760" s="66">
        <f>AI761</f>
        <v>0</v>
      </c>
      <c r="AJ760" s="66">
        <f t="shared" ref="AJ760:AK760" si="2976">AJ761</f>
        <v>0</v>
      </c>
      <c r="AK760" s="66">
        <f t="shared" si="2976"/>
        <v>0</v>
      </c>
      <c r="AL760" s="66">
        <f t="shared" si="2637"/>
        <v>102719</v>
      </c>
      <c r="AM760" s="66">
        <f t="shared" si="2638"/>
        <v>0</v>
      </c>
      <c r="AN760" s="66">
        <f t="shared" si="2639"/>
        <v>0</v>
      </c>
      <c r="AO760" s="66">
        <f>AO761</f>
        <v>0</v>
      </c>
      <c r="AP760" s="66">
        <f t="shared" ref="AP760:AQ760" si="2977">AP761</f>
        <v>0</v>
      </c>
      <c r="AQ760" s="66">
        <f t="shared" si="2977"/>
        <v>0</v>
      </c>
      <c r="AR760" s="66">
        <f t="shared" si="2641"/>
        <v>102719</v>
      </c>
      <c r="AS760" s="66">
        <f t="shared" si="2642"/>
        <v>0</v>
      </c>
      <c r="AT760" s="66">
        <f t="shared" si="2643"/>
        <v>0</v>
      </c>
      <c r="AU760" s="66">
        <f>AU761</f>
        <v>0</v>
      </c>
      <c r="AV760" s="66">
        <f t="shared" ref="AV760:AW760" si="2978">AV761</f>
        <v>0</v>
      </c>
      <c r="AW760" s="66">
        <f t="shared" si="2978"/>
        <v>0</v>
      </c>
      <c r="AX760" s="66">
        <f t="shared" si="2645"/>
        <v>102719</v>
      </c>
      <c r="AY760" s="66">
        <f t="shared" si="2646"/>
        <v>0</v>
      </c>
      <c r="AZ760" s="66">
        <f t="shared" si="2647"/>
        <v>0</v>
      </c>
      <c r="BA760" s="66">
        <f>BA761</f>
        <v>-5183</v>
      </c>
      <c r="BB760" s="66">
        <f t="shared" ref="BB760:BC760" si="2979">BB761</f>
        <v>0</v>
      </c>
      <c r="BC760" s="66">
        <f t="shared" si="2979"/>
        <v>0</v>
      </c>
      <c r="BD760" s="66">
        <f t="shared" si="2649"/>
        <v>97536</v>
      </c>
      <c r="BE760" s="66">
        <f t="shared" si="2650"/>
        <v>0</v>
      </c>
      <c r="BF760" s="66">
        <f t="shared" si="2651"/>
        <v>0</v>
      </c>
    </row>
    <row r="761" spans="1:58" customFormat="1">
      <c r="A761" s="123"/>
      <c r="B761" s="77" t="s">
        <v>66</v>
      </c>
      <c r="C761" s="40" t="s">
        <v>52</v>
      </c>
      <c r="D761" s="40" t="s">
        <v>21</v>
      </c>
      <c r="E761" s="40" t="s">
        <v>99</v>
      </c>
      <c r="F761" s="40" t="s">
        <v>128</v>
      </c>
      <c r="G761" s="41" t="s">
        <v>67</v>
      </c>
      <c r="H761" s="66"/>
      <c r="I761" s="66"/>
      <c r="J761" s="66"/>
      <c r="K761" s="66"/>
      <c r="L761" s="66"/>
      <c r="M761" s="66"/>
      <c r="N761" s="66"/>
      <c r="O761" s="66"/>
      <c r="P761" s="66"/>
      <c r="Q761" s="66">
        <v>60000</v>
      </c>
      <c r="R761" s="66"/>
      <c r="S761" s="66"/>
      <c r="T761" s="66">
        <f t="shared" si="2971"/>
        <v>60000</v>
      </c>
      <c r="U761" s="66">
        <f t="shared" si="2972"/>
        <v>0</v>
      </c>
      <c r="V761" s="66">
        <f t="shared" si="2973"/>
        <v>0</v>
      </c>
      <c r="W761" s="66"/>
      <c r="X761" s="66"/>
      <c r="Y761" s="66"/>
      <c r="Z761" s="66">
        <f t="shared" si="2630"/>
        <v>60000</v>
      </c>
      <c r="AA761" s="66">
        <f t="shared" si="2631"/>
        <v>0</v>
      </c>
      <c r="AB761" s="66">
        <f t="shared" si="2632"/>
        <v>0</v>
      </c>
      <c r="AC761" s="66">
        <v>42719</v>
      </c>
      <c r="AD761" s="66"/>
      <c r="AE761" s="66"/>
      <c r="AF761" s="66">
        <f t="shared" si="2633"/>
        <v>102719</v>
      </c>
      <c r="AG761" s="66">
        <f t="shared" si="2634"/>
        <v>0</v>
      </c>
      <c r="AH761" s="66">
        <f t="shared" si="2635"/>
        <v>0</v>
      </c>
      <c r="AI761" s="66"/>
      <c r="AJ761" s="66"/>
      <c r="AK761" s="66"/>
      <c r="AL761" s="66">
        <f t="shared" si="2637"/>
        <v>102719</v>
      </c>
      <c r="AM761" s="66">
        <f t="shared" si="2638"/>
        <v>0</v>
      </c>
      <c r="AN761" s="66">
        <f t="shared" si="2639"/>
        <v>0</v>
      </c>
      <c r="AO761" s="66"/>
      <c r="AP761" s="66"/>
      <c r="AQ761" s="66"/>
      <c r="AR761" s="66">
        <f t="shared" si="2641"/>
        <v>102719</v>
      </c>
      <c r="AS761" s="66">
        <f t="shared" si="2642"/>
        <v>0</v>
      </c>
      <c r="AT761" s="66">
        <f t="shared" si="2643"/>
        <v>0</v>
      </c>
      <c r="AU761" s="66"/>
      <c r="AV761" s="66"/>
      <c r="AW761" s="66"/>
      <c r="AX761" s="66">
        <f t="shared" si="2645"/>
        <v>102719</v>
      </c>
      <c r="AY761" s="66">
        <f t="shared" si="2646"/>
        <v>0</v>
      </c>
      <c r="AZ761" s="66">
        <f t="shared" si="2647"/>
        <v>0</v>
      </c>
      <c r="BA761" s="66">
        <v>-5183</v>
      </c>
      <c r="BB761" s="66"/>
      <c r="BC761" s="66"/>
      <c r="BD761" s="66">
        <f t="shared" si="2649"/>
        <v>97536</v>
      </c>
      <c r="BE761" s="66">
        <f t="shared" si="2650"/>
        <v>0</v>
      </c>
      <c r="BF761" s="66">
        <f t="shared" si="2651"/>
        <v>0</v>
      </c>
    </row>
    <row r="762" spans="1:58" customFormat="1">
      <c r="A762" s="123"/>
      <c r="B762" s="88" t="s">
        <v>47</v>
      </c>
      <c r="C762" s="40" t="s">
        <v>52</v>
      </c>
      <c r="D762" s="40" t="s">
        <v>21</v>
      </c>
      <c r="E762" s="40" t="s">
        <v>99</v>
      </c>
      <c r="F762" s="40" t="s">
        <v>128</v>
      </c>
      <c r="G762" s="41" t="s">
        <v>45</v>
      </c>
      <c r="H762" s="66">
        <f>H765</f>
        <v>3382000</v>
      </c>
      <c r="I762" s="66">
        <f t="shared" ref="I762:M762" si="2980">I765</f>
        <v>2000000</v>
      </c>
      <c r="J762" s="66">
        <f t="shared" si="2980"/>
        <v>1500000</v>
      </c>
      <c r="K762" s="66">
        <f t="shared" si="2980"/>
        <v>0</v>
      </c>
      <c r="L762" s="66">
        <f t="shared" si="2980"/>
        <v>0</v>
      </c>
      <c r="M762" s="66">
        <f t="shared" si="2980"/>
        <v>0</v>
      </c>
      <c r="N762" s="66">
        <f t="shared" si="2931"/>
        <v>3382000</v>
      </c>
      <c r="O762" s="66">
        <f t="shared" si="2932"/>
        <v>2000000</v>
      </c>
      <c r="P762" s="66">
        <f t="shared" si="2933"/>
        <v>1500000</v>
      </c>
      <c r="Q762" s="66">
        <f t="shared" ref="Q762:S762" si="2981">Q765</f>
        <v>-1743883.76</v>
      </c>
      <c r="R762" s="66">
        <f t="shared" si="2981"/>
        <v>0</v>
      </c>
      <c r="S762" s="66">
        <f t="shared" si="2981"/>
        <v>0</v>
      </c>
      <c r="T762" s="66">
        <f t="shared" si="2627"/>
        <v>1638116.24</v>
      </c>
      <c r="U762" s="66">
        <f t="shared" si="2628"/>
        <v>2000000</v>
      </c>
      <c r="V762" s="66">
        <f t="shared" si="2629"/>
        <v>1500000</v>
      </c>
      <c r="W762" s="66">
        <f>W764+W765</f>
        <v>-294273.19</v>
      </c>
      <c r="X762" s="66">
        <f t="shared" ref="X762:Y762" si="2982">X764+X765</f>
        <v>0</v>
      </c>
      <c r="Y762" s="66">
        <f t="shared" si="2982"/>
        <v>0</v>
      </c>
      <c r="Z762" s="66">
        <f t="shared" si="2630"/>
        <v>1343843.05</v>
      </c>
      <c r="AA762" s="66">
        <f t="shared" si="2631"/>
        <v>2000000</v>
      </c>
      <c r="AB762" s="66">
        <f t="shared" si="2632"/>
        <v>1500000</v>
      </c>
      <c r="AC762" s="66">
        <f>AC763+AC764+AC765</f>
        <v>566187.41</v>
      </c>
      <c r="AD762" s="66">
        <f t="shared" ref="AD762:AE762" si="2983">AD763+AD764+AD765</f>
        <v>0</v>
      </c>
      <c r="AE762" s="66">
        <f t="shared" si="2983"/>
        <v>0</v>
      </c>
      <c r="AF762" s="66">
        <f t="shared" si="2633"/>
        <v>1910030.46</v>
      </c>
      <c r="AG762" s="66">
        <f t="shared" si="2634"/>
        <v>2000000</v>
      </c>
      <c r="AH762" s="66">
        <f t="shared" si="2635"/>
        <v>1500000</v>
      </c>
      <c r="AI762" s="66">
        <f>AI763+AI764+AI765</f>
        <v>-153974.26</v>
      </c>
      <c r="AJ762" s="66">
        <f t="shared" ref="AJ762:AK762" si="2984">AJ763+AJ764+AJ765</f>
        <v>0</v>
      </c>
      <c r="AK762" s="66">
        <f t="shared" si="2984"/>
        <v>0</v>
      </c>
      <c r="AL762" s="66">
        <f t="shared" si="2637"/>
        <v>1756056.2</v>
      </c>
      <c r="AM762" s="66">
        <f t="shared" si="2638"/>
        <v>2000000</v>
      </c>
      <c r="AN762" s="66">
        <f t="shared" si="2639"/>
        <v>1500000</v>
      </c>
      <c r="AO762" s="66">
        <f>AO763+AO764+AO765</f>
        <v>-865200</v>
      </c>
      <c r="AP762" s="66">
        <f t="shared" ref="AP762:AQ762" si="2985">AP763+AP764+AP765</f>
        <v>0</v>
      </c>
      <c r="AQ762" s="66">
        <f t="shared" si="2985"/>
        <v>0</v>
      </c>
      <c r="AR762" s="66">
        <f t="shared" si="2641"/>
        <v>890856.2</v>
      </c>
      <c r="AS762" s="66">
        <f t="shared" si="2642"/>
        <v>2000000</v>
      </c>
      <c r="AT762" s="66">
        <f t="shared" si="2643"/>
        <v>1500000</v>
      </c>
      <c r="AU762" s="66">
        <f>AU763+AU764+AU765</f>
        <v>429055.37</v>
      </c>
      <c r="AV762" s="66">
        <f t="shared" ref="AV762:AW762" si="2986">AV763+AV764+AV765</f>
        <v>0</v>
      </c>
      <c r="AW762" s="66">
        <f t="shared" si="2986"/>
        <v>0</v>
      </c>
      <c r="AX762" s="66">
        <f t="shared" si="2645"/>
        <v>1319911.5699999998</v>
      </c>
      <c r="AY762" s="66">
        <f t="shared" si="2646"/>
        <v>2000000</v>
      </c>
      <c r="AZ762" s="66">
        <f t="shared" si="2647"/>
        <v>1500000</v>
      </c>
      <c r="BA762" s="66">
        <f>BA763+BA764+BA765</f>
        <v>-661397.21</v>
      </c>
      <c r="BB762" s="66">
        <f t="shared" ref="BB762:BC762" si="2987">BB763+BB764+BB765</f>
        <v>0</v>
      </c>
      <c r="BC762" s="66">
        <f t="shared" si="2987"/>
        <v>0</v>
      </c>
      <c r="BD762" s="66">
        <f t="shared" si="2649"/>
        <v>658514.35999999987</v>
      </c>
      <c r="BE762" s="66">
        <f t="shared" si="2650"/>
        <v>2000000</v>
      </c>
      <c r="BF762" s="66">
        <f t="shared" si="2651"/>
        <v>1500000</v>
      </c>
    </row>
    <row r="763" spans="1:58" customFormat="1">
      <c r="A763" s="123"/>
      <c r="B763" s="77" t="s">
        <v>438</v>
      </c>
      <c r="C763" s="40" t="s">
        <v>52</v>
      </c>
      <c r="D763" s="40" t="s">
        <v>21</v>
      </c>
      <c r="E763" s="40" t="s">
        <v>99</v>
      </c>
      <c r="F763" s="40" t="s">
        <v>128</v>
      </c>
      <c r="G763" s="41" t="s">
        <v>437</v>
      </c>
      <c r="H763" s="66"/>
      <c r="I763" s="66"/>
      <c r="J763" s="66"/>
      <c r="K763" s="66"/>
      <c r="L763" s="66"/>
      <c r="M763" s="66"/>
      <c r="N763" s="66"/>
      <c r="O763" s="66"/>
      <c r="P763" s="66"/>
      <c r="Q763" s="66"/>
      <c r="R763" s="66"/>
      <c r="S763" s="66"/>
      <c r="T763" s="66"/>
      <c r="U763" s="66"/>
      <c r="V763" s="66"/>
      <c r="W763" s="66"/>
      <c r="X763" s="66"/>
      <c r="Y763" s="66"/>
      <c r="Z763" s="66"/>
      <c r="AA763" s="66"/>
      <c r="AB763" s="66"/>
      <c r="AC763" s="66">
        <v>20300</v>
      </c>
      <c r="AD763" s="66"/>
      <c r="AE763" s="66"/>
      <c r="AF763" s="66">
        <f t="shared" ref="AF763" si="2988">Z763+AC763</f>
        <v>20300</v>
      </c>
      <c r="AG763" s="66">
        <f t="shared" ref="AG763" si="2989">AA763+AD763</f>
        <v>0</v>
      </c>
      <c r="AH763" s="66">
        <f t="shared" ref="AH763" si="2990">AB763+AE763</f>
        <v>0</v>
      </c>
      <c r="AI763" s="66"/>
      <c r="AJ763" s="66"/>
      <c r="AK763" s="66"/>
      <c r="AL763" s="66">
        <f t="shared" si="2637"/>
        <v>20300</v>
      </c>
      <c r="AM763" s="66">
        <f t="shared" si="2638"/>
        <v>0</v>
      </c>
      <c r="AN763" s="66">
        <f t="shared" si="2639"/>
        <v>0</v>
      </c>
      <c r="AO763" s="66"/>
      <c r="AP763" s="66"/>
      <c r="AQ763" s="66"/>
      <c r="AR763" s="66">
        <f t="shared" si="2641"/>
        <v>20300</v>
      </c>
      <c r="AS763" s="66">
        <f t="shared" si="2642"/>
        <v>0</v>
      </c>
      <c r="AT763" s="66">
        <f t="shared" si="2643"/>
        <v>0</v>
      </c>
      <c r="AU763" s="66"/>
      <c r="AV763" s="66"/>
      <c r="AW763" s="66"/>
      <c r="AX763" s="66">
        <f t="shared" si="2645"/>
        <v>20300</v>
      </c>
      <c r="AY763" s="66">
        <f t="shared" si="2646"/>
        <v>0</v>
      </c>
      <c r="AZ763" s="66">
        <f t="shared" si="2647"/>
        <v>0</v>
      </c>
      <c r="BA763" s="66"/>
      <c r="BB763" s="66"/>
      <c r="BC763" s="66"/>
      <c r="BD763" s="66">
        <f t="shared" si="2649"/>
        <v>20300</v>
      </c>
      <c r="BE763" s="66">
        <f t="shared" si="2650"/>
        <v>0</v>
      </c>
      <c r="BF763" s="66">
        <f t="shared" si="2651"/>
        <v>0</v>
      </c>
    </row>
    <row r="764" spans="1:58" customFormat="1">
      <c r="A764" s="123"/>
      <c r="B764" s="164" t="s">
        <v>55</v>
      </c>
      <c r="C764" s="40" t="s">
        <v>52</v>
      </c>
      <c r="D764" s="40" t="s">
        <v>21</v>
      </c>
      <c r="E764" s="40" t="s">
        <v>99</v>
      </c>
      <c r="F764" s="40" t="s">
        <v>128</v>
      </c>
      <c r="G764" s="41" t="s">
        <v>56</v>
      </c>
      <c r="H764" s="66"/>
      <c r="I764" s="66"/>
      <c r="J764" s="66"/>
      <c r="K764" s="66"/>
      <c r="L764" s="66"/>
      <c r="M764" s="66"/>
      <c r="N764" s="66"/>
      <c r="O764" s="66"/>
      <c r="P764" s="66"/>
      <c r="Q764" s="66"/>
      <c r="R764" s="66"/>
      <c r="S764" s="66"/>
      <c r="T764" s="66"/>
      <c r="U764" s="66"/>
      <c r="V764" s="66"/>
      <c r="W764" s="66">
        <v>10000</v>
      </c>
      <c r="X764" s="66"/>
      <c r="Y764" s="66"/>
      <c r="Z764" s="66">
        <f t="shared" ref="Z764" si="2991">T764+W764</f>
        <v>10000</v>
      </c>
      <c r="AA764" s="66">
        <f t="shared" ref="AA764" si="2992">U764+X764</f>
        <v>0</v>
      </c>
      <c r="AB764" s="66">
        <f t="shared" ref="AB764" si="2993">V764+Y764</f>
        <v>0</v>
      </c>
      <c r="AC764" s="66"/>
      <c r="AD764" s="66"/>
      <c r="AE764" s="66"/>
      <c r="AF764" s="66">
        <f t="shared" si="2633"/>
        <v>10000</v>
      </c>
      <c r="AG764" s="66">
        <f t="shared" si="2634"/>
        <v>0</v>
      </c>
      <c r="AH764" s="66">
        <f t="shared" si="2635"/>
        <v>0</v>
      </c>
      <c r="AI764" s="66"/>
      <c r="AJ764" s="66"/>
      <c r="AK764" s="66"/>
      <c r="AL764" s="66">
        <f t="shared" si="2637"/>
        <v>10000</v>
      </c>
      <c r="AM764" s="66">
        <f t="shared" si="2638"/>
        <v>0</v>
      </c>
      <c r="AN764" s="66">
        <f t="shared" si="2639"/>
        <v>0</v>
      </c>
      <c r="AO764" s="66"/>
      <c r="AP764" s="66"/>
      <c r="AQ764" s="66"/>
      <c r="AR764" s="66">
        <f t="shared" si="2641"/>
        <v>10000</v>
      </c>
      <c r="AS764" s="66">
        <f t="shared" si="2642"/>
        <v>0</v>
      </c>
      <c r="AT764" s="66">
        <f t="shared" si="2643"/>
        <v>0</v>
      </c>
      <c r="AU764" s="66">
        <v>12859.43</v>
      </c>
      <c r="AV764" s="66"/>
      <c r="AW764" s="66"/>
      <c r="AX764" s="66">
        <f t="shared" si="2645"/>
        <v>22859.43</v>
      </c>
      <c r="AY764" s="66">
        <f t="shared" si="2646"/>
        <v>0</v>
      </c>
      <c r="AZ764" s="66">
        <f t="shared" si="2647"/>
        <v>0</v>
      </c>
      <c r="BA764" s="66"/>
      <c r="BB764" s="66"/>
      <c r="BC764" s="66"/>
      <c r="BD764" s="66">
        <f t="shared" si="2649"/>
        <v>22859.43</v>
      </c>
      <c r="BE764" s="66">
        <f t="shared" si="2650"/>
        <v>0</v>
      </c>
      <c r="BF764" s="66">
        <f t="shared" si="2651"/>
        <v>0</v>
      </c>
    </row>
    <row r="765" spans="1:58" customFormat="1">
      <c r="A765" s="123"/>
      <c r="B765" s="88" t="s">
        <v>60</v>
      </c>
      <c r="C765" s="40" t="s">
        <v>52</v>
      </c>
      <c r="D765" s="40" t="s">
        <v>21</v>
      </c>
      <c r="E765" s="40" t="s">
        <v>99</v>
      </c>
      <c r="F765" s="40" t="s">
        <v>128</v>
      </c>
      <c r="G765" s="41" t="s">
        <v>61</v>
      </c>
      <c r="H765" s="66">
        <v>3382000</v>
      </c>
      <c r="I765" s="66">
        <v>2000000</v>
      </c>
      <c r="J765" s="66">
        <v>1500000</v>
      </c>
      <c r="K765" s="66"/>
      <c r="L765" s="66"/>
      <c r="M765" s="66"/>
      <c r="N765" s="66">
        <f t="shared" si="2931"/>
        <v>3382000</v>
      </c>
      <c r="O765" s="66">
        <f t="shared" si="2932"/>
        <v>2000000</v>
      </c>
      <c r="P765" s="66">
        <f t="shared" si="2933"/>
        <v>1500000</v>
      </c>
      <c r="Q765" s="66">
        <f>-60000-257793.76-344890-38000-43200-1000000</f>
        <v>-1743883.76</v>
      </c>
      <c r="R765" s="66"/>
      <c r="S765" s="66"/>
      <c r="T765" s="66">
        <f t="shared" si="2627"/>
        <v>1638116.24</v>
      </c>
      <c r="U765" s="66">
        <f t="shared" si="2628"/>
        <v>2000000</v>
      </c>
      <c r="V765" s="66">
        <f t="shared" si="2629"/>
        <v>1500000</v>
      </c>
      <c r="W765" s="66">
        <f>-10000-32299-191131-70843.19</f>
        <v>-304273.19</v>
      </c>
      <c r="X765" s="66"/>
      <c r="Y765" s="66"/>
      <c r="Z765" s="66">
        <f t="shared" si="2630"/>
        <v>1333843.05</v>
      </c>
      <c r="AA765" s="66">
        <f t="shared" si="2631"/>
        <v>2000000</v>
      </c>
      <c r="AB765" s="66">
        <f t="shared" si="2632"/>
        <v>1500000</v>
      </c>
      <c r="AC765" s="66">
        <v>545887.41</v>
      </c>
      <c r="AD765" s="66"/>
      <c r="AE765" s="66"/>
      <c r="AF765" s="66">
        <f t="shared" si="2633"/>
        <v>1879730.46</v>
      </c>
      <c r="AG765" s="66">
        <f t="shared" si="2634"/>
        <v>2000000</v>
      </c>
      <c r="AH765" s="66">
        <f t="shared" si="2635"/>
        <v>1500000</v>
      </c>
      <c r="AI765" s="66">
        <f>43795.91-54705-79000-64065.17</f>
        <v>-153974.26</v>
      </c>
      <c r="AJ765" s="66"/>
      <c r="AK765" s="66"/>
      <c r="AL765" s="66">
        <f t="shared" si="2637"/>
        <v>1725756.2</v>
      </c>
      <c r="AM765" s="66">
        <f t="shared" si="2638"/>
        <v>2000000</v>
      </c>
      <c r="AN765" s="66">
        <f t="shared" si="2639"/>
        <v>1500000</v>
      </c>
      <c r="AO765" s="66">
        <v>-865200</v>
      </c>
      <c r="AP765" s="66"/>
      <c r="AQ765" s="66"/>
      <c r="AR765" s="66">
        <f t="shared" si="2641"/>
        <v>860556.2</v>
      </c>
      <c r="AS765" s="66">
        <f t="shared" si="2642"/>
        <v>2000000</v>
      </c>
      <c r="AT765" s="66">
        <f t="shared" si="2643"/>
        <v>1500000</v>
      </c>
      <c r="AU765" s="66">
        <v>416195.94</v>
      </c>
      <c r="AV765" s="66"/>
      <c r="AW765" s="66"/>
      <c r="AX765" s="66">
        <f t="shared" si="2645"/>
        <v>1276752.1399999999</v>
      </c>
      <c r="AY765" s="66">
        <f t="shared" si="2646"/>
        <v>2000000</v>
      </c>
      <c r="AZ765" s="66">
        <f t="shared" si="2647"/>
        <v>1500000</v>
      </c>
      <c r="BA765" s="66">
        <v>-661397.21</v>
      </c>
      <c r="BB765" s="66"/>
      <c r="BC765" s="66"/>
      <c r="BD765" s="66">
        <f t="shared" si="2649"/>
        <v>615354.92999999993</v>
      </c>
      <c r="BE765" s="66">
        <f t="shared" si="2650"/>
        <v>2000000</v>
      </c>
      <c r="BF765" s="66">
        <f t="shared" si="2651"/>
        <v>1500000</v>
      </c>
    </row>
    <row r="766" spans="1:58" customFormat="1">
      <c r="A766" s="123"/>
      <c r="B766" s="250" t="s">
        <v>455</v>
      </c>
      <c r="C766" s="222" t="s">
        <v>52</v>
      </c>
      <c r="D766" s="222" t="s">
        <v>21</v>
      </c>
      <c r="E766" s="222" t="s">
        <v>99</v>
      </c>
      <c r="F766" s="222" t="s">
        <v>453</v>
      </c>
      <c r="G766" s="224"/>
      <c r="H766" s="66"/>
      <c r="I766" s="66"/>
      <c r="J766" s="66"/>
      <c r="K766" s="66"/>
      <c r="L766" s="66"/>
      <c r="M766" s="66"/>
      <c r="N766" s="66"/>
      <c r="O766" s="66"/>
      <c r="P766" s="66"/>
      <c r="Q766" s="66"/>
      <c r="R766" s="66"/>
      <c r="S766" s="66"/>
      <c r="T766" s="66"/>
      <c r="U766" s="66"/>
      <c r="V766" s="66"/>
      <c r="W766" s="66"/>
      <c r="X766" s="66"/>
      <c r="Y766" s="66"/>
      <c r="Z766" s="66"/>
      <c r="AA766" s="66"/>
      <c r="AB766" s="66"/>
      <c r="AC766" s="66"/>
      <c r="AD766" s="66"/>
      <c r="AE766" s="66"/>
      <c r="AF766" s="66"/>
      <c r="AG766" s="66"/>
      <c r="AH766" s="66"/>
      <c r="AI766" s="66"/>
      <c r="AJ766" s="66"/>
      <c r="AK766" s="66"/>
      <c r="AL766" s="66"/>
      <c r="AM766" s="66"/>
      <c r="AN766" s="66"/>
      <c r="AO766" s="66">
        <f>AO767</f>
        <v>600000</v>
      </c>
      <c r="AP766" s="66">
        <f t="shared" ref="AP766:AQ767" si="2994">AP767</f>
        <v>0</v>
      </c>
      <c r="AQ766" s="66">
        <f t="shared" si="2994"/>
        <v>0</v>
      </c>
      <c r="AR766" s="66">
        <f t="shared" ref="AR766:AR768" si="2995">AL766+AO766</f>
        <v>600000</v>
      </c>
      <c r="AS766" s="66">
        <f t="shared" ref="AS766:AS768" si="2996">AM766+AP766</f>
        <v>0</v>
      </c>
      <c r="AT766" s="66">
        <f t="shared" ref="AT766:AT768" si="2997">AN766+AQ766</f>
        <v>0</v>
      </c>
      <c r="AU766" s="66">
        <f>AU767</f>
        <v>-600000</v>
      </c>
      <c r="AV766" s="66">
        <f t="shared" ref="AV766:AW767" si="2998">AV767</f>
        <v>0</v>
      </c>
      <c r="AW766" s="66">
        <f t="shared" si="2998"/>
        <v>0</v>
      </c>
      <c r="AX766" s="66">
        <f t="shared" si="2645"/>
        <v>0</v>
      </c>
      <c r="AY766" s="66">
        <f t="shared" si="2646"/>
        <v>0</v>
      </c>
      <c r="AZ766" s="66">
        <f t="shared" si="2647"/>
        <v>0</v>
      </c>
      <c r="BA766" s="66">
        <f>BA767</f>
        <v>0</v>
      </c>
      <c r="BB766" s="66">
        <f t="shared" ref="BB766:BC767" si="2999">BB767</f>
        <v>0</v>
      </c>
      <c r="BC766" s="66">
        <f t="shared" si="2999"/>
        <v>0</v>
      </c>
      <c r="BD766" s="66">
        <f t="shared" si="2649"/>
        <v>0</v>
      </c>
      <c r="BE766" s="66">
        <f t="shared" si="2650"/>
        <v>0</v>
      </c>
      <c r="BF766" s="66">
        <f t="shared" si="2651"/>
        <v>0</v>
      </c>
    </row>
    <row r="767" spans="1:58" customFormat="1">
      <c r="A767" s="123"/>
      <c r="B767" s="251" t="s">
        <v>47</v>
      </c>
      <c r="C767" s="222" t="s">
        <v>52</v>
      </c>
      <c r="D767" s="222" t="s">
        <v>21</v>
      </c>
      <c r="E767" s="222" t="s">
        <v>99</v>
      </c>
      <c r="F767" s="222" t="s">
        <v>453</v>
      </c>
      <c r="G767" s="224" t="s">
        <v>45</v>
      </c>
      <c r="H767" s="66"/>
      <c r="I767" s="66"/>
      <c r="J767" s="66"/>
      <c r="K767" s="66"/>
      <c r="L767" s="66"/>
      <c r="M767" s="66"/>
      <c r="N767" s="66"/>
      <c r="O767" s="66"/>
      <c r="P767" s="66"/>
      <c r="Q767" s="66"/>
      <c r="R767" s="66"/>
      <c r="S767" s="66"/>
      <c r="T767" s="66"/>
      <c r="U767" s="66"/>
      <c r="V767" s="66"/>
      <c r="W767" s="66"/>
      <c r="X767" s="66"/>
      <c r="Y767" s="66"/>
      <c r="Z767" s="66"/>
      <c r="AA767" s="66"/>
      <c r="AB767" s="66"/>
      <c r="AC767" s="66"/>
      <c r="AD767" s="66"/>
      <c r="AE767" s="66"/>
      <c r="AF767" s="66"/>
      <c r="AG767" s="66"/>
      <c r="AH767" s="66"/>
      <c r="AI767" s="66"/>
      <c r="AJ767" s="66"/>
      <c r="AK767" s="66"/>
      <c r="AL767" s="66"/>
      <c r="AM767" s="66"/>
      <c r="AN767" s="66"/>
      <c r="AO767" s="66">
        <f>AO768</f>
        <v>600000</v>
      </c>
      <c r="AP767" s="66">
        <f t="shared" si="2994"/>
        <v>0</v>
      </c>
      <c r="AQ767" s="66">
        <f t="shared" si="2994"/>
        <v>0</v>
      </c>
      <c r="AR767" s="66">
        <f t="shared" si="2995"/>
        <v>600000</v>
      </c>
      <c r="AS767" s="66">
        <f t="shared" si="2996"/>
        <v>0</v>
      </c>
      <c r="AT767" s="66">
        <f t="shared" si="2997"/>
        <v>0</v>
      </c>
      <c r="AU767" s="66">
        <f>AU768</f>
        <v>-600000</v>
      </c>
      <c r="AV767" s="66">
        <f t="shared" si="2998"/>
        <v>0</v>
      </c>
      <c r="AW767" s="66">
        <f t="shared" si="2998"/>
        <v>0</v>
      </c>
      <c r="AX767" s="66">
        <f t="shared" si="2645"/>
        <v>0</v>
      </c>
      <c r="AY767" s="66">
        <f t="shared" si="2646"/>
        <v>0</v>
      </c>
      <c r="AZ767" s="66">
        <f t="shared" si="2647"/>
        <v>0</v>
      </c>
      <c r="BA767" s="66">
        <f>BA768</f>
        <v>0</v>
      </c>
      <c r="BB767" s="66">
        <f t="shared" si="2999"/>
        <v>0</v>
      </c>
      <c r="BC767" s="66">
        <f t="shared" si="2999"/>
        <v>0</v>
      </c>
      <c r="BD767" s="66">
        <f t="shared" si="2649"/>
        <v>0</v>
      </c>
      <c r="BE767" s="66">
        <f t="shared" si="2650"/>
        <v>0</v>
      </c>
      <c r="BF767" s="66">
        <f t="shared" si="2651"/>
        <v>0</v>
      </c>
    </row>
    <row r="768" spans="1:58" customFormat="1">
      <c r="A768" s="123"/>
      <c r="B768" s="250" t="s">
        <v>456</v>
      </c>
      <c r="C768" s="222" t="s">
        <v>52</v>
      </c>
      <c r="D768" s="222" t="s">
        <v>21</v>
      </c>
      <c r="E768" s="222" t="s">
        <v>99</v>
      </c>
      <c r="F768" s="222" t="s">
        <v>453</v>
      </c>
      <c r="G768" s="224" t="s">
        <v>454</v>
      </c>
      <c r="H768" s="66"/>
      <c r="I768" s="66"/>
      <c r="J768" s="66"/>
      <c r="K768" s="66"/>
      <c r="L768" s="66"/>
      <c r="M768" s="66"/>
      <c r="N768" s="66"/>
      <c r="O768" s="66"/>
      <c r="P768" s="66"/>
      <c r="Q768" s="66"/>
      <c r="R768" s="66"/>
      <c r="S768" s="66"/>
      <c r="T768" s="66"/>
      <c r="U768" s="66"/>
      <c r="V768" s="66"/>
      <c r="W768" s="66"/>
      <c r="X768" s="66"/>
      <c r="Y768" s="66"/>
      <c r="Z768" s="66"/>
      <c r="AA768" s="66"/>
      <c r="AB768" s="66"/>
      <c r="AC768" s="66"/>
      <c r="AD768" s="66"/>
      <c r="AE768" s="66"/>
      <c r="AF768" s="66"/>
      <c r="AG768" s="66"/>
      <c r="AH768" s="66"/>
      <c r="AI768" s="66"/>
      <c r="AJ768" s="66"/>
      <c r="AK768" s="66"/>
      <c r="AL768" s="66"/>
      <c r="AM768" s="66"/>
      <c r="AN768" s="66"/>
      <c r="AO768" s="66">
        <v>600000</v>
      </c>
      <c r="AP768" s="66"/>
      <c r="AQ768" s="66"/>
      <c r="AR768" s="66">
        <f t="shared" si="2995"/>
        <v>600000</v>
      </c>
      <c r="AS768" s="66">
        <f t="shared" si="2996"/>
        <v>0</v>
      </c>
      <c r="AT768" s="66">
        <f t="shared" si="2997"/>
        <v>0</v>
      </c>
      <c r="AU768" s="66">
        <v>-600000</v>
      </c>
      <c r="AV768" s="66"/>
      <c r="AW768" s="66"/>
      <c r="AX768" s="66">
        <f t="shared" si="2645"/>
        <v>0</v>
      </c>
      <c r="AY768" s="66">
        <f t="shared" si="2646"/>
        <v>0</v>
      </c>
      <c r="AZ768" s="66">
        <f t="shared" si="2647"/>
        <v>0</v>
      </c>
      <c r="BA768" s="66"/>
      <c r="BB768" s="66"/>
      <c r="BC768" s="66"/>
      <c r="BD768" s="66">
        <f t="shared" si="2649"/>
        <v>0</v>
      </c>
      <c r="BE768" s="66">
        <f t="shared" si="2650"/>
        <v>0</v>
      </c>
      <c r="BF768" s="66">
        <f t="shared" si="2651"/>
        <v>0</v>
      </c>
    </row>
    <row r="769" spans="1:58" customFormat="1" ht="38.25">
      <c r="A769" s="123"/>
      <c r="B769" s="88" t="s">
        <v>315</v>
      </c>
      <c r="C769" s="40" t="s">
        <v>52</v>
      </c>
      <c r="D769" s="40" t="s">
        <v>21</v>
      </c>
      <c r="E769" s="40" t="s">
        <v>99</v>
      </c>
      <c r="F769" s="40" t="s">
        <v>130</v>
      </c>
      <c r="G769" s="41"/>
      <c r="H769" s="66">
        <f>H770+H772</f>
        <v>23108089</v>
      </c>
      <c r="I769" s="66">
        <f t="shared" ref="I769:M769" si="3000">I770+I772</f>
        <v>24317200</v>
      </c>
      <c r="J769" s="66">
        <f t="shared" si="3000"/>
        <v>25148300</v>
      </c>
      <c r="K769" s="66">
        <f t="shared" si="3000"/>
        <v>9407967.2100000009</v>
      </c>
      <c r="L769" s="66">
        <f t="shared" si="3000"/>
        <v>0</v>
      </c>
      <c r="M769" s="66">
        <f t="shared" si="3000"/>
        <v>0</v>
      </c>
      <c r="N769" s="66">
        <f t="shared" si="2931"/>
        <v>32516056.210000001</v>
      </c>
      <c r="O769" s="66">
        <f t="shared" si="2932"/>
        <v>24317200</v>
      </c>
      <c r="P769" s="66">
        <f t="shared" si="2933"/>
        <v>25148300</v>
      </c>
      <c r="Q769" s="66">
        <f t="shared" ref="Q769:S769" si="3001">Q770+Q772</f>
        <v>0.88999999989755452</v>
      </c>
      <c r="R769" s="66">
        <f t="shared" si="3001"/>
        <v>0</v>
      </c>
      <c r="S769" s="66">
        <f t="shared" si="3001"/>
        <v>0</v>
      </c>
      <c r="T769" s="66">
        <f t="shared" si="2627"/>
        <v>32516057.100000001</v>
      </c>
      <c r="U769" s="66">
        <f t="shared" si="2628"/>
        <v>24317200</v>
      </c>
      <c r="V769" s="66">
        <f t="shared" si="2629"/>
        <v>25148300</v>
      </c>
      <c r="W769" s="66">
        <f t="shared" ref="W769:Y769" si="3002">W770+W772</f>
        <v>0</v>
      </c>
      <c r="X769" s="66">
        <f t="shared" si="3002"/>
        <v>0</v>
      </c>
      <c r="Y769" s="66">
        <f t="shared" si="3002"/>
        <v>0</v>
      </c>
      <c r="Z769" s="66">
        <f t="shared" si="2630"/>
        <v>32516057.100000001</v>
      </c>
      <c r="AA769" s="66">
        <f t="shared" si="2631"/>
        <v>24317200</v>
      </c>
      <c r="AB769" s="66">
        <f t="shared" si="2632"/>
        <v>25148300</v>
      </c>
      <c r="AC769" s="66">
        <f t="shared" ref="AC769:AE769" si="3003">AC770+AC772</f>
        <v>0</v>
      </c>
      <c r="AD769" s="66">
        <f t="shared" si="3003"/>
        <v>0</v>
      </c>
      <c r="AE769" s="66">
        <f t="shared" si="3003"/>
        <v>0</v>
      </c>
      <c r="AF769" s="66">
        <f t="shared" si="2633"/>
        <v>32516057.100000001</v>
      </c>
      <c r="AG769" s="66">
        <f t="shared" si="2634"/>
        <v>24317200</v>
      </c>
      <c r="AH769" s="66">
        <f t="shared" si="2635"/>
        <v>25148300</v>
      </c>
      <c r="AI769" s="66">
        <f t="shared" ref="AI769:AK769" si="3004">AI770+AI772</f>
        <v>0</v>
      </c>
      <c r="AJ769" s="66">
        <f t="shared" si="3004"/>
        <v>0</v>
      </c>
      <c r="AK769" s="66">
        <f t="shared" si="3004"/>
        <v>0</v>
      </c>
      <c r="AL769" s="66">
        <f t="shared" si="2637"/>
        <v>32516057.100000001</v>
      </c>
      <c r="AM769" s="66">
        <f t="shared" si="2638"/>
        <v>24317200</v>
      </c>
      <c r="AN769" s="66">
        <f t="shared" si="2639"/>
        <v>25148300</v>
      </c>
      <c r="AO769" s="66">
        <f t="shared" ref="AO769:AQ769" si="3005">AO770+AO772</f>
        <v>0</v>
      </c>
      <c r="AP769" s="66">
        <f t="shared" si="3005"/>
        <v>0</v>
      </c>
      <c r="AQ769" s="66">
        <f t="shared" si="3005"/>
        <v>0</v>
      </c>
      <c r="AR769" s="66">
        <f t="shared" si="2641"/>
        <v>32516057.100000001</v>
      </c>
      <c r="AS769" s="66">
        <f t="shared" si="2642"/>
        <v>24317200</v>
      </c>
      <c r="AT769" s="66">
        <f t="shared" si="2643"/>
        <v>25148300</v>
      </c>
      <c r="AU769" s="66">
        <f t="shared" ref="AU769:AW769" si="3006">AU770+AU772</f>
        <v>0</v>
      </c>
      <c r="AV769" s="66">
        <f t="shared" si="3006"/>
        <v>0</v>
      </c>
      <c r="AW769" s="66">
        <f t="shared" si="3006"/>
        <v>0</v>
      </c>
      <c r="AX769" s="66">
        <f t="shared" si="2645"/>
        <v>32516057.100000001</v>
      </c>
      <c r="AY769" s="66">
        <f t="shared" si="2646"/>
        <v>24317200</v>
      </c>
      <c r="AZ769" s="66">
        <f t="shared" si="2647"/>
        <v>25148300</v>
      </c>
      <c r="BA769" s="66">
        <f t="shared" ref="BA769:BC769" si="3007">BA770+BA772</f>
        <v>0</v>
      </c>
      <c r="BB769" s="66">
        <f t="shared" si="3007"/>
        <v>0</v>
      </c>
      <c r="BC769" s="66">
        <f t="shared" si="3007"/>
        <v>0</v>
      </c>
      <c r="BD769" s="66">
        <f t="shared" si="2649"/>
        <v>32516057.100000001</v>
      </c>
      <c r="BE769" s="66">
        <f t="shared" si="2650"/>
        <v>24317200</v>
      </c>
      <c r="BF769" s="66">
        <f t="shared" si="2651"/>
        <v>25148300</v>
      </c>
    </row>
    <row r="770" spans="1:58" customFormat="1" ht="25.5">
      <c r="A770" s="123"/>
      <c r="B770" s="136" t="s">
        <v>207</v>
      </c>
      <c r="C770" s="40" t="s">
        <v>52</v>
      </c>
      <c r="D770" s="40" t="s">
        <v>21</v>
      </c>
      <c r="E770" s="40" t="s">
        <v>99</v>
      </c>
      <c r="F770" s="40" t="s">
        <v>130</v>
      </c>
      <c r="G770" s="41" t="s">
        <v>32</v>
      </c>
      <c r="H770" s="66">
        <f>H771</f>
        <v>23108089</v>
      </c>
      <c r="I770" s="66">
        <f t="shared" ref="I770:M770" si="3008">I771</f>
        <v>24317200</v>
      </c>
      <c r="J770" s="66">
        <f t="shared" si="3008"/>
        <v>25148300</v>
      </c>
      <c r="K770" s="66">
        <f t="shared" si="3008"/>
        <v>7970967.21</v>
      </c>
      <c r="L770" s="66">
        <f t="shared" si="3008"/>
        <v>0</v>
      </c>
      <c r="M770" s="66">
        <f t="shared" si="3008"/>
        <v>0</v>
      </c>
      <c r="N770" s="66">
        <f t="shared" si="2931"/>
        <v>31079056.210000001</v>
      </c>
      <c r="O770" s="66">
        <f t="shared" si="2932"/>
        <v>24317200</v>
      </c>
      <c r="P770" s="66">
        <f t="shared" si="2933"/>
        <v>25148300</v>
      </c>
      <c r="Q770" s="66">
        <f t="shared" ref="Q770:S770" si="3009">Q771</f>
        <v>1437000.89</v>
      </c>
      <c r="R770" s="66">
        <f t="shared" si="3009"/>
        <v>0</v>
      </c>
      <c r="S770" s="66">
        <f t="shared" si="3009"/>
        <v>0</v>
      </c>
      <c r="T770" s="66">
        <f t="shared" si="2627"/>
        <v>32516057.100000001</v>
      </c>
      <c r="U770" s="66">
        <f t="shared" si="2628"/>
        <v>24317200</v>
      </c>
      <c r="V770" s="66">
        <f t="shared" si="2629"/>
        <v>25148300</v>
      </c>
      <c r="W770" s="66">
        <f t="shared" ref="W770:Y770" si="3010">W771</f>
        <v>0</v>
      </c>
      <c r="X770" s="66">
        <f t="shared" si="3010"/>
        <v>0</v>
      </c>
      <c r="Y770" s="66">
        <f t="shared" si="3010"/>
        <v>0</v>
      </c>
      <c r="Z770" s="66">
        <f t="shared" si="2630"/>
        <v>32516057.100000001</v>
      </c>
      <c r="AA770" s="66">
        <f t="shared" si="2631"/>
        <v>24317200</v>
      </c>
      <c r="AB770" s="66">
        <f t="shared" si="2632"/>
        <v>25148300</v>
      </c>
      <c r="AC770" s="66">
        <f t="shared" ref="AC770:AE770" si="3011">AC771</f>
        <v>0</v>
      </c>
      <c r="AD770" s="66">
        <f t="shared" si="3011"/>
        <v>0</v>
      </c>
      <c r="AE770" s="66">
        <f t="shared" si="3011"/>
        <v>0</v>
      </c>
      <c r="AF770" s="66">
        <f t="shared" si="2633"/>
        <v>32516057.100000001</v>
      </c>
      <c r="AG770" s="66">
        <f t="shared" si="2634"/>
        <v>24317200</v>
      </c>
      <c r="AH770" s="66">
        <f t="shared" si="2635"/>
        <v>25148300</v>
      </c>
      <c r="AI770" s="66">
        <f t="shared" ref="AI770:AK770" si="3012">AI771</f>
        <v>0</v>
      </c>
      <c r="AJ770" s="66">
        <f t="shared" si="3012"/>
        <v>0</v>
      </c>
      <c r="AK770" s="66">
        <f t="shared" si="3012"/>
        <v>0</v>
      </c>
      <c r="AL770" s="66">
        <f t="shared" si="2637"/>
        <v>32516057.100000001</v>
      </c>
      <c r="AM770" s="66">
        <f t="shared" si="2638"/>
        <v>24317200</v>
      </c>
      <c r="AN770" s="66">
        <f t="shared" si="2639"/>
        <v>25148300</v>
      </c>
      <c r="AO770" s="66">
        <f t="shared" ref="AO770:AQ770" si="3013">AO771</f>
        <v>0</v>
      </c>
      <c r="AP770" s="66">
        <f t="shared" si="3013"/>
        <v>0</v>
      </c>
      <c r="AQ770" s="66">
        <f t="shared" si="3013"/>
        <v>0</v>
      </c>
      <c r="AR770" s="66">
        <f t="shared" si="2641"/>
        <v>32516057.100000001</v>
      </c>
      <c r="AS770" s="66">
        <f t="shared" si="2642"/>
        <v>24317200</v>
      </c>
      <c r="AT770" s="66">
        <f t="shared" si="2643"/>
        <v>25148300</v>
      </c>
      <c r="AU770" s="66">
        <f t="shared" ref="AU770:AW770" si="3014">AU771</f>
        <v>0</v>
      </c>
      <c r="AV770" s="66">
        <f t="shared" si="3014"/>
        <v>0</v>
      </c>
      <c r="AW770" s="66">
        <f t="shared" si="3014"/>
        <v>0</v>
      </c>
      <c r="AX770" s="66">
        <f t="shared" si="2645"/>
        <v>32516057.100000001</v>
      </c>
      <c r="AY770" s="66">
        <f t="shared" si="2646"/>
        <v>24317200</v>
      </c>
      <c r="AZ770" s="66">
        <f t="shared" si="2647"/>
        <v>25148300</v>
      </c>
      <c r="BA770" s="66">
        <f t="shared" ref="BA770:BC770" si="3015">BA771</f>
        <v>0</v>
      </c>
      <c r="BB770" s="66">
        <f t="shared" si="3015"/>
        <v>0</v>
      </c>
      <c r="BC770" s="66">
        <f t="shared" si="3015"/>
        <v>0</v>
      </c>
      <c r="BD770" s="66">
        <f t="shared" si="2649"/>
        <v>32516057.100000001</v>
      </c>
      <c r="BE770" s="66">
        <f t="shared" si="2650"/>
        <v>24317200</v>
      </c>
      <c r="BF770" s="66">
        <f t="shared" si="2651"/>
        <v>25148300</v>
      </c>
    </row>
    <row r="771" spans="1:58" customFormat="1" ht="25.5">
      <c r="A771" s="123"/>
      <c r="B771" s="77" t="s">
        <v>34</v>
      </c>
      <c r="C771" s="40" t="s">
        <v>52</v>
      </c>
      <c r="D771" s="40" t="s">
        <v>21</v>
      </c>
      <c r="E771" s="40" t="s">
        <v>99</v>
      </c>
      <c r="F771" s="40" t="s">
        <v>130</v>
      </c>
      <c r="G771" s="41" t="s">
        <v>33</v>
      </c>
      <c r="H771" s="66">
        <v>23108089</v>
      </c>
      <c r="I771" s="66">
        <v>24317200</v>
      </c>
      <c r="J771" s="66">
        <v>25148300</v>
      </c>
      <c r="K771" s="66">
        <v>7970967.21</v>
      </c>
      <c r="L771" s="66"/>
      <c r="M771" s="66"/>
      <c r="N771" s="66">
        <f t="shared" si="2931"/>
        <v>31079056.210000001</v>
      </c>
      <c r="O771" s="66">
        <f t="shared" si="2932"/>
        <v>24317200</v>
      </c>
      <c r="P771" s="66">
        <f t="shared" si="2933"/>
        <v>25148300</v>
      </c>
      <c r="Q771" s="66">
        <v>1437000.89</v>
      </c>
      <c r="R771" s="66"/>
      <c r="S771" s="66"/>
      <c r="T771" s="66">
        <f t="shared" si="2627"/>
        <v>32516057.100000001</v>
      </c>
      <c r="U771" s="66">
        <f t="shared" si="2628"/>
        <v>24317200</v>
      </c>
      <c r="V771" s="66">
        <f t="shared" si="2629"/>
        <v>25148300</v>
      </c>
      <c r="W771" s="66"/>
      <c r="X771" s="66"/>
      <c r="Y771" s="66"/>
      <c r="Z771" s="66">
        <f t="shared" si="2630"/>
        <v>32516057.100000001</v>
      </c>
      <c r="AA771" s="66">
        <f t="shared" si="2631"/>
        <v>24317200</v>
      </c>
      <c r="AB771" s="66">
        <f t="shared" si="2632"/>
        <v>25148300</v>
      </c>
      <c r="AC771" s="66"/>
      <c r="AD771" s="66"/>
      <c r="AE771" s="66"/>
      <c r="AF771" s="66">
        <f t="shared" si="2633"/>
        <v>32516057.100000001</v>
      </c>
      <c r="AG771" s="66">
        <f t="shared" si="2634"/>
        <v>24317200</v>
      </c>
      <c r="AH771" s="66">
        <f t="shared" si="2635"/>
        <v>25148300</v>
      </c>
      <c r="AI771" s="66"/>
      <c r="AJ771" s="66"/>
      <c r="AK771" s="66"/>
      <c r="AL771" s="66">
        <f t="shared" si="2637"/>
        <v>32516057.100000001</v>
      </c>
      <c r="AM771" s="66">
        <f t="shared" si="2638"/>
        <v>24317200</v>
      </c>
      <c r="AN771" s="66">
        <f t="shared" si="2639"/>
        <v>25148300</v>
      </c>
      <c r="AO771" s="66"/>
      <c r="AP771" s="66"/>
      <c r="AQ771" s="66"/>
      <c r="AR771" s="66">
        <f t="shared" si="2641"/>
        <v>32516057.100000001</v>
      </c>
      <c r="AS771" s="66">
        <f t="shared" si="2642"/>
        <v>24317200</v>
      </c>
      <c r="AT771" s="66">
        <f t="shared" si="2643"/>
        <v>25148300</v>
      </c>
      <c r="AU771" s="66"/>
      <c r="AV771" s="66"/>
      <c r="AW771" s="66"/>
      <c r="AX771" s="66">
        <f t="shared" si="2645"/>
        <v>32516057.100000001</v>
      </c>
      <c r="AY771" s="66">
        <f t="shared" si="2646"/>
        <v>24317200</v>
      </c>
      <c r="AZ771" s="66">
        <f t="shared" si="2647"/>
        <v>25148300</v>
      </c>
      <c r="BA771" s="66"/>
      <c r="BB771" s="66"/>
      <c r="BC771" s="66"/>
      <c r="BD771" s="66">
        <f t="shared" si="2649"/>
        <v>32516057.100000001</v>
      </c>
      <c r="BE771" s="66">
        <f t="shared" si="2650"/>
        <v>24317200</v>
      </c>
      <c r="BF771" s="66">
        <f t="shared" si="2651"/>
        <v>25148300</v>
      </c>
    </row>
    <row r="772" spans="1:58" customFormat="1" ht="25.5">
      <c r="A772" s="123"/>
      <c r="B772" s="80" t="s">
        <v>144</v>
      </c>
      <c r="C772" s="40" t="s">
        <v>52</v>
      </c>
      <c r="D772" s="40" t="s">
        <v>21</v>
      </c>
      <c r="E772" s="40" t="s">
        <v>99</v>
      </c>
      <c r="F772" s="40" t="s">
        <v>130</v>
      </c>
      <c r="G772" s="41" t="s">
        <v>142</v>
      </c>
      <c r="H772" s="66">
        <f>H773</f>
        <v>0</v>
      </c>
      <c r="I772" s="66">
        <f t="shared" ref="I772:M772" si="3016">I773</f>
        <v>0</v>
      </c>
      <c r="J772" s="66">
        <f t="shared" si="3016"/>
        <v>0</v>
      </c>
      <c r="K772" s="66">
        <f t="shared" si="3016"/>
        <v>1437000</v>
      </c>
      <c r="L772" s="66">
        <f t="shared" si="3016"/>
        <v>0</v>
      </c>
      <c r="M772" s="66">
        <f t="shared" si="3016"/>
        <v>0</v>
      </c>
      <c r="N772" s="66">
        <f t="shared" ref="N772:N773" si="3017">H772+K772</f>
        <v>1437000</v>
      </c>
      <c r="O772" s="66">
        <f t="shared" ref="O772:O773" si="3018">I772+L772</f>
        <v>0</v>
      </c>
      <c r="P772" s="66">
        <f t="shared" ref="P772:P773" si="3019">J772+M772</f>
        <v>0</v>
      </c>
      <c r="Q772" s="66">
        <f t="shared" ref="Q772:S772" si="3020">Q773</f>
        <v>-1437000</v>
      </c>
      <c r="R772" s="66">
        <f t="shared" si="3020"/>
        <v>0</v>
      </c>
      <c r="S772" s="66">
        <f t="shared" si="3020"/>
        <v>0</v>
      </c>
      <c r="T772" s="66">
        <f t="shared" si="2627"/>
        <v>0</v>
      </c>
      <c r="U772" s="66">
        <f t="shared" si="2628"/>
        <v>0</v>
      </c>
      <c r="V772" s="66">
        <f t="shared" si="2629"/>
        <v>0</v>
      </c>
      <c r="W772" s="66">
        <f t="shared" ref="W772:Y772" si="3021">W773</f>
        <v>0</v>
      </c>
      <c r="X772" s="66">
        <f t="shared" si="3021"/>
        <v>0</v>
      </c>
      <c r="Y772" s="66">
        <f t="shared" si="3021"/>
        <v>0</v>
      </c>
      <c r="Z772" s="66">
        <f t="shared" si="2630"/>
        <v>0</v>
      </c>
      <c r="AA772" s="66">
        <f t="shared" si="2631"/>
        <v>0</v>
      </c>
      <c r="AB772" s="66">
        <f t="shared" si="2632"/>
        <v>0</v>
      </c>
      <c r="AC772" s="66">
        <f t="shared" ref="AC772:AE772" si="3022">AC773</f>
        <v>0</v>
      </c>
      <c r="AD772" s="66">
        <f t="shared" si="3022"/>
        <v>0</v>
      </c>
      <c r="AE772" s="66">
        <f t="shared" si="3022"/>
        <v>0</v>
      </c>
      <c r="AF772" s="66">
        <f t="shared" si="2633"/>
        <v>0</v>
      </c>
      <c r="AG772" s="66">
        <f t="shared" si="2634"/>
        <v>0</v>
      </c>
      <c r="AH772" s="66">
        <f t="shared" si="2635"/>
        <v>0</v>
      </c>
      <c r="AI772" s="66">
        <f t="shared" ref="AI772:AK772" si="3023">AI773</f>
        <v>0</v>
      </c>
      <c r="AJ772" s="66">
        <f t="shared" si="3023"/>
        <v>0</v>
      </c>
      <c r="AK772" s="66">
        <f t="shared" si="3023"/>
        <v>0</v>
      </c>
      <c r="AL772" s="66">
        <f t="shared" si="2637"/>
        <v>0</v>
      </c>
      <c r="AM772" s="66">
        <f t="shared" si="2638"/>
        <v>0</v>
      </c>
      <c r="AN772" s="66">
        <f t="shared" si="2639"/>
        <v>0</v>
      </c>
      <c r="AO772" s="66">
        <f t="shared" ref="AO772:AQ772" si="3024">AO773</f>
        <v>0</v>
      </c>
      <c r="AP772" s="66">
        <f t="shared" si="3024"/>
        <v>0</v>
      </c>
      <c r="AQ772" s="66">
        <f t="shared" si="3024"/>
        <v>0</v>
      </c>
      <c r="AR772" s="66">
        <f t="shared" si="2641"/>
        <v>0</v>
      </c>
      <c r="AS772" s="66">
        <f t="shared" si="2642"/>
        <v>0</v>
      </c>
      <c r="AT772" s="66">
        <f t="shared" si="2643"/>
        <v>0</v>
      </c>
      <c r="AU772" s="66">
        <f t="shared" ref="AU772:AW772" si="3025">AU773</f>
        <v>0</v>
      </c>
      <c r="AV772" s="66">
        <f t="shared" si="3025"/>
        <v>0</v>
      </c>
      <c r="AW772" s="66">
        <f t="shared" si="3025"/>
        <v>0</v>
      </c>
      <c r="AX772" s="66">
        <f t="shared" si="2645"/>
        <v>0</v>
      </c>
      <c r="AY772" s="66">
        <f t="shared" si="2646"/>
        <v>0</v>
      </c>
      <c r="AZ772" s="66">
        <f t="shared" si="2647"/>
        <v>0</v>
      </c>
      <c r="BA772" s="66">
        <f t="shared" ref="BA772:BC772" si="3026">BA773</f>
        <v>0</v>
      </c>
      <c r="BB772" s="66">
        <f t="shared" si="3026"/>
        <v>0</v>
      </c>
      <c r="BC772" s="66">
        <f t="shared" si="3026"/>
        <v>0</v>
      </c>
      <c r="BD772" s="66">
        <f t="shared" si="2649"/>
        <v>0</v>
      </c>
      <c r="BE772" s="66">
        <f t="shared" si="2650"/>
        <v>0</v>
      </c>
      <c r="BF772" s="66">
        <f t="shared" si="2651"/>
        <v>0</v>
      </c>
    </row>
    <row r="773" spans="1:58" customFormat="1">
      <c r="A773" s="123"/>
      <c r="B773" s="80" t="s">
        <v>145</v>
      </c>
      <c r="C773" s="40" t="s">
        <v>52</v>
      </c>
      <c r="D773" s="40" t="s">
        <v>21</v>
      </c>
      <c r="E773" s="40" t="s">
        <v>99</v>
      </c>
      <c r="F773" s="40" t="s">
        <v>130</v>
      </c>
      <c r="G773" s="41" t="s">
        <v>143</v>
      </c>
      <c r="H773" s="66"/>
      <c r="I773" s="66"/>
      <c r="J773" s="66"/>
      <c r="K773" s="66">
        <v>1437000</v>
      </c>
      <c r="L773" s="66"/>
      <c r="M773" s="66"/>
      <c r="N773" s="66">
        <f t="shared" si="3017"/>
        <v>1437000</v>
      </c>
      <c r="O773" s="66">
        <f t="shared" si="3018"/>
        <v>0</v>
      </c>
      <c r="P773" s="66">
        <f t="shared" si="3019"/>
        <v>0</v>
      </c>
      <c r="Q773" s="66">
        <v>-1437000</v>
      </c>
      <c r="R773" s="66"/>
      <c r="S773" s="66"/>
      <c r="T773" s="66">
        <f t="shared" si="2627"/>
        <v>0</v>
      </c>
      <c r="U773" s="66">
        <f t="shared" si="2628"/>
        <v>0</v>
      </c>
      <c r="V773" s="66">
        <f t="shared" si="2629"/>
        <v>0</v>
      </c>
      <c r="W773" s="66"/>
      <c r="X773" s="66"/>
      <c r="Y773" s="66"/>
      <c r="Z773" s="66">
        <f t="shared" si="2630"/>
        <v>0</v>
      </c>
      <c r="AA773" s="66">
        <f t="shared" si="2631"/>
        <v>0</v>
      </c>
      <c r="AB773" s="66">
        <f t="shared" si="2632"/>
        <v>0</v>
      </c>
      <c r="AC773" s="66"/>
      <c r="AD773" s="66"/>
      <c r="AE773" s="66"/>
      <c r="AF773" s="66">
        <f t="shared" si="2633"/>
        <v>0</v>
      </c>
      <c r="AG773" s="66">
        <f t="shared" si="2634"/>
        <v>0</v>
      </c>
      <c r="AH773" s="66">
        <f t="shared" si="2635"/>
        <v>0</v>
      </c>
      <c r="AI773" s="66"/>
      <c r="AJ773" s="66"/>
      <c r="AK773" s="66"/>
      <c r="AL773" s="66">
        <f t="shared" si="2637"/>
        <v>0</v>
      </c>
      <c r="AM773" s="66">
        <f t="shared" si="2638"/>
        <v>0</v>
      </c>
      <c r="AN773" s="66">
        <f t="shared" si="2639"/>
        <v>0</v>
      </c>
      <c r="AO773" s="66"/>
      <c r="AP773" s="66"/>
      <c r="AQ773" s="66"/>
      <c r="AR773" s="66">
        <f t="shared" si="2641"/>
        <v>0</v>
      </c>
      <c r="AS773" s="66">
        <f t="shared" si="2642"/>
        <v>0</v>
      </c>
      <c r="AT773" s="66">
        <f t="shared" si="2643"/>
        <v>0</v>
      </c>
      <c r="AU773" s="66"/>
      <c r="AV773" s="66"/>
      <c r="AW773" s="66"/>
      <c r="AX773" s="66">
        <f t="shared" si="2645"/>
        <v>0</v>
      </c>
      <c r="AY773" s="66">
        <f t="shared" si="2646"/>
        <v>0</v>
      </c>
      <c r="AZ773" s="66">
        <f t="shared" si="2647"/>
        <v>0</v>
      </c>
      <c r="BA773" s="66"/>
      <c r="BB773" s="66"/>
      <c r="BC773" s="66"/>
      <c r="BD773" s="66">
        <f t="shared" si="2649"/>
        <v>0</v>
      </c>
      <c r="BE773" s="66">
        <f t="shared" si="2650"/>
        <v>0</v>
      </c>
      <c r="BF773" s="66">
        <f t="shared" si="2651"/>
        <v>0</v>
      </c>
    </row>
    <row r="774" spans="1:58" customFormat="1">
      <c r="A774" s="123"/>
      <c r="B774" s="88" t="s">
        <v>65</v>
      </c>
      <c r="C774" s="40" t="s">
        <v>52</v>
      </c>
      <c r="D774" s="40" t="s">
        <v>21</v>
      </c>
      <c r="E774" s="40" t="s">
        <v>99</v>
      </c>
      <c r="F774" s="40" t="s">
        <v>131</v>
      </c>
      <c r="G774" s="41"/>
      <c r="H774" s="66">
        <f>H775</f>
        <v>80000</v>
      </c>
      <c r="I774" s="66">
        <f t="shared" ref="I774:M774" si="3027">I775</f>
        <v>80000</v>
      </c>
      <c r="J774" s="66">
        <f t="shared" si="3027"/>
        <v>80000</v>
      </c>
      <c r="K774" s="66">
        <f t="shared" si="3027"/>
        <v>0</v>
      </c>
      <c r="L774" s="66">
        <f t="shared" si="3027"/>
        <v>0</v>
      </c>
      <c r="M774" s="66">
        <f t="shared" si="3027"/>
        <v>0</v>
      </c>
      <c r="N774" s="66">
        <f t="shared" si="2931"/>
        <v>80000</v>
      </c>
      <c r="O774" s="66">
        <f t="shared" si="2932"/>
        <v>80000</v>
      </c>
      <c r="P774" s="66">
        <f t="shared" si="2933"/>
        <v>80000</v>
      </c>
      <c r="Q774" s="66">
        <f t="shared" ref="Q774:S775" si="3028">Q775</f>
        <v>0</v>
      </c>
      <c r="R774" s="66">
        <f t="shared" si="3028"/>
        <v>0</v>
      </c>
      <c r="S774" s="66">
        <f t="shared" si="3028"/>
        <v>0</v>
      </c>
      <c r="T774" s="66">
        <f t="shared" si="2627"/>
        <v>80000</v>
      </c>
      <c r="U774" s="66">
        <f t="shared" si="2628"/>
        <v>80000</v>
      </c>
      <c r="V774" s="66">
        <f t="shared" si="2629"/>
        <v>80000</v>
      </c>
      <c r="W774" s="66">
        <f t="shared" ref="W774:Y775" si="3029">W775</f>
        <v>0</v>
      </c>
      <c r="X774" s="66">
        <f t="shared" si="3029"/>
        <v>0</v>
      </c>
      <c r="Y774" s="66">
        <f t="shared" si="3029"/>
        <v>0</v>
      </c>
      <c r="Z774" s="66">
        <f t="shared" si="2630"/>
        <v>80000</v>
      </c>
      <c r="AA774" s="66">
        <f t="shared" si="2631"/>
        <v>80000</v>
      </c>
      <c r="AB774" s="66">
        <f t="shared" si="2632"/>
        <v>80000</v>
      </c>
      <c r="AC774" s="66">
        <f t="shared" ref="AC774:AE775" si="3030">AC775</f>
        <v>0</v>
      </c>
      <c r="AD774" s="66">
        <f t="shared" si="3030"/>
        <v>0</v>
      </c>
      <c r="AE774" s="66">
        <f t="shared" si="3030"/>
        <v>0</v>
      </c>
      <c r="AF774" s="66">
        <f t="shared" si="2633"/>
        <v>80000</v>
      </c>
      <c r="AG774" s="66">
        <f t="shared" si="2634"/>
        <v>80000</v>
      </c>
      <c r="AH774" s="66">
        <f t="shared" si="2635"/>
        <v>80000</v>
      </c>
      <c r="AI774" s="66">
        <f t="shared" ref="AI774:AK775" si="3031">AI775</f>
        <v>30000</v>
      </c>
      <c r="AJ774" s="66">
        <f t="shared" si="3031"/>
        <v>0</v>
      </c>
      <c r="AK774" s="66">
        <f t="shared" si="3031"/>
        <v>0</v>
      </c>
      <c r="AL774" s="66">
        <f t="shared" si="2637"/>
        <v>110000</v>
      </c>
      <c r="AM774" s="66">
        <f t="shared" si="2638"/>
        <v>80000</v>
      </c>
      <c r="AN774" s="66">
        <f t="shared" si="2639"/>
        <v>80000</v>
      </c>
      <c r="AO774" s="66">
        <f t="shared" ref="AO774:AQ775" si="3032">AO775</f>
        <v>0</v>
      </c>
      <c r="AP774" s="66">
        <f t="shared" si="3032"/>
        <v>0</v>
      </c>
      <c r="AQ774" s="66">
        <f t="shared" si="3032"/>
        <v>0</v>
      </c>
      <c r="AR774" s="66">
        <f t="shared" si="2641"/>
        <v>110000</v>
      </c>
      <c r="AS774" s="66">
        <f t="shared" si="2642"/>
        <v>80000</v>
      </c>
      <c r="AT774" s="66">
        <f t="shared" si="2643"/>
        <v>80000</v>
      </c>
      <c r="AU774" s="66">
        <f t="shared" ref="AU774:AW775" si="3033">AU775</f>
        <v>0</v>
      </c>
      <c r="AV774" s="66">
        <f t="shared" si="3033"/>
        <v>0</v>
      </c>
      <c r="AW774" s="66">
        <f t="shared" si="3033"/>
        <v>0</v>
      </c>
      <c r="AX774" s="66">
        <f t="shared" si="2645"/>
        <v>110000</v>
      </c>
      <c r="AY774" s="66">
        <f t="shared" si="2646"/>
        <v>80000</v>
      </c>
      <c r="AZ774" s="66">
        <f t="shared" si="2647"/>
        <v>80000</v>
      </c>
      <c r="BA774" s="66">
        <f t="shared" ref="BA774:BC775" si="3034">BA775</f>
        <v>0</v>
      </c>
      <c r="BB774" s="66">
        <f t="shared" si="3034"/>
        <v>0</v>
      </c>
      <c r="BC774" s="66">
        <f t="shared" si="3034"/>
        <v>0</v>
      </c>
      <c r="BD774" s="66">
        <f t="shared" si="2649"/>
        <v>110000</v>
      </c>
      <c r="BE774" s="66">
        <f t="shared" si="2650"/>
        <v>80000</v>
      </c>
      <c r="BF774" s="66">
        <f t="shared" si="2651"/>
        <v>80000</v>
      </c>
    </row>
    <row r="775" spans="1:58" customFormat="1">
      <c r="A775" s="123"/>
      <c r="B775" s="109" t="s">
        <v>35</v>
      </c>
      <c r="C775" s="40" t="s">
        <v>52</v>
      </c>
      <c r="D775" s="40" t="s">
        <v>21</v>
      </c>
      <c r="E775" s="40" t="s">
        <v>99</v>
      </c>
      <c r="F775" s="40" t="s">
        <v>131</v>
      </c>
      <c r="G775" s="41" t="s">
        <v>36</v>
      </c>
      <c r="H775" s="66">
        <f>H776</f>
        <v>80000</v>
      </c>
      <c r="I775" s="66">
        <f t="shared" ref="I775:M775" si="3035">I776</f>
        <v>80000</v>
      </c>
      <c r="J775" s="66">
        <f t="shared" si="3035"/>
        <v>80000</v>
      </c>
      <c r="K775" s="66">
        <f t="shared" si="3035"/>
        <v>0</v>
      </c>
      <c r="L775" s="66">
        <f t="shared" si="3035"/>
        <v>0</v>
      </c>
      <c r="M775" s="66">
        <f t="shared" si="3035"/>
        <v>0</v>
      </c>
      <c r="N775" s="66">
        <f t="shared" si="2931"/>
        <v>80000</v>
      </c>
      <c r="O775" s="66">
        <f t="shared" si="2932"/>
        <v>80000</v>
      </c>
      <c r="P775" s="66">
        <f t="shared" si="2933"/>
        <v>80000</v>
      </c>
      <c r="Q775" s="66">
        <f t="shared" si="3028"/>
        <v>0</v>
      </c>
      <c r="R775" s="66">
        <f t="shared" si="3028"/>
        <v>0</v>
      </c>
      <c r="S775" s="66">
        <f t="shared" si="3028"/>
        <v>0</v>
      </c>
      <c r="T775" s="66">
        <f t="shared" si="2627"/>
        <v>80000</v>
      </c>
      <c r="U775" s="66">
        <f t="shared" si="2628"/>
        <v>80000</v>
      </c>
      <c r="V775" s="66">
        <f t="shared" si="2629"/>
        <v>80000</v>
      </c>
      <c r="W775" s="66">
        <f t="shared" si="3029"/>
        <v>0</v>
      </c>
      <c r="X775" s="66">
        <f t="shared" si="3029"/>
        <v>0</v>
      </c>
      <c r="Y775" s="66">
        <f t="shared" si="3029"/>
        <v>0</v>
      </c>
      <c r="Z775" s="66">
        <f t="shared" si="2630"/>
        <v>80000</v>
      </c>
      <c r="AA775" s="66">
        <f t="shared" si="2631"/>
        <v>80000</v>
      </c>
      <c r="AB775" s="66">
        <f t="shared" si="2632"/>
        <v>80000</v>
      </c>
      <c r="AC775" s="66">
        <f t="shared" si="3030"/>
        <v>0</v>
      </c>
      <c r="AD775" s="66">
        <f t="shared" si="3030"/>
        <v>0</v>
      </c>
      <c r="AE775" s="66">
        <f t="shared" si="3030"/>
        <v>0</v>
      </c>
      <c r="AF775" s="66">
        <f t="shared" si="2633"/>
        <v>80000</v>
      </c>
      <c r="AG775" s="66">
        <f t="shared" si="2634"/>
        <v>80000</v>
      </c>
      <c r="AH775" s="66">
        <f t="shared" si="2635"/>
        <v>80000</v>
      </c>
      <c r="AI775" s="66">
        <f t="shared" si="3031"/>
        <v>30000</v>
      </c>
      <c r="AJ775" s="66">
        <f t="shared" si="3031"/>
        <v>0</v>
      </c>
      <c r="AK775" s="66">
        <f t="shared" si="3031"/>
        <v>0</v>
      </c>
      <c r="AL775" s="66">
        <f t="shared" si="2637"/>
        <v>110000</v>
      </c>
      <c r="AM775" s="66">
        <f t="shared" si="2638"/>
        <v>80000</v>
      </c>
      <c r="AN775" s="66">
        <f t="shared" si="2639"/>
        <v>80000</v>
      </c>
      <c r="AO775" s="66">
        <f t="shared" si="3032"/>
        <v>0</v>
      </c>
      <c r="AP775" s="66">
        <f t="shared" si="3032"/>
        <v>0</v>
      </c>
      <c r="AQ775" s="66">
        <f t="shared" si="3032"/>
        <v>0</v>
      </c>
      <c r="AR775" s="66">
        <f t="shared" si="2641"/>
        <v>110000</v>
      </c>
      <c r="AS775" s="66">
        <f t="shared" si="2642"/>
        <v>80000</v>
      </c>
      <c r="AT775" s="66">
        <f t="shared" si="2643"/>
        <v>80000</v>
      </c>
      <c r="AU775" s="66">
        <f t="shared" si="3033"/>
        <v>0</v>
      </c>
      <c r="AV775" s="66">
        <f t="shared" si="3033"/>
        <v>0</v>
      </c>
      <c r="AW775" s="66">
        <f t="shared" si="3033"/>
        <v>0</v>
      </c>
      <c r="AX775" s="66">
        <f t="shared" si="2645"/>
        <v>110000</v>
      </c>
      <c r="AY775" s="66">
        <f t="shared" si="2646"/>
        <v>80000</v>
      </c>
      <c r="AZ775" s="66">
        <f t="shared" si="2647"/>
        <v>80000</v>
      </c>
      <c r="BA775" s="66">
        <f t="shared" si="3034"/>
        <v>0</v>
      </c>
      <c r="BB775" s="66">
        <f t="shared" si="3034"/>
        <v>0</v>
      </c>
      <c r="BC775" s="66">
        <f t="shared" si="3034"/>
        <v>0</v>
      </c>
      <c r="BD775" s="66">
        <f t="shared" si="2649"/>
        <v>110000</v>
      </c>
      <c r="BE775" s="66">
        <f t="shared" si="2650"/>
        <v>80000</v>
      </c>
      <c r="BF775" s="66">
        <f t="shared" si="2651"/>
        <v>80000</v>
      </c>
    </row>
    <row r="776" spans="1:58" customFormat="1">
      <c r="A776" s="123"/>
      <c r="B776" s="77" t="s">
        <v>66</v>
      </c>
      <c r="C776" s="40" t="s">
        <v>52</v>
      </c>
      <c r="D776" s="40" t="s">
        <v>21</v>
      </c>
      <c r="E776" s="40" t="s">
        <v>99</v>
      </c>
      <c r="F776" s="40" t="s">
        <v>131</v>
      </c>
      <c r="G776" s="41" t="s">
        <v>67</v>
      </c>
      <c r="H776" s="66">
        <v>80000</v>
      </c>
      <c r="I776" s="66">
        <v>80000</v>
      </c>
      <c r="J776" s="66">
        <v>80000</v>
      </c>
      <c r="K776" s="66"/>
      <c r="L776" s="66"/>
      <c r="M776" s="66"/>
      <c r="N776" s="66">
        <f t="shared" si="2931"/>
        <v>80000</v>
      </c>
      <c r="O776" s="66">
        <f t="shared" si="2932"/>
        <v>80000</v>
      </c>
      <c r="P776" s="66">
        <f t="shared" si="2933"/>
        <v>80000</v>
      </c>
      <c r="Q776" s="66"/>
      <c r="R776" s="66"/>
      <c r="S776" s="66"/>
      <c r="T776" s="66">
        <f t="shared" si="2627"/>
        <v>80000</v>
      </c>
      <c r="U776" s="66">
        <f t="shared" si="2628"/>
        <v>80000</v>
      </c>
      <c r="V776" s="66">
        <f t="shared" si="2629"/>
        <v>80000</v>
      </c>
      <c r="W776" s="66"/>
      <c r="X776" s="66"/>
      <c r="Y776" s="66"/>
      <c r="Z776" s="66">
        <f t="shared" si="2630"/>
        <v>80000</v>
      </c>
      <c r="AA776" s="66">
        <f t="shared" si="2631"/>
        <v>80000</v>
      </c>
      <c r="AB776" s="66">
        <f t="shared" si="2632"/>
        <v>80000</v>
      </c>
      <c r="AC776" s="66"/>
      <c r="AD776" s="66"/>
      <c r="AE776" s="66"/>
      <c r="AF776" s="66">
        <f t="shared" si="2633"/>
        <v>80000</v>
      </c>
      <c r="AG776" s="66">
        <f t="shared" si="2634"/>
        <v>80000</v>
      </c>
      <c r="AH776" s="66">
        <f t="shared" si="2635"/>
        <v>80000</v>
      </c>
      <c r="AI776" s="66">
        <v>30000</v>
      </c>
      <c r="AJ776" s="66"/>
      <c r="AK776" s="66"/>
      <c r="AL776" s="66">
        <f t="shared" si="2637"/>
        <v>110000</v>
      </c>
      <c r="AM776" s="66">
        <f t="shared" si="2638"/>
        <v>80000</v>
      </c>
      <c r="AN776" s="66">
        <f t="shared" si="2639"/>
        <v>80000</v>
      </c>
      <c r="AO776" s="66"/>
      <c r="AP776" s="66"/>
      <c r="AQ776" s="66"/>
      <c r="AR776" s="66">
        <f t="shared" si="2641"/>
        <v>110000</v>
      </c>
      <c r="AS776" s="66">
        <f t="shared" si="2642"/>
        <v>80000</v>
      </c>
      <c r="AT776" s="66">
        <f t="shared" si="2643"/>
        <v>80000</v>
      </c>
      <c r="AU776" s="66"/>
      <c r="AV776" s="66"/>
      <c r="AW776" s="66"/>
      <c r="AX776" s="66">
        <f t="shared" si="2645"/>
        <v>110000</v>
      </c>
      <c r="AY776" s="66">
        <f t="shared" si="2646"/>
        <v>80000</v>
      </c>
      <c r="AZ776" s="66">
        <f t="shared" si="2647"/>
        <v>80000</v>
      </c>
      <c r="BA776" s="66"/>
      <c r="BB776" s="66"/>
      <c r="BC776" s="66"/>
      <c r="BD776" s="66">
        <f t="shared" si="2649"/>
        <v>110000</v>
      </c>
      <c r="BE776" s="66">
        <f t="shared" si="2650"/>
        <v>80000</v>
      </c>
      <c r="BF776" s="66">
        <f t="shared" si="2651"/>
        <v>80000</v>
      </c>
    </row>
    <row r="777" spans="1:58" customFormat="1">
      <c r="A777" s="123"/>
      <c r="B777" s="110" t="s">
        <v>169</v>
      </c>
      <c r="C777" s="44" t="s">
        <v>52</v>
      </c>
      <c r="D777" s="44" t="s">
        <v>21</v>
      </c>
      <c r="E777" s="44" t="s">
        <v>99</v>
      </c>
      <c r="F777" s="44" t="s">
        <v>132</v>
      </c>
      <c r="G777" s="43"/>
      <c r="H777" s="66">
        <f>H778+H780</f>
        <v>4277700</v>
      </c>
      <c r="I777" s="66">
        <f t="shared" ref="I777:J777" si="3036">I778+I780</f>
        <v>4277700</v>
      </c>
      <c r="J777" s="66">
        <f t="shared" si="3036"/>
        <v>4277700</v>
      </c>
      <c r="K777" s="66">
        <f t="shared" ref="K777:M777" si="3037">K778+K780</f>
        <v>0</v>
      </c>
      <c r="L777" s="66">
        <f t="shared" si="3037"/>
        <v>0</v>
      </c>
      <c r="M777" s="66">
        <f t="shared" si="3037"/>
        <v>0</v>
      </c>
      <c r="N777" s="66">
        <f t="shared" si="2931"/>
        <v>4277700</v>
      </c>
      <c r="O777" s="66">
        <f t="shared" si="2932"/>
        <v>4277700</v>
      </c>
      <c r="P777" s="66">
        <f t="shared" si="2933"/>
        <v>4277700</v>
      </c>
      <c r="Q777" s="66">
        <f t="shared" ref="Q777:S777" si="3038">Q778+Q780</f>
        <v>0</v>
      </c>
      <c r="R777" s="66">
        <f t="shared" si="3038"/>
        <v>0</v>
      </c>
      <c r="S777" s="66">
        <f t="shared" si="3038"/>
        <v>0</v>
      </c>
      <c r="T777" s="66">
        <f t="shared" si="2627"/>
        <v>4277700</v>
      </c>
      <c r="U777" s="66">
        <f t="shared" si="2628"/>
        <v>4277700</v>
      </c>
      <c r="V777" s="66">
        <f t="shared" si="2629"/>
        <v>4277700</v>
      </c>
      <c r="W777" s="66">
        <f t="shared" ref="W777:Y777" si="3039">W778+W780</f>
        <v>0</v>
      </c>
      <c r="X777" s="66">
        <f t="shared" si="3039"/>
        <v>0</v>
      </c>
      <c r="Y777" s="66">
        <f t="shared" si="3039"/>
        <v>0</v>
      </c>
      <c r="Z777" s="66">
        <f t="shared" si="2630"/>
        <v>4277700</v>
      </c>
      <c r="AA777" s="66">
        <f t="shared" si="2631"/>
        <v>4277700</v>
      </c>
      <c r="AB777" s="66">
        <f t="shared" si="2632"/>
        <v>4277700</v>
      </c>
      <c r="AC777" s="66">
        <f t="shared" ref="AC777:AE777" si="3040">AC778+AC780</f>
        <v>0</v>
      </c>
      <c r="AD777" s="66">
        <f t="shared" si="3040"/>
        <v>0</v>
      </c>
      <c r="AE777" s="66">
        <f t="shared" si="3040"/>
        <v>0</v>
      </c>
      <c r="AF777" s="66">
        <f t="shared" si="2633"/>
        <v>4277700</v>
      </c>
      <c r="AG777" s="66">
        <f t="shared" si="2634"/>
        <v>4277700</v>
      </c>
      <c r="AH777" s="66">
        <f t="shared" si="2635"/>
        <v>4277700</v>
      </c>
      <c r="AI777" s="66">
        <f t="shared" ref="AI777:AK777" si="3041">AI778+AI780</f>
        <v>2360000</v>
      </c>
      <c r="AJ777" s="66">
        <f t="shared" si="3041"/>
        <v>0</v>
      </c>
      <c r="AK777" s="66">
        <f t="shared" si="3041"/>
        <v>0</v>
      </c>
      <c r="AL777" s="66">
        <f t="shared" si="2637"/>
        <v>6637700</v>
      </c>
      <c r="AM777" s="66">
        <f t="shared" si="2638"/>
        <v>4277700</v>
      </c>
      <c r="AN777" s="66">
        <f t="shared" si="2639"/>
        <v>4277700</v>
      </c>
      <c r="AO777" s="66">
        <f t="shared" ref="AO777:AQ777" si="3042">AO778+AO780</f>
        <v>0</v>
      </c>
      <c r="AP777" s="66">
        <f t="shared" si="3042"/>
        <v>0</v>
      </c>
      <c r="AQ777" s="66">
        <f t="shared" si="3042"/>
        <v>0</v>
      </c>
      <c r="AR777" s="66">
        <f t="shared" si="2641"/>
        <v>6637700</v>
      </c>
      <c r="AS777" s="66">
        <f t="shared" si="2642"/>
        <v>4277700</v>
      </c>
      <c r="AT777" s="66">
        <f t="shared" si="2643"/>
        <v>4277700</v>
      </c>
      <c r="AU777" s="66">
        <f t="shared" ref="AU777:AW777" si="3043">AU778+AU780</f>
        <v>31339.55</v>
      </c>
      <c r="AV777" s="66">
        <f t="shared" si="3043"/>
        <v>0</v>
      </c>
      <c r="AW777" s="66">
        <f t="shared" si="3043"/>
        <v>0</v>
      </c>
      <c r="AX777" s="66">
        <f t="shared" si="2645"/>
        <v>6669039.5499999998</v>
      </c>
      <c r="AY777" s="66">
        <f t="shared" si="2646"/>
        <v>4277700</v>
      </c>
      <c r="AZ777" s="66">
        <f t="shared" si="2647"/>
        <v>4277700</v>
      </c>
      <c r="BA777" s="66">
        <f t="shared" ref="BA777:BC777" si="3044">BA778+BA780</f>
        <v>59113.73</v>
      </c>
      <c r="BB777" s="66">
        <f t="shared" si="3044"/>
        <v>0</v>
      </c>
      <c r="BC777" s="66">
        <f t="shared" si="3044"/>
        <v>0</v>
      </c>
      <c r="BD777" s="66">
        <f t="shared" si="2649"/>
        <v>6728153.2800000003</v>
      </c>
      <c r="BE777" s="66">
        <f t="shared" si="2650"/>
        <v>4277700</v>
      </c>
      <c r="BF777" s="66">
        <f t="shared" si="2651"/>
        <v>4277700</v>
      </c>
    </row>
    <row r="778" spans="1:58" customFormat="1" ht="25.5">
      <c r="A778" s="123"/>
      <c r="B778" s="136" t="s">
        <v>207</v>
      </c>
      <c r="C778" s="44" t="s">
        <v>52</v>
      </c>
      <c r="D778" s="44" t="s">
        <v>21</v>
      </c>
      <c r="E778" s="44" t="s">
        <v>99</v>
      </c>
      <c r="F778" s="44" t="s">
        <v>132</v>
      </c>
      <c r="G778" s="107" t="s">
        <v>32</v>
      </c>
      <c r="H778" s="66">
        <f>H779</f>
        <v>77700</v>
      </c>
      <c r="I778" s="66">
        <f t="shared" ref="I778:M778" si="3045">I779</f>
        <v>77700</v>
      </c>
      <c r="J778" s="66">
        <f t="shared" si="3045"/>
        <v>77700</v>
      </c>
      <c r="K778" s="66">
        <f t="shared" si="3045"/>
        <v>0</v>
      </c>
      <c r="L778" s="66">
        <f t="shared" si="3045"/>
        <v>0</v>
      </c>
      <c r="M778" s="66">
        <f t="shared" si="3045"/>
        <v>0</v>
      </c>
      <c r="N778" s="66">
        <f t="shared" si="2931"/>
        <v>77700</v>
      </c>
      <c r="O778" s="66">
        <f t="shared" si="2932"/>
        <v>77700</v>
      </c>
      <c r="P778" s="66">
        <f t="shared" si="2933"/>
        <v>77700</v>
      </c>
      <c r="Q778" s="66">
        <f t="shared" ref="Q778:S778" si="3046">Q779</f>
        <v>0</v>
      </c>
      <c r="R778" s="66">
        <f t="shared" si="3046"/>
        <v>0</v>
      </c>
      <c r="S778" s="66">
        <f t="shared" si="3046"/>
        <v>0</v>
      </c>
      <c r="T778" s="66">
        <f t="shared" si="2627"/>
        <v>77700</v>
      </c>
      <c r="U778" s="66">
        <f t="shared" si="2628"/>
        <v>77700</v>
      </c>
      <c r="V778" s="66">
        <f t="shared" si="2629"/>
        <v>77700</v>
      </c>
      <c r="W778" s="66">
        <f t="shared" ref="W778:Y778" si="3047">W779</f>
        <v>0</v>
      </c>
      <c r="X778" s="66">
        <f t="shared" si="3047"/>
        <v>0</v>
      </c>
      <c r="Y778" s="66">
        <f t="shared" si="3047"/>
        <v>0</v>
      </c>
      <c r="Z778" s="66">
        <f t="shared" si="2630"/>
        <v>77700</v>
      </c>
      <c r="AA778" s="66">
        <f t="shared" si="2631"/>
        <v>77700</v>
      </c>
      <c r="AB778" s="66">
        <f t="shared" si="2632"/>
        <v>77700</v>
      </c>
      <c r="AC778" s="66">
        <f t="shared" ref="AC778:AE778" si="3048">AC779</f>
        <v>0</v>
      </c>
      <c r="AD778" s="66">
        <f t="shared" si="3048"/>
        <v>0</v>
      </c>
      <c r="AE778" s="66">
        <f t="shared" si="3048"/>
        <v>0</v>
      </c>
      <c r="AF778" s="66">
        <f t="shared" si="2633"/>
        <v>77700</v>
      </c>
      <c r="AG778" s="66">
        <f t="shared" si="2634"/>
        <v>77700</v>
      </c>
      <c r="AH778" s="66">
        <f t="shared" si="2635"/>
        <v>77700</v>
      </c>
      <c r="AI778" s="66">
        <f t="shared" ref="AI778:AK778" si="3049">AI779</f>
        <v>-77700</v>
      </c>
      <c r="AJ778" s="66">
        <f t="shared" si="3049"/>
        <v>0</v>
      </c>
      <c r="AK778" s="66">
        <f t="shared" si="3049"/>
        <v>0</v>
      </c>
      <c r="AL778" s="66">
        <f t="shared" si="2637"/>
        <v>0</v>
      </c>
      <c r="AM778" s="66">
        <f t="shared" si="2638"/>
        <v>77700</v>
      </c>
      <c r="AN778" s="66">
        <f t="shared" si="2639"/>
        <v>77700</v>
      </c>
      <c r="AO778" s="66">
        <f t="shared" ref="AO778:AQ778" si="3050">AO779</f>
        <v>0</v>
      </c>
      <c r="AP778" s="66">
        <f t="shared" si="3050"/>
        <v>0</v>
      </c>
      <c r="AQ778" s="66">
        <f t="shared" si="3050"/>
        <v>0</v>
      </c>
      <c r="AR778" s="66">
        <f t="shared" si="2641"/>
        <v>0</v>
      </c>
      <c r="AS778" s="66">
        <f t="shared" si="2642"/>
        <v>77700</v>
      </c>
      <c r="AT778" s="66">
        <f t="shared" si="2643"/>
        <v>77700</v>
      </c>
      <c r="AU778" s="66">
        <f t="shared" ref="AU778:AW778" si="3051">AU779</f>
        <v>0</v>
      </c>
      <c r="AV778" s="66">
        <f t="shared" si="3051"/>
        <v>0</v>
      </c>
      <c r="AW778" s="66">
        <f t="shared" si="3051"/>
        <v>0</v>
      </c>
      <c r="AX778" s="66">
        <f t="shared" si="2645"/>
        <v>0</v>
      </c>
      <c r="AY778" s="66">
        <f t="shared" si="2646"/>
        <v>77700</v>
      </c>
      <c r="AZ778" s="66">
        <f t="shared" si="2647"/>
        <v>77700</v>
      </c>
      <c r="BA778" s="66">
        <f t="shared" ref="BA778:BC778" si="3052">BA779</f>
        <v>0</v>
      </c>
      <c r="BB778" s="66">
        <f t="shared" si="3052"/>
        <v>0</v>
      </c>
      <c r="BC778" s="66">
        <f t="shared" si="3052"/>
        <v>0</v>
      </c>
      <c r="BD778" s="66">
        <f t="shared" si="2649"/>
        <v>0</v>
      </c>
      <c r="BE778" s="66">
        <f t="shared" si="2650"/>
        <v>77700</v>
      </c>
      <c r="BF778" s="66">
        <f t="shared" si="2651"/>
        <v>77700</v>
      </c>
    </row>
    <row r="779" spans="1:58" customFormat="1" ht="25.5">
      <c r="A779" s="123"/>
      <c r="B779" s="77" t="s">
        <v>34</v>
      </c>
      <c r="C779" s="44" t="s">
        <v>52</v>
      </c>
      <c r="D779" s="44" t="s">
        <v>21</v>
      </c>
      <c r="E779" s="44" t="s">
        <v>99</v>
      </c>
      <c r="F779" s="44" t="s">
        <v>132</v>
      </c>
      <c r="G779" s="107" t="s">
        <v>33</v>
      </c>
      <c r="H779" s="66">
        <v>77700</v>
      </c>
      <c r="I779" s="66">
        <v>77700</v>
      </c>
      <c r="J779" s="66">
        <v>77700</v>
      </c>
      <c r="K779" s="66"/>
      <c r="L779" s="66"/>
      <c r="M779" s="66"/>
      <c r="N779" s="66">
        <f t="shared" si="2931"/>
        <v>77700</v>
      </c>
      <c r="O779" s="66">
        <f t="shared" si="2932"/>
        <v>77700</v>
      </c>
      <c r="P779" s="66">
        <f t="shared" si="2933"/>
        <v>77700</v>
      </c>
      <c r="Q779" s="66"/>
      <c r="R779" s="66"/>
      <c r="S779" s="66"/>
      <c r="T779" s="66">
        <f t="shared" si="2627"/>
        <v>77700</v>
      </c>
      <c r="U779" s="66">
        <f t="shared" si="2628"/>
        <v>77700</v>
      </c>
      <c r="V779" s="66">
        <f t="shared" si="2629"/>
        <v>77700</v>
      </c>
      <c r="W779" s="66"/>
      <c r="X779" s="66"/>
      <c r="Y779" s="66"/>
      <c r="Z779" s="66">
        <f t="shared" si="2630"/>
        <v>77700</v>
      </c>
      <c r="AA779" s="66">
        <f t="shared" si="2631"/>
        <v>77700</v>
      </c>
      <c r="AB779" s="66">
        <f t="shared" si="2632"/>
        <v>77700</v>
      </c>
      <c r="AC779" s="66"/>
      <c r="AD779" s="66"/>
      <c r="AE779" s="66"/>
      <c r="AF779" s="66">
        <f t="shared" si="2633"/>
        <v>77700</v>
      </c>
      <c r="AG779" s="66">
        <f t="shared" si="2634"/>
        <v>77700</v>
      </c>
      <c r="AH779" s="66">
        <f t="shared" si="2635"/>
        <v>77700</v>
      </c>
      <c r="AI779" s="66">
        <v>-77700</v>
      </c>
      <c r="AJ779" s="66"/>
      <c r="AK779" s="66"/>
      <c r="AL779" s="66">
        <f t="shared" si="2637"/>
        <v>0</v>
      </c>
      <c r="AM779" s="66">
        <f t="shared" si="2638"/>
        <v>77700</v>
      </c>
      <c r="AN779" s="66">
        <f t="shared" si="2639"/>
        <v>77700</v>
      </c>
      <c r="AO779" s="66"/>
      <c r="AP779" s="66"/>
      <c r="AQ779" s="66"/>
      <c r="AR779" s="66">
        <f t="shared" si="2641"/>
        <v>0</v>
      </c>
      <c r="AS779" s="66">
        <f t="shared" si="2642"/>
        <v>77700</v>
      </c>
      <c r="AT779" s="66">
        <f t="shared" si="2643"/>
        <v>77700</v>
      </c>
      <c r="AU779" s="66"/>
      <c r="AV779" s="66"/>
      <c r="AW779" s="66"/>
      <c r="AX779" s="66">
        <f t="shared" si="2645"/>
        <v>0</v>
      </c>
      <c r="AY779" s="66">
        <f t="shared" si="2646"/>
        <v>77700</v>
      </c>
      <c r="AZ779" s="66">
        <f t="shared" si="2647"/>
        <v>77700</v>
      </c>
      <c r="BA779" s="66"/>
      <c r="BB779" s="66"/>
      <c r="BC779" s="66"/>
      <c r="BD779" s="66">
        <f t="shared" si="2649"/>
        <v>0</v>
      </c>
      <c r="BE779" s="66">
        <f t="shared" si="2650"/>
        <v>77700</v>
      </c>
      <c r="BF779" s="66">
        <f t="shared" si="2651"/>
        <v>77700</v>
      </c>
    </row>
    <row r="780" spans="1:58" customFormat="1">
      <c r="A780" s="123"/>
      <c r="B780" s="109" t="s">
        <v>35</v>
      </c>
      <c r="C780" s="44" t="s">
        <v>52</v>
      </c>
      <c r="D780" s="44" t="s">
        <v>21</v>
      </c>
      <c r="E780" s="44" t="s">
        <v>99</v>
      </c>
      <c r="F780" s="44" t="s">
        <v>132</v>
      </c>
      <c r="G780" s="43" t="s">
        <v>36</v>
      </c>
      <c r="H780" s="66">
        <f>H781</f>
        <v>4200000</v>
      </c>
      <c r="I780" s="66">
        <f t="shared" ref="I780:M780" si="3053">I781</f>
        <v>4200000</v>
      </c>
      <c r="J780" s="66">
        <f t="shared" si="3053"/>
        <v>4200000</v>
      </c>
      <c r="K780" s="66">
        <f t="shared" si="3053"/>
        <v>0</v>
      </c>
      <c r="L780" s="66">
        <f t="shared" si="3053"/>
        <v>0</v>
      </c>
      <c r="M780" s="66">
        <f t="shared" si="3053"/>
        <v>0</v>
      </c>
      <c r="N780" s="66">
        <f t="shared" si="2931"/>
        <v>4200000</v>
      </c>
      <c r="O780" s="66">
        <f t="shared" si="2932"/>
        <v>4200000</v>
      </c>
      <c r="P780" s="66">
        <f t="shared" si="2933"/>
        <v>4200000</v>
      </c>
      <c r="Q780" s="66">
        <f t="shared" ref="Q780:S780" si="3054">Q781</f>
        <v>0</v>
      </c>
      <c r="R780" s="66">
        <f t="shared" si="3054"/>
        <v>0</v>
      </c>
      <c r="S780" s="66">
        <f t="shared" si="3054"/>
        <v>0</v>
      </c>
      <c r="T780" s="66">
        <f t="shared" ref="T780:T847" si="3055">N780+Q780</f>
        <v>4200000</v>
      </c>
      <c r="U780" s="66">
        <f t="shared" ref="U780:U847" si="3056">O780+R780</f>
        <v>4200000</v>
      </c>
      <c r="V780" s="66">
        <f t="shared" ref="V780:V847" si="3057">P780+S780</f>
        <v>4200000</v>
      </c>
      <c r="W780" s="66">
        <f t="shared" ref="W780:Y780" si="3058">W781</f>
        <v>0</v>
      </c>
      <c r="X780" s="66">
        <f t="shared" si="3058"/>
        <v>0</v>
      </c>
      <c r="Y780" s="66">
        <f t="shared" si="3058"/>
        <v>0</v>
      </c>
      <c r="Z780" s="66">
        <f t="shared" ref="Z780:Z847" si="3059">T780+W780</f>
        <v>4200000</v>
      </c>
      <c r="AA780" s="66">
        <f t="shared" ref="AA780:AA847" si="3060">U780+X780</f>
        <v>4200000</v>
      </c>
      <c r="AB780" s="66">
        <f t="shared" ref="AB780:AB847" si="3061">V780+Y780</f>
        <v>4200000</v>
      </c>
      <c r="AC780" s="66">
        <f t="shared" ref="AC780:AE780" si="3062">AC781</f>
        <v>0</v>
      </c>
      <c r="AD780" s="66">
        <f t="shared" si="3062"/>
        <v>0</v>
      </c>
      <c r="AE780" s="66">
        <f t="shared" si="3062"/>
        <v>0</v>
      </c>
      <c r="AF780" s="66">
        <f t="shared" ref="AF780:AF847" si="3063">Z780+AC780</f>
        <v>4200000</v>
      </c>
      <c r="AG780" s="66">
        <f t="shared" ref="AG780:AG847" si="3064">AA780+AD780</f>
        <v>4200000</v>
      </c>
      <c r="AH780" s="66">
        <f t="shared" ref="AH780:AH847" si="3065">AB780+AE780</f>
        <v>4200000</v>
      </c>
      <c r="AI780" s="66">
        <f t="shared" ref="AI780:AK780" si="3066">AI781</f>
        <v>2437700</v>
      </c>
      <c r="AJ780" s="66">
        <f t="shared" si="3066"/>
        <v>0</v>
      </c>
      <c r="AK780" s="66">
        <f t="shared" si="3066"/>
        <v>0</v>
      </c>
      <c r="AL780" s="66">
        <f t="shared" ref="AL780:AL847" si="3067">AF780+AI780</f>
        <v>6637700</v>
      </c>
      <c r="AM780" s="66">
        <f t="shared" ref="AM780:AM847" si="3068">AG780+AJ780</f>
        <v>4200000</v>
      </c>
      <c r="AN780" s="66">
        <f t="shared" ref="AN780:AN847" si="3069">AH780+AK780</f>
        <v>4200000</v>
      </c>
      <c r="AO780" s="66">
        <f t="shared" ref="AO780:AQ780" si="3070">AO781</f>
        <v>0</v>
      </c>
      <c r="AP780" s="66">
        <f t="shared" si="3070"/>
        <v>0</v>
      </c>
      <c r="AQ780" s="66">
        <f t="shared" si="3070"/>
        <v>0</v>
      </c>
      <c r="AR780" s="66">
        <f t="shared" ref="AR780:AR847" si="3071">AL780+AO780</f>
        <v>6637700</v>
      </c>
      <c r="AS780" s="66">
        <f t="shared" ref="AS780:AS847" si="3072">AM780+AP780</f>
        <v>4200000</v>
      </c>
      <c r="AT780" s="66">
        <f t="shared" ref="AT780:AT847" si="3073">AN780+AQ780</f>
        <v>4200000</v>
      </c>
      <c r="AU780" s="66">
        <f t="shared" ref="AU780:AW780" si="3074">AU781</f>
        <v>31339.55</v>
      </c>
      <c r="AV780" s="66">
        <f t="shared" si="3074"/>
        <v>0</v>
      </c>
      <c r="AW780" s="66">
        <f t="shared" si="3074"/>
        <v>0</v>
      </c>
      <c r="AX780" s="66">
        <f t="shared" ref="AX780:AX847" si="3075">AR780+AU780</f>
        <v>6669039.5499999998</v>
      </c>
      <c r="AY780" s="66">
        <f t="shared" ref="AY780:AY847" si="3076">AS780+AV780</f>
        <v>4200000</v>
      </c>
      <c r="AZ780" s="66">
        <f t="shared" ref="AZ780:AZ847" si="3077">AT780+AW780</f>
        <v>4200000</v>
      </c>
      <c r="BA780" s="66">
        <f t="shared" ref="BA780:BC780" si="3078">BA781</f>
        <v>59113.73</v>
      </c>
      <c r="BB780" s="66">
        <f t="shared" si="3078"/>
        <v>0</v>
      </c>
      <c r="BC780" s="66">
        <f t="shared" si="3078"/>
        <v>0</v>
      </c>
      <c r="BD780" s="66">
        <f t="shared" ref="BD780:BD847" si="3079">AX780+BA780</f>
        <v>6728153.2800000003</v>
      </c>
      <c r="BE780" s="66">
        <f t="shared" ref="BE780:BE847" si="3080">AY780+BB780</f>
        <v>4200000</v>
      </c>
      <c r="BF780" s="66">
        <f t="shared" ref="BF780:BF847" si="3081">AZ780+BC780</f>
        <v>4200000</v>
      </c>
    </row>
    <row r="781" spans="1:58" customFormat="1">
      <c r="A781" s="123"/>
      <c r="B781" s="109" t="s">
        <v>197</v>
      </c>
      <c r="C781" s="44" t="s">
        <v>52</v>
      </c>
      <c r="D781" s="44" t="s">
        <v>21</v>
      </c>
      <c r="E781" s="44" t="s">
        <v>99</v>
      </c>
      <c r="F781" s="44" t="s">
        <v>132</v>
      </c>
      <c r="G781" s="107" t="s">
        <v>198</v>
      </c>
      <c r="H781" s="66">
        <v>4200000</v>
      </c>
      <c r="I781" s="66">
        <v>4200000</v>
      </c>
      <c r="J781" s="66">
        <v>4200000</v>
      </c>
      <c r="K781" s="66"/>
      <c r="L781" s="66"/>
      <c r="M781" s="66"/>
      <c r="N781" s="66">
        <f t="shared" si="2931"/>
        <v>4200000</v>
      </c>
      <c r="O781" s="66">
        <f t="shared" si="2932"/>
        <v>4200000</v>
      </c>
      <c r="P781" s="66">
        <f t="shared" si="2933"/>
        <v>4200000</v>
      </c>
      <c r="Q781" s="66"/>
      <c r="R781" s="66"/>
      <c r="S781" s="66"/>
      <c r="T781" s="66">
        <f t="shared" si="3055"/>
        <v>4200000</v>
      </c>
      <c r="U781" s="66">
        <f t="shared" si="3056"/>
        <v>4200000</v>
      </c>
      <c r="V781" s="66">
        <f t="shared" si="3057"/>
        <v>4200000</v>
      </c>
      <c r="W781" s="66"/>
      <c r="X781" s="66"/>
      <c r="Y781" s="66"/>
      <c r="Z781" s="66">
        <f t="shared" si="3059"/>
        <v>4200000</v>
      </c>
      <c r="AA781" s="66">
        <f t="shared" si="3060"/>
        <v>4200000</v>
      </c>
      <c r="AB781" s="66">
        <f t="shared" si="3061"/>
        <v>4200000</v>
      </c>
      <c r="AC781" s="66"/>
      <c r="AD781" s="66"/>
      <c r="AE781" s="66"/>
      <c r="AF781" s="66">
        <f t="shared" si="3063"/>
        <v>4200000</v>
      </c>
      <c r="AG781" s="66">
        <f t="shared" si="3064"/>
        <v>4200000</v>
      </c>
      <c r="AH781" s="66">
        <f t="shared" si="3065"/>
        <v>4200000</v>
      </c>
      <c r="AI781" s="66">
        <v>2437700</v>
      </c>
      <c r="AJ781" s="66"/>
      <c r="AK781" s="66"/>
      <c r="AL781" s="66">
        <f t="shared" si="3067"/>
        <v>6637700</v>
      </c>
      <c r="AM781" s="66">
        <f t="shared" si="3068"/>
        <v>4200000</v>
      </c>
      <c r="AN781" s="66">
        <f t="shared" si="3069"/>
        <v>4200000</v>
      </c>
      <c r="AO781" s="66"/>
      <c r="AP781" s="66"/>
      <c r="AQ781" s="66"/>
      <c r="AR781" s="66">
        <f t="shared" si="3071"/>
        <v>6637700</v>
      </c>
      <c r="AS781" s="66">
        <f t="shared" si="3072"/>
        <v>4200000</v>
      </c>
      <c r="AT781" s="66">
        <f t="shared" si="3073"/>
        <v>4200000</v>
      </c>
      <c r="AU781" s="66">
        <v>31339.55</v>
      </c>
      <c r="AV781" s="66"/>
      <c r="AW781" s="66"/>
      <c r="AX781" s="66">
        <f t="shared" si="3075"/>
        <v>6669039.5499999998</v>
      </c>
      <c r="AY781" s="66">
        <f t="shared" si="3076"/>
        <v>4200000</v>
      </c>
      <c r="AZ781" s="66">
        <f t="shared" si="3077"/>
        <v>4200000</v>
      </c>
      <c r="BA781" s="66">
        <v>59113.73</v>
      </c>
      <c r="BB781" s="66"/>
      <c r="BC781" s="66"/>
      <c r="BD781" s="66">
        <f t="shared" si="3079"/>
        <v>6728153.2800000003</v>
      </c>
      <c r="BE781" s="66">
        <f t="shared" si="3080"/>
        <v>4200000</v>
      </c>
      <c r="BF781" s="66">
        <f t="shared" si="3081"/>
        <v>4200000</v>
      </c>
    </row>
    <row r="782" spans="1:58" customFormat="1" ht="25.5">
      <c r="A782" s="123"/>
      <c r="B782" s="77" t="s">
        <v>327</v>
      </c>
      <c r="C782" s="40" t="s">
        <v>52</v>
      </c>
      <c r="D782" s="40" t="s">
        <v>21</v>
      </c>
      <c r="E782" s="40" t="s">
        <v>99</v>
      </c>
      <c r="F782" s="40" t="s">
        <v>133</v>
      </c>
      <c r="G782" s="41"/>
      <c r="H782" s="73">
        <f>H783</f>
        <v>138000</v>
      </c>
      <c r="I782" s="73">
        <f t="shared" ref="I782:M783" si="3082">I783</f>
        <v>138000</v>
      </c>
      <c r="J782" s="73">
        <f t="shared" si="3082"/>
        <v>138000</v>
      </c>
      <c r="K782" s="73">
        <f t="shared" si="3082"/>
        <v>0</v>
      </c>
      <c r="L782" s="73">
        <f t="shared" si="3082"/>
        <v>0</v>
      </c>
      <c r="M782" s="73">
        <f t="shared" si="3082"/>
        <v>0</v>
      </c>
      <c r="N782" s="73">
        <f t="shared" si="2931"/>
        <v>138000</v>
      </c>
      <c r="O782" s="73">
        <f t="shared" si="2932"/>
        <v>138000</v>
      </c>
      <c r="P782" s="73">
        <f t="shared" si="2933"/>
        <v>138000</v>
      </c>
      <c r="Q782" s="73">
        <f t="shared" ref="Q782:S783" si="3083">Q783</f>
        <v>0</v>
      </c>
      <c r="R782" s="73">
        <f t="shared" si="3083"/>
        <v>0</v>
      </c>
      <c r="S782" s="73">
        <f t="shared" si="3083"/>
        <v>0</v>
      </c>
      <c r="T782" s="73">
        <f t="shared" si="3055"/>
        <v>138000</v>
      </c>
      <c r="U782" s="73">
        <f t="shared" si="3056"/>
        <v>138000</v>
      </c>
      <c r="V782" s="73">
        <f t="shared" si="3057"/>
        <v>138000</v>
      </c>
      <c r="W782" s="73">
        <f t="shared" ref="W782:Y783" si="3084">W783</f>
        <v>0</v>
      </c>
      <c r="X782" s="73">
        <f t="shared" si="3084"/>
        <v>0</v>
      </c>
      <c r="Y782" s="73">
        <f t="shared" si="3084"/>
        <v>0</v>
      </c>
      <c r="Z782" s="73">
        <f t="shared" si="3059"/>
        <v>138000</v>
      </c>
      <c r="AA782" s="73">
        <f t="shared" si="3060"/>
        <v>138000</v>
      </c>
      <c r="AB782" s="73">
        <f t="shared" si="3061"/>
        <v>138000</v>
      </c>
      <c r="AC782" s="73">
        <f t="shared" ref="AC782:AE783" si="3085">AC783</f>
        <v>0</v>
      </c>
      <c r="AD782" s="73">
        <f t="shared" si="3085"/>
        <v>0</v>
      </c>
      <c r="AE782" s="73">
        <f t="shared" si="3085"/>
        <v>0</v>
      </c>
      <c r="AF782" s="73">
        <f t="shared" si="3063"/>
        <v>138000</v>
      </c>
      <c r="AG782" s="73">
        <f t="shared" si="3064"/>
        <v>138000</v>
      </c>
      <c r="AH782" s="73">
        <f t="shared" si="3065"/>
        <v>138000</v>
      </c>
      <c r="AI782" s="73">
        <f t="shared" ref="AI782:AK783" si="3086">AI783</f>
        <v>0</v>
      </c>
      <c r="AJ782" s="73">
        <f t="shared" si="3086"/>
        <v>0</v>
      </c>
      <c r="AK782" s="73">
        <f t="shared" si="3086"/>
        <v>0</v>
      </c>
      <c r="AL782" s="73">
        <f t="shared" si="3067"/>
        <v>138000</v>
      </c>
      <c r="AM782" s="73">
        <f t="shared" si="3068"/>
        <v>138000</v>
      </c>
      <c r="AN782" s="73">
        <f t="shared" si="3069"/>
        <v>138000</v>
      </c>
      <c r="AO782" s="73">
        <f t="shared" ref="AO782:AQ783" si="3087">AO783</f>
        <v>0</v>
      </c>
      <c r="AP782" s="73">
        <f t="shared" si="3087"/>
        <v>0</v>
      </c>
      <c r="AQ782" s="73">
        <f t="shared" si="3087"/>
        <v>0</v>
      </c>
      <c r="AR782" s="73">
        <f t="shared" si="3071"/>
        <v>138000</v>
      </c>
      <c r="AS782" s="73">
        <f t="shared" si="3072"/>
        <v>138000</v>
      </c>
      <c r="AT782" s="73">
        <f t="shared" si="3073"/>
        <v>138000</v>
      </c>
      <c r="AU782" s="73">
        <f t="shared" ref="AU782:AW783" si="3088">AU783</f>
        <v>-21339.55</v>
      </c>
      <c r="AV782" s="73">
        <f t="shared" si="3088"/>
        <v>0</v>
      </c>
      <c r="AW782" s="73">
        <f t="shared" si="3088"/>
        <v>0</v>
      </c>
      <c r="AX782" s="73">
        <f t="shared" si="3075"/>
        <v>116660.45</v>
      </c>
      <c r="AY782" s="73">
        <f t="shared" si="3076"/>
        <v>138000</v>
      </c>
      <c r="AZ782" s="73">
        <f t="shared" si="3077"/>
        <v>138000</v>
      </c>
      <c r="BA782" s="73">
        <f t="shared" ref="BA782:BC783" si="3089">BA783</f>
        <v>0</v>
      </c>
      <c r="BB782" s="73">
        <f t="shared" si="3089"/>
        <v>0</v>
      </c>
      <c r="BC782" s="73">
        <f t="shared" si="3089"/>
        <v>0</v>
      </c>
      <c r="BD782" s="73">
        <f t="shared" si="3079"/>
        <v>116660.45</v>
      </c>
      <c r="BE782" s="73">
        <f t="shared" si="3080"/>
        <v>138000</v>
      </c>
      <c r="BF782" s="73">
        <f t="shared" si="3081"/>
        <v>138000</v>
      </c>
    </row>
    <row r="783" spans="1:58" customFormat="1">
      <c r="A783" s="123"/>
      <c r="B783" s="109" t="s">
        <v>35</v>
      </c>
      <c r="C783" s="40" t="s">
        <v>52</v>
      </c>
      <c r="D783" s="40" t="s">
        <v>21</v>
      </c>
      <c r="E783" s="40" t="s">
        <v>99</v>
      </c>
      <c r="F783" s="40" t="s">
        <v>133</v>
      </c>
      <c r="G783" s="41" t="s">
        <v>36</v>
      </c>
      <c r="H783" s="73">
        <f>H784</f>
        <v>138000</v>
      </c>
      <c r="I783" s="73">
        <f t="shared" si="3082"/>
        <v>138000</v>
      </c>
      <c r="J783" s="73">
        <f t="shared" si="3082"/>
        <v>138000</v>
      </c>
      <c r="K783" s="73">
        <f t="shared" si="3082"/>
        <v>0</v>
      </c>
      <c r="L783" s="73">
        <f t="shared" si="3082"/>
        <v>0</v>
      </c>
      <c r="M783" s="73">
        <f t="shared" si="3082"/>
        <v>0</v>
      </c>
      <c r="N783" s="73">
        <f t="shared" si="2931"/>
        <v>138000</v>
      </c>
      <c r="O783" s="73">
        <f t="shared" si="2932"/>
        <v>138000</v>
      </c>
      <c r="P783" s="73">
        <f t="shared" si="2933"/>
        <v>138000</v>
      </c>
      <c r="Q783" s="73">
        <f t="shared" si="3083"/>
        <v>0</v>
      </c>
      <c r="R783" s="73">
        <f t="shared" si="3083"/>
        <v>0</v>
      </c>
      <c r="S783" s="73">
        <f t="shared" si="3083"/>
        <v>0</v>
      </c>
      <c r="T783" s="73">
        <f t="shared" si="3055"/>
        <v>138000</v>
      </c>
      <c r="U783" s="73">
        <f t="shared" si="3056"/>
        <v>138000</v>
      </c>
      <c r="V783" s="73">
        <f t="shared" si="3057"/>
        <v>138000</v>
      </c>
      <c r="W783" s="73">
        <f t="shared" si="3084"/>
        <v>0</v>
      </c>
      <c r="X783" s="73">
        <f t="shared" si="3084"/>
        <v>0</v>
      </c>
      <c r="Y783" s="73">
        <f t="shared" si="3084"/>
        <v>0</v>
      </c>
      <c r="Z783" s="73">
        <f t="shared" si="3059"/>
        <v>138000</v>
      </c>
      <c r="AA783" s="73">
        <f t="shared" si="3060"/>
        <v>138000</v>
      </c>
      <c r="AB783" s="73">
        <f t="shared" si="3061"/>
        <v>138000</v>
      </c>
      <c r="AC783" s="73">
        <f t="shared" si="3085"/>
        <v>0</v>
      </c>
      <c r="AD783" s="73">
        <f t="shared" si="3085"/>
        <v>0</v>
      </c>
      <c r="AE783" s="73">
        <f t="shared" si="3085"/>
        <v>0</v>
      </c>
      <c r="AF783" s="73">
        <f t="shared" si="3063"/>
        <v>138000</v>
      </c>
      <c r="AG783" s="73">
        <f t="shared" si="3064"/>
        <v>138000</v>
      </c>
      <c r="AH783" s="73">
        <f t="shared" si="3065"/>
        <v>138000</v>
      </c>
      <c r="AI783" s="73">
        <f t="shared" si="3086"/>
        <v>0</v>
      </c>
      <c r="AJ783" s="73">
        <f t="shared" si="3086"/>
        <v>0</v>
      </c>
      <c r="AK783" s="73">
        <f t="shared" si="3086"/>
        <v>0</v>
      </c>
      <c r="AL783" s="73">
        <f t="shared" si="3067"/>
        <v>138000</v>
      </c>
      <c r="AM783" s="73">
        <f t="shared" si="3068"/>
        <v>138000</v>
      </c>
      <c r="AN783" s="73">
        <f t="shared" si="3069"/>
        <v>138000</v>
      </c>
      <c r="AO783" s="73">
        <f t="shared" si="3087"/>
        <v>0</v>
      </c>
      <c r="AP783" s="73">
        <f t="shared" si="3087"/>
        <v>0</v>
      </c>
      <c r="AQ783" s="73">
        <f t="shared" si="3087"/>
        <v>0</v>
      </c>
      <c r="AR783" s="73">
        <f t="shared" si="3071"/>
        <v>138000</v>
      </c>
      <c r="AS783" s="73">
        <f t="shared" si="3072"/>
        <v>138000</v>
      </c>
      <c r="AT783" s="73">
        <f t="shared" si="3073"/>
        <v>138000</v>
      </c>
      <c r="AU783" s="73">
        <f t="shared" si="3088"/>
        <v>-21339.55</v>
      </c>
      <c r="AV783" s="73">
        <f t="shared" si="3088"/>
        <v>0</v>
      </c>
      <c r="AW783" s="73">
        <f t="shared" si="3088"/>
        <v>0</v>
      </c>
      <c r="AX783" s="73">
        <f t="shared" si="3075"/>
        <v>116660.45</v>
      </c>
      <c r="AY783" s="73">
        <f t="shared" si="3076"/>
        <v>138000</v>
      </c>
      <c r="AZ783" s="73">
        <f t="shared" si="3077"/>
        <v>138000</v>
      </c>
      <c r="BA783" s="73">
        <f t="shared" si="3089"/>
        <v>0</v>
      </c>
      <c r="BB783" s="73">
        <f t="shared" si="3089"/>
        <v>0</v>
      </c>
      <c r="BC783" s="73">
        <f t="shared" si="3089"/>
        <v>0</v>
      </c>
      <c r="BD783" s="73">
        <f t="shared" si="3079"/>
        <v>116660.45</v>
      </c>
      <c r="BE783" s="73">
        <f t="shared" si="3080"/>
        <v>138000</v>
      </c>
      <c r="BF783" s="73">
        <f t="shared" si="3081"/>
        <v>138000</v>
      </c>
    </row>
    <row r="784" spans="1:58" customFormat="1">
      <c r="A784" s="123"/>
      <c r="B784" s="77" t="s">
        <v>66</v>
      </c>
      <c r="C784" s="40" t="s">
        <v>52</v>
      </c>
      <c r="D784" s="40" t="s">
        <v>21</v>
      </c>
      <c r="E784" s="40" t="s">
        <v>99</v>
      </c>
      <c r="F784" s="40" t="s">
        <v>133</v>
      </c>
      <c r="G784" s="41" t="s">
        <v>67</v>
      </c>
      <c r="H784" s="66">
        <v>138000</v>
      </c>
      <c r="I784" s="66">
        <v>138000</v>
      </c>
      <c r="J784" s="66">
        <v>138000</v>
      </c>
      <c r="K784" s="66"/>
      <c r="L784" s="66"/>
      <c r="M784" s="66"/>
      <c r="N784" s="66">
        <f t="shared" si="2931"/>
        <v>138000</v>
      </c>
      <c r="O784" s="66">
        <f t="shared" si="2932"/>
        <v>138000</v>
      </c>
      <c r="P784" s="66">
        <f t="shared" si="2933"/>
        <v>138000</v>
      </c>
      <c r="Q784" s="66"/>
      <c r="R784" s="66"/>
      <c r="S784" s="66"/>
      <c r="T784" s="66">
        <f t="shared" si="3055"/>
        <v>138000</v>
      </c>
      <c r="U784" s="66">
        <f t="shared" si="3056"/>
        <v>138000</v>
      </c>
      <c r="V784" s="66">
        <f t="shared" si="3057"/>
        <v>138000</v>
      </c>
      <c r="W784" s="66"/>
      <c r="X784" s="66"/>
      <c r="Y784" s="66"/>
      <c r="Z784" s="66">
        <f t="shared" si="3059"/>
        <v>138000</v>
      </c>
      <c r="AA784" s="66">
        <f t="shared" si="3060"/>
        <v>138000</v>
      </c>
      <c r="AB784" s="66">
        <f t="shared" si="3061"/>
        <v>138000</v>
      </c>
      <c r="AC784" s="66"/>
      <c r="AD784" s="66"/>
      <c r="AE784" s="66"/>
      <c r="AF784" s="66">
        <f t="shared" si="3063"/>
        <v>138000</v>
      </c>
      <c r="AG784" s="66">
        <f t="shared" si="3064"/>
        <v>138000</v>
      </c>
      <c r="AH784" s="66">
        <f t="shared" si="3065"/>
        <v>138000</v>
      </c>
      <c r="AI784" s="66"/>
      <c r="AJ784" s="66"/>
      <c r="AK784" s="66"/>
      <c r="AL784" s="66">
        <f t="shared" si="3067"/>
        <v>138000</v>
      </c>
      <c r="AM784" s="66">
        <f t="shared" si="3068"/>
        <v>138000</v>
      </c>
      <c r="AN784" s="66">
        <f t="shared" si="3069"/>
        <v>138000</v>
      </c>
      <c r="AO784" s="66"/>
      <c r="AP784" s="66"/>
      <c r="AQ784" s="66"/>
      <c r="AR784" s="66">
        <f t="shared" si="3071"/>
        <v>138000</v>
      </c>
      <c r="AS784" s="66">
        <f t="shared" si="3072"/>
        <v>138000</v>
      </c>
      <c r="AT784" s="66">
        <f t="shared" si="3073"/>
        <v>138000</v>
      </c>
      <c r="AU784" s="66">
        <v>-21339.55</v>
      </c>
      <c r="AV784" s="66"/>
      <c r="AW784" s="66"/>
      <c r="AX784" s="66">
        <f t="shared" si="3075"/>
        <v>116660.45</v>
      </c>
      <c r="AY784" s="66">
        <f t="shared" si="3076"/>
        <v>138000</v>
      </c>
      <c r="AZ784" s="66">
        <f t="shared" si="3077"/>
        <v>138000</v>
      </c>
      <c r="BA784" s="66"/>
      <c r="BB784" s="66"/>
      <c r="BC784" s="66"/>
      <c r="BD784" s="66">
        <f t="shared" si="3079"/>
        <v>116660.45</v>
      </c>
      <c r="BE784" s="66">
        <f t="shared" si="3080"/>
        <v>138000</v>
      </c>
      <c r="BF784" s="66">
        <f t="shared" si="3081"/>
        <v>138000</v>
      </c>
    </row>
    <row r="785" spans="1:58" customFormat="1" ht="25.5">
      <c r="A785" s="123"/>
      <c r="B785" s="77" t="s">
        <v>328</v>
      </c>
      <c r="C785" s="40" t="s">
        <v>52</v>
      </c>
      <c r="D785" s="40" t="s">
        <v>21</v>
      </c>
      <c r="E785" s="40" t="s">
        <v>99</v>
      </c>
      <c r="F785" s="40" t="s">
        <v>134</v>
      </c>
      <c r="G785" s="41"/>
      <c r="H785" s="66">
        <f>H786</f>
        <v>50000</v>
      </c>
      <c r="I785" s="66">
        <f t="shared" ref="I785:M786" si="3090">I786</f>
        <v>50000</v>
      </c>
      <c r="J785" s="66">
        <f t="shared" si="3090"/>
        <v>50000</v>
      </c>
      <c r="K785" s="66">
        <f t="shared" si="3090"/>
        <v>0</v>
      </c>
      <c r="L785" s="66">
        <f t="shared" si="3090"/>
        <v>0</v>
      </c>
      <c r="M785" s="66">
        <f t="shared" si="3090"/>
        <v>0</v>
      </c>
      <c r="N785" s="66">
        <f t="shared" si="2931"/>
        <v>50000</v>
      </c>
      <c r="O785" s="66">
        <f t="shared" si="2932"/>
        <v>50000</v>
      </c>
      <c r="P785" s="66">
        <f t="shared" si="2933"/>
        <v>50000</v>
      </c>
      <c r="Q785" s="66">
        <f>Q786+Q788</f>
        <v>0</v>
      </c>
      <c r="R785" s="66">
        <f t="shared" ref="R785:S785" si="3091">R786+R788</f>
        <v>0</v>
      </c>
      <c r="S785" s="66">
        <f t="shared" si="3091"/>
        <v>0</v>
      </c>
      <c r="T785" s="66">
        <f t="shared" si="3055"/>
        <v>50000</v>
      </c>
      <c r="U785" s="66">
        <f t="shared" si="3056"/>
        <v>50000</v>
      </c>
      <c r="V785" s="66">
        <f t="shared" si="3057"/>
        <v>50000</v>
      </c>
      <c r="W785" s="66">
        <f>W786+W788</f>
        <v>0</v>
      </c>
      <c r="X785" s="66">
        <f t="shared" ref="X785:Y785" si="3092">X786+X788</f>
        <v>0</v>
      </c>
      <c r="Y785" s="66">
        <f t="shared" si="3092"/>
        <v>0</v>
      </c>
      <c r="Z785" s="66">
        <f t="shared" si="3059"/>
        <v>50000</v>
      </c>
      <c r="AA785" s="66">
        <f t="shared" si="3060"/>
        <v>50000</v>
      </c>
      <c r="AB785" s="66">
        <f t="shared" si="3061"/>
        <v>50000</v>
      </c>
      <c r="AC785" s="66">
        <f>AC786+AC788</f>
        <v>0</v>
      </c>
      <c r="AD785" s="66">
        <f t="shared" ref="AD785:AE785" si="3093">AD786+AD788</f>
        <v>0</v>
      </c>
      <c r="AE785" s="66">
        <f t="shared" si="3093"/>
        <v>0</v>
      </c>
      <c r="AF785" s="66">
        <f t="shared" si="3063"/>
        <v>50000</v>
      </c>
      <c r="AG785" s="66">
        <f t="shared" si="3064"/>
        <v>50000</v>
      </c>
      <c r="AH785" s="66">
        <f t="shared" si="3065"/>
        <v>50000</v>
      </c>
      <c r="AI785" s="66">
        <f>AI786+AI788</f>
        <v>0</v>
      </c>
      <c r="AJ785" s="66">
        <f t="shared" ref="AJ785:AK785" si="3094">AJ786+AJ788</f>
        <v>0</v>
      </c>
      <c r="AK785" s="66">
        <f t="shared" si="3094"/>
        <v>0</v>
      </c>
      <c r="AL785" s="66">
        <f t="shared" si="3067"/>
        <v>50000</v>
      </c>
      <c r="AM785" s="66">
        <f t="shared" si="3068"/>
        <v>50000</v>
      </c>
      <c r="AN785" s="66">
        <f t="shared" si="3069"/>
        <v>50000</v>
      </c>
      <c r="AO785" s="66">
        <f>AO786+AO788</f>
        <v>0</v>
      </c>
      <c r="AP785" s="66">
        <f t="shared" ref="AP785:AQ785" si="3095">AP786+AP788</f>
        <v>0</v>
      </c>
      <c r="AQ785" s="66">
        <f t="shared" si="3095"/>
        <v>0</v>
      </c>
      <c r="AR785" s="66">
        <f t="shared" si="3071"/>
        <v>50000</v>
      </c>
      <c r="AS785" s="66">
        <f t="shared" si="3072"/>
        <v>50000</v>
      </c>
      <c r="AT785" s="66">
        <f t="shared" si="3073"/>
        <v>50000</v>
      </c>
      <c r="AU785" s="66">
        <f>AU786+AU788</f>
        <v>-10000</v>
      </c>
      <c r="AV785" s="66">
        <f t="shared" ref="AV785:AW785" si="3096">AV786+AV788</f>
        <v>0</v>
      </c>
      <c r="AW785" s="66">
        <f t="shared" si="3096"/>
        <v>0</v>
      </c>
      <c r="AX785" s="66">
        <f t="shared" si="3075"/>
        <v>40000</v>
      </c>
      <c r="AY785" s="66">
        <f t="shared" si="3076"/>
        <v>50000</v>
      </c>
      <c r="AZ785" s="66">
        <f t="shared" si="3077"/>
        <v>50000</v>
      </c>
      <c r="BA785" s="66">
        <f>BA786+BA788</f>
        <v>20000</v>
      </c>
      <c r="BB785" s="66">
        <f t="shared" ref="BB785:BC785" si="3097">BB786+BB788</f>
        <v>0</v>
      </c>
      <c r="BC785" s="66">
        <f t="shared" si="3097"/>
        <v>0</v>
      </c>
      <c r="BD785" s="66">
        <f t="shared" si="3079"/>
        <v>60000</v>
      </c>
      <c r="BE785" s="66">
        <f t="shared" si="3080"/>
        <v>50000</v>
      </c>
      <c r="BF785" s="66">
        <f t="shared" si="3081"/>
        <v>50000</v>
      </c>
    </row>
    <row r="786" spans="1:58" customFormat="1" ht="25.5">
      <c r="A786" s="123"/>
      <c r="B786" s="136" t="s">
        <v>207</v>
      </c>
      <c r="C786" s="40" t="s">
        <v>52</v>
      </c>
      <c r="D786" s="40" t="s">
        <v>21</v>
      </c>
      <c r="E786" s="40" t="s">
        <v>99</v>
      </c>
      <c r="F786" s="40" t="s">
        <v>134</v>
      </c>
      <c r="G786" s="41" t="s">
        <v>32</v>
      </c>
      <c r="H786" s="66">
        <f>H787</f>
        <v>50000</v>
      </c>
      <c r="I786" s="66">
        <f t="shared" si="3090"/>
        <v>50000</v>
      </c>
      <c r="J786" s="66">
        <f t="shared" si="3090"/>
        <v>50000</v>
      </c>
      <c r="K786" s="66">
        <f t="shared" si="3090"/>
        <v>0</v>
      </c>
      <c r="L786" s="66">
        <f t="shared" si="3090"/>
        <v>0</v>
      </c>
      <c r="M786" s="66">
        <f t="shared" si="3090"/>
        <v>0</v>
      </c>
      <c r="N786" s="66">
        <f t="shared" si="2931"/>
        <v>50000</v>
      </c>
      <c r="O786" s="66">
        <f t="shared" si="2932"/>
        <v>50000</v>
      </c>
      <c r="P786" s="66">
        <f t="shared" si="2933"/>
        <v>50000</v>
      </c>
      <c r="Q786" s="66">
        <f t="shared" ref="Q786:S786" si="3098">Q787</f>
        <v>-50000</v>
      </c>
      <c r="R786" s="66">
        <f t="shared" si="3098"/>
        <v>0</v>
      </c>
      <c r="S786" s="66">
        <f t="shared" si="3098"/>
        <v>0</v>
      </c>
      <c r="T786" s="66">
        <f t="shared" si="3055"/>
        <v>0</v>
      </c>
      <c r="U786" s="66">
        <f t="shared" si="3056"/>
        <v>50000</v>
      </c>
      <c r="V786" s="66">
        <f t="shared" si="3057"/>
        <v>50000</v>
      </c>
      <c r="W786" s="66">
        <f t="shared" ref="W786:Y786" si="3099">W787</f>
        <v>0</v>
      </c>
      <c r="X786" s="66">
        <f t="shared" si="3099"/>
        <v>0</v>
      </c>
      <c r="Y786" s="66">
        <f t="shared" si="3099"/>
        <v>0</v>
      </c>
      <c r="Z786" s="66">
        <f t="shared" si="3059"/>
        <v>0</v>
      </c>
      <c r="AA786" s="66">
        <f t="shared" si="3060"/>
        <v>50000</v>
      </c>
      <c r="AB786" s="66">
        <f t="shared" si="3061"/>
        <v>50000</v>
      </c>
      <c r="AC786" s="66">
        <f t="shared" ref="AC786:AE786" si="3100">AC787</f>
        <v>0</v>
      </c>
      <c r="AD786" s="66">
        <f t="shared" si="3100"/>
        <v>0</v>
      </c>
      <c r="AE786" s="66">
        <f t="shared" si="3100"/>
        <v>0</v>
      </c>
      <c r="AF786" s="66">
        <f t="shared" si="3063"/>
        <v>0</v>
      </c>
      <c r="AG786" s="66">
        <f t="shared" si="3064"/>
        <v>50000</v>
      </c>
      <c r="AH786" s="66">
        <f t="shared" si="3065"/>
        <v>50000</v>
      </c>
      <c r="AI786" s="66">
        <f t="shared" ref="AI786:AK786" si="3101">AI787</f>
        <v>0</v>
      </c>
      <c r="AJ786" s="66">
        <f t="shared" si="3101"/>
        <v>0</v>
      </c>
      <c r="AK786" s="66">
        <f t="shared" si="3101"/>
        <v>0</v>
      </c>
      <c r="AL786" s="66">
        <f t="shared" si="3067"/>
        <v>0</v>
      </c>
      <c r="AM786" s="66">
        <f t="shared" si="3068"/>
        <v>50000</v>
      </c>
      <c r="AN786" s="66">
        <f t="shared" si="3069"/>
        <v>50000</v>
      </c>
      <c r="AO786" s="66">
        <f t="shared" ref="AO786:AQ786" si="3102">AO787</f>
        <v>0</v>
      </c>
      <c r="AP786" s="66">
        <f t="shared" si="3102"/>
        <v>0</v>
      </c>
      <c r="AQ786" s="66">
        <f t="shared" si="3102"/>
        <v>0</v>
      </c>
      <c r="AR786" s="66">
        <f t="shared" si="3071"/>
        <v>0</v>
      </c>
      <c r="AS786" s="66">
        <f t="shared" si="3072"/>
        <v>50000</v>
      </c>
      <c r="AT786" s="66">
        <f t="shared" si="3073"/>
        <v>50000</v>
      </c>
      <c r="AU786" s="66">
        <f t="shared" ref="AU786:AW786" si="3103">AU787</f>
        <v>0</v>
      </c>
      <c r="AV786" s="66">
        <f t="shared" si="3103"/>
        <v>0</v>
      </c>
      <c r="AW786" s="66">
        <f t="shared" si="3103"/>
        <v>0</v>
      </c>
      <c r="AX786" s="66">
        <f t="shared" si="3075"/>
        <v>0</v>
      </c>
      <c r="AY786" s="66">
        <f t="shared" si="3076"/>
        <v>50000</v>
      </c>
      <c r="AZ786" s="66">
        <f t="shared" si="3077"/>
        <v>50000</v>
      </c>
      <c r="BA786" s="66">
        <f t="shared" ref="BA786:BC786" si="3104">BA787</f>
        <v>0</v>
      </c>
      <c r="BB786" s="66">
        <f t="shared" si="3104"/>
        <v>0</v>
      </c>
      <c r="BC786" s="66">
        <f t="shared" si="3104"/>
        <v>0</v>
      </c>
      <c r="BD786" s="66">
        <f t="shared" si="3079"/>
        <v>0</v>
      </c>
      <c r="BE786" s="66">
        <f t="shared" si="3080"/>
        <v>50000</v>
      </c>
      <c r="BF786" s="66">
        <f t="shared" si="3081"/>
        <v>50000</v>
      </c>
    </row>
    <row r="787" spans="1:58" customFormat="1" ht="25.5">
      <c r="A787" s="123"/>
      <c r="B787" s="77" t="s">
        <v>34</v>
      </c>
      <c r="C787" s="40" t="s">
        <v>52</v>
      </c>
      <c r="D787" s="40" t="s">
        <v>21</v>
      </c>
      <c r="E787" s="40" t="s">
        <v>99</v>
      </c>
      <c r="F787" s="40" t="s">
        <v>134</v>
      </c>
      <c r="G787" s="41" t="s">
        <v>33</v>
      </c>
      <c r="H787" s="66">
        <v>50000</v>
      </c>
      <c r="I787" s="66">
        <v>50000</v>
      </c>
      <c r="J787" s="66">
        <v>50000</v>
      </c>
      <c r="K787" s="66"/>
      <c r="L787" s="66"/>
      <c r="M787" s="66"/>
      <c r="N787" s="66">
        <f t="shared" si="2931"/>
        <v>50000</v>
      </c>
      <c r="O787" s="66">
        <f t="shared" si="2932"/>
        <v>50000</v>
      </c>
      <c r="P787" s="66">
        <f t="shared" si="2933"/>
        <v>50000</v>
      </c>
      <c r="Q787" s="66">
        <v>-50000</v>
      </c>
      <c r="R787" s="66"/>
      <c r="S787" s="66"/>
      <c r="T787" s="66">
        <f t="shared" si="3055"/>
        <v>0</v>
      </c>
      <c r="U787" s="66">
        <f t="shared" si="3056"/>
        <v>50000</v>
      </c>
      <c r="V787" s="66">
        <f t="shared" si="3057"/>
        <v>50000</v>
      </c>
      <c r="W787" s="66"/>
      <c r="X787" s="66"/>
      <c r="Y787" s="66"/>
      <c r="Z787" s="66">
        <f t="shared" si="3059"/>
        <v>0</v>
      </c>
      <c r="AA787" s="66">
        <f t="shared" si="3060"/>
        <v>50000</v>
      </c>
      <c r="AB787" s="66">
        <f t="shared" si="3061"/>
        <v>50000</v>
      </c>
      <c r="AC787" s="66"/>
      <c r="AD787" s="66"/>
      <c r="AE787" s="66"/>
      <c r="AF787" s="66">
        <f t="shared" si="3063"/>
        <v>0</v>
      </c>
      <c r="AG787" s="66">
        <f t="shared" si="3064"/>
        <v>50000</v>
      </c>
      <c r="AH787" s="66">
        <f t="shared" si="3065"/>
        <v>50000</v>
      </c>
      <c r="AI787" s="66"/>
      <c r="AJ787" s="66"/>
      <c r="AK787" s="66"/>
      <c r="AL787" s="66">
        <f t="shared" si="3067"/>
        <v>0</v>
      </c>
      <c r="AM787" s="66">
        <f t="shared" si="3068"/>
        <v>50000</v>
      </c>
      <c r="AN787" s="66">
        <f t="shared" si="3069"/>
        <v>50000</v>
      </c>
      <c r="AO787" s="66"/>
      <c r="AP787" s="66"/>
      <c r="AQ787" s="66"/>
      <c r="AR787" s="66">
        <f t="shared" si="3071"/>
        <v>0</v>
      </c>
      <c r="AS787" s="66">
        <f t="shared" si="3072"/>
        <v>50000</v>
      </c>
      <c r="AT787" s="66">
        <f t="shared" si="3073"/>
        <v>50000</v>
      </c>
      <c r="AU787" s="66"/>
      <c r="AV787" s="66"/>
      <c r="AW787" s="66"/>
      <c r="AX787" s="66">
        <f t="shared" si="3075"/>
        <v>0</v>
      </c>
      <c r="AY787" s="66">
        <f t="shared" si="3076"/>
        <v>50000</v>
      </c>
      <c r="AZ787" s="66">
        <f t="shared" si="3077"/>
        <v>50000</v>
      </c>
      <c r="BA787" s="66"/>
      <c r="BB787" s="66"/>
      <c r="BC787" s="66"/>
      <c r="BD787" s="66">
        <f t="shared" si="3079"/>
        <v>0</v>
      </c>
      <c r="BE787" s="66">
        <f t="shared" si="3080"/>
        <v>50000</v>
      </c>
      <c r="BF787" s="66">
        <f t="shared" si="3081"/>
        <v>50000</v>
      </c>
    </row>
    <row r="788" spans="1:58" customFormat="1">
      <c r="A788" s="123"/>
      <c r="B788" s="109" t="s">
        <v>35</v>
      </c>
      <c r="C788" s="40" t="s">
        <v>52</v>
      </c>
      <c r="D788" s="40" t="s">
        <v>21</v>
      </c>
      <c r="E788" s="40" t="s">
        <v>99</v>
      </c>
      <c r="F788" s="40" t="s">
        <v>134</v>
      </c>
      <c r="G788" s="41" t="s">
        <v>36</v>
      </c>
      <c r="H788" s="66"/>
      <c r="I788" s="66"/>
      <c r="J788" s="66"/>
      <c r="K788" s="66"/>
      <c r="L788" s="66"/>
      <c r="M788" s="66"/>
      <c r="N788" s="66"/>
      <c r="O788" s="66"/>
      <c r="P788" s="66"/>
      <c r="Q788" s="66">
        <f>Q789</f>
        <v>50000</v>
      </c>
      <c r="R788" s="66">
        <f t="shared" ref="R788:S788" si="3105">R789</f>
        <v>0</v>
      </c>
      <c r="S788" s="66">
        <f t="shared" si="3105"/>
        <v>0</v>
      </c>
      <c r="T788" s="66">
        <f t="shared" ref="T788:T789" si="3106">N788+Q788</f>
        <v>50000</v>
      </c>
      <c r="U788" s="66">
        <f t="shared" ref="U788:U789" si="3107">O788+R788</f>
        <v>0</v>
      </c>
      <c r="V788" s="66">
        <f t="shared" ref="V788:V789" si="3108">P788+S788</f>
        <v>0</v>
      </c>
      <c r="W788" s="66">
        <f>W789</f>
        <v>0</v>
      </c>
      <c r="X788" s="66">
        <f t="shared" ref="X788:Y788" si="3109">X789</f>
        <v>0</v>
      </c>
      <c r="Y788" s="66">
        <f t="shared" si="3109"/>
        <v>0</v>
      </c>
      <c r="Z788" s="66">
        <f t="shared" si="3059"/>
        <v>50000</v>
      </c>
      <c r="AA788" s="66">
        <f t="shared" si="3060"/>
        <v>0</v>
      </c>
      <c r="AB788" s="66">
        <f t="shared" si="3061"/>
        <v>0</v>
      </c>
      <c r="AC788" s="66">
        <f>AC789</f>
        <v>0</v>
      </c>
      <c r="AD788" s="66">
        <f t="shared" ref="AD788:AE788" si="3110">AD789</f>
        <v>0</v>
      </c>
      <c r="AE788" s="66">
        <f t="shared" si="3110"/>
        <v>0</v>
      </c>
      <c r="AF788" s="66">
        <f t="shared" si="3063"/>
        <v>50000</v>
      </c>
      <c r="AG788" s="66">
        <f t="shared" si="3064"/>
        <v>0</v>
      </c>
      <c r="AH788" s="66">
        <f t="shared" si="3065"/>
        <v>0</v>
      </c>
      <c r="AI788" s="66">
        <f>AI789</f>
        <v>0</v>
      </c>
      <c r="AJ788" s="66">
        <f t="shared" ref="AJ788:AK788" si="3111">AJ789</f>
        <v>0</v>
      </c>
      <c r="AK788" s="66">
        <f t="shared" si="3111"/>
        <v>0</v>
      </c>
      <c r="AL788" s="66">
        <f t="shared" si="3067"/>
        <v>50000</v>
      </c>
      <c r="AM788" s="66">
        <f t="shared" si="3068"/>
        <v>0</v>
      </c>
      <c r="AN788" s="66">
        <f t="shared" si="3069"/>
        <v>0</v>
      </c>
      <c r="AO788" s="66">
        <f>AO789</f>
        <v>0</v>
      </c>
      <c r="AP788" s="66">
        <f t="shared" ref="AP788:AQ788" si="3112">AP789</f>
        <v>0</v>
      </c>
      <c r="AQ788" s="66">
        <f t="shared" si="3112"/>
        <v>0</v>
      </c>
      <c r="AR788" s="66">
        <f t="shared" si="3071"/>
        <v>50000</v>
      </c>
      <c r="AS788" s="66">
        <f t="shared" si="3072"/>
        <v>0</v>
      </c>
      <c r="AT788" s="66">
        <f t="shared" si="3073"/>
        <v>0</v>
      </c>
      <c r="AU788" s="66">
        <f>AU789</f>
        <v>-10000</v>
      </c>
      <c r="AV788" s="66">
        <f t="shared" ref="AV788:AW788" si="3113">AV789</f>
        <v>0</v>
      </c>
      <c r="AW788" s="66">
        <f t="shared" si="3113"/>
        <v>0</v>
      </c>
      <c r="AX788" s="66">
        <f t="shared" si="3075"/>
        <v>40000</v>
      </c>
      <c r="AY788" s="66">
        <f t="shared" si="3076"/>
        <v>0</v>
      </c>
      <c r="AZ788" s="66">
        <f t="shared" si="3077"/>
        <v>0</v>
      </c>
      <c r="BA788" s="66">
        <f>BA789</f>
        <v>20000</v>
      </c>
      <c r="BB788" s="66">
        <f t="shared" ref="BB788:BC788" si="3114">BB789</f>
        <v>0</v>
      </c>
      <c r="BC788" s="66">
        <f t="shared" si="3114"/>
        <v>0</v>
      </c>
      <c r="BD788" s="66">
        <f t="shared" si="3079"/>
        <v>60000</v>
      </c>
      <c r="BE788" s="66">
        <f t="shared" si="3080"/>
        <v>0</v>
      </c>
      <c r="BF788" s="66">
        <f t="shared" si="3081"/>
        <v>0</v>
      </c>
    </row>
    <row r="789" spans="1:58" customFormat="1">
      <c r="A789" s="123"/>
      <c r="B789" s="77" t="s">
        <v>66</v>
      </c>
      <c r="C789" s="40" t="s">
        <v>52</v>
      </c>
      <c r="D789" s="40" t="s">
        <v>21</v>
      </c>
      <c r="E789" s="40" t="s">
        <v>99</v>
      </c>
      <c r="F789" s="40" t="s">
        <v>134</v>
      </c>
      <c r="G789" s="41" t="s">
        <v>67</v>
      </c>
      <c r="H789" s="66"/>
      <c r="I789" s="66"/>
      <c r="J789" s="66"/>
      <c r="K789" s="66"/>
      <c r="L789" s="66"/>
      <c r="M789" s="66"/>
      <c r="N789" s="66"/>
      <c r="O789" s="66"/>
      <c r="P789" s="66"/>
      <c r="Q789" s="66">
        <v>50000</v>
      </c>
      <c r="R789" s="66"/>
      <c r="S789" s="66"/>
      <c r="T789" s="66">
        <f t="shared" si="3106"/>
        <v>50000</v>
      </c>
      <c r="U789" s="66">
        <f t="shared" si="3107"/>
        <v>0</v>
      </c>
      <c r="V789" s="66">
        <f t="shared" si="3108"/>
        <v>0</v>
      </c>
      <c r="W789" s="66"/>
      <c r="X789" s="66"/>
      <c r="Y789" s="66"/>
      <c r="Z789" s="66">
        <f t="shared" si="3059"/>
        <v>50000</v>
      </c>
      <c r="AA789" s="66">
        <f t="shared" si="3060"/>
        <v>0</v>
      </c>
      <c r="AB789" s="66">
        <f t="shared" si="3061"/>
        <v>0</v>
      </c>
      <c r="AC789" s="66"/>
      <c r="AD789" s="66"/>
      <c r="AE789" s="66"/>
      <c r="AF789" s="66">
        <f t="shared" si="3063"/>
        <v>50000</v>
      </c>
      <c r="AG789" s="66">
        <f t="shared" si="3064"/>
        <v>0</v>
      </c>
      <c r="AH789" s="66">
        <f t="shared" si="3065"/>
        <v>0</v>
      </c>
      <c r="AI789" s="66"/>
      <c r="AJ789" s="66"/>
      <c r="AK789" s="66"/>
      <c r="AL789" s="66">
        <f t="shared" si="3067"/>
        <v>50000</v>
      </c>
      <c r="AM789" s="66">
        <f t="shared" si="3068"/>
        <v>0</v>
      </c>
      <c r="AN789" s="66">
        <f t="shared" si="3069"/>
        <v>0</v>
      </c>
      <c r="AO789" s="66"/>
      <c r="AP789" s="66"/>
      <c r="AQ789" s="66"/>
      <c r="AR789" s="66">
        <f t="shared" si="3071"/>
        <v>50000</v>
      </c>
      <c r="AS789" s="66">
        <f t="shared" si="3072"/>
        <v>0</v>
      </c>
      <c r="AT789" s="66">
        <f t="shared" si="3073"/>
        <v>0</v>
      </c>
      <c r="AU789" s="66">
        <v>-10000</v>
      </c>
      <c r="AV789" s="66"/>
      <c r="AW789" s="66"/>
      <c r="AX789" s="66">
        <f t="shared" si="3075"/>
        <v>40000</v>
      </c>
      <c r="AY789" s="66">
        <f t="shared" si="3076"/>
        <v>0</v>
      </c>
      <c r="AZ789" s="66">
        <f t="shared" si="3077"/>
        <v>0</v>
      </c>
      <c r="BA789" s="66">
        <v>20000</v>
      </c>
      <c r="BB789" s="66"/>
      <c r="BC789" s="66"/>
      <c r="BD789" s="66">
        <f t="shared" si="3079"/>
        <v>60000</v>
      </c>
      <c r="BE789" s="66">
        <f t="shared" si="3080"/>
        <v>0</v>
      </c>
      <c r="BF789" s="66">
        <f t="shared" si="3081"/>
        <v>0</v>
      </c>
    </row>
    <row r="790" spans="1:58" customFormat="1">
      <c r="A790" s="123"/>
      <c r="B790" s="77" t="s">
        <v>187</v>
      </c>
      <c r="C790" s="40" t="s">
        <v>52</v>
      </c>
      <c r="D790" s="40" t="s">
        <v>21</v>
      </c>
      <c r="E790" s="40" t="s">
        <v>99</v>
      </c>
      <c r="F790" s="40" t="s">
        <v>186</v>
      </c>
      <c r="G790" s="41"/>
      <c r="H790" s="66">
        <f>H791+H793</f>
        <v>0</v>
      </c>
      <c r="I790" s="66">
        <f t="shared" ref="I790:M790" si="3115">I791+I793</f>
        <v>0</v>
      </c>
      <c r="J790" s="66">
        <f t="shared" si="3115"/>
        <v>0</v>
      </c>
      <c r="K790" s="66">
        <f t="shared" si="3115"/>
        <v>193350</v>
      </c>
      <c r="L790" s="66">
        <f t="shared" si="3115"/>
        <v>0</v>
      </c>
      <c r="M790" s="66">
        <f t="shared" si="3115"/>
        <v>0</v>
      </c>
      <c r="N790" s="66">
        <f t="shared" ref="N790:N794" si="3116">H790+K790</f>
        <v>193350</v>
      </c>
      <c r="O790" s="66">
        <f t="shared" ref="O790:O794" si="3117">I790+L790</f>
        <v>0</v>
      </c>
      <c r="P790" s="66">
        <f t="shared" ref="P790:P794" si="3118">J790+M790</f>
        <v>0</v>
      </c>
      <c r="Q790" s="66">
        <f t="shared" ref="Q790:S790" si="3119">Q791+Q793</f>
        <v>1300000</v>
      </c>
      <c r="R790" s="66">
        <f t="shared" si="3119"/>
        <v>0</v>
      </c>
      <c r="S790" s="66">
        <f t="shared" si="3119"/>
        <v>0</v>
      </c>
      <c r="T790" s="66">
        <f t="shared" si="3055"/>
        <v>1493350</v>
      </c>
      <c r="U790" s="66">
        <f t="shared" si="3056"/>
        <v>0</v>
      </c>
      <c r="V790" s="66">
        <f t="shared" si="3057"/>
        <v>0</v>
      </c>
      <c r="W790" s="66">
        <f t="shared" ref="W790:Y790" si="3120">W791+W793</f>
        <v>-183000</v>
      </c>
      <c r="X790" s="66">
        <f t="shared" si="3120"/>
        <v>0</v>
      </c>
      <c r="Y790" s="66">
        <f t="shared" si="3120"/>
        <v>0</v>
      </c>
      <c r="Z790" s="66">
        <f t="shared" si="3059"/>
        <v>1310350</v>
      </c>
      <c r="AA790" s="66">
        <f t="shared" si="3060"/>
        <v>0</v>
      </c>
      <c r="AB790" s="66">
        <f t="shared" si="3061"/>
        <v>0</v>
      </c>
      <c r="AC790" s="66">
        <f>AC791+AC793+AC795</f>
        <v>600000</v>
      </c>
      <c r="AD790" s="66">
        <f t="shared" ref="AD790:AE790" si="3121">AD791+AD793+AD795</f>
        <v>0</v>
      </c>
      <c r="AE790" s="66">
        <f t="shared" si="3121"/>
        <v>0</v>
      </c>
      <c r="AF790" s="66">
        <f t="shared" si="3063"/>
        <v>1910350</v>
      </c>
      <c r="AG790" s="66">
        <f t="shared" si="3064"/>
        <v>0</v>
      </c>
      <c r="AH790" s="66">
        <f t="shared" si="3065"/>
        <v>0</v>
      </c>
      <c r="AI790" s="66">
        <f>AI791+AI793+AI795</f>
        <v>281578</v>
      </c>
      <c r="AJ790" s="66">
        <f t="shared" ref="AJ790:AK790" si="3122">AJ791+AJ793+AJ795</f>
        <v>0</v>
      </c>
      <c r="AK790" s="66">
        <f t="shared" si="3122"/>
        <v>0</v>
      </c>
      <c r="AL790" s="66">
        <f t="shared" si="3067"/>
        <v>2191928</v>
      </c>
      <c r="AM790" s="66">
        <f t="shared" si="3068"/>
        <v>0</v>
      </c>
      <c r="AN790" s="66">
        <f t="shared" si="3069"/>
        <v>0</v>
      </c>
      <c r="AO790" s="66">
        <f>AO791+AO793+AO795</f>
        <v>0</v>
      </c>
      <c r="AP790" s="66">
        <f t="shared" ref="AP790:AQ790" si="3123">AP791+AP793+AP795</f>
        <v>0</v>
      </c>
      <c r="AQ790" s="66">
        <f t="shared" si="3123"/>
        <v>0</v>
      </c>
      <c r="AR790" s="66">
        <f t="shared" si="3071"/>
        <v>2191928</v>
      </c>
      <c r="AS790" s="66">
        <f t="shared" si="3072"/>
        <v>0</v>
      </c>
      <c r="AT790" s="66">
        <f t="shared" si="3073"/>
        <v>0</v>
      </c>
      <c r="AU790" s="66">
        <f>AU791+AU793+AU795</f>
        <v>0</v>
      </c>
      <c r="AV790" s="66">
        <f t="shared" ref="AV790:AW790" si="3124">AV791+AV793+AV795</f>
        <v>0</v>
      </c>
      <c r="AW790" s="66">
        <f t="shared" si="3124"/>
        <v>0</v>
      </c>
      <c r="AX790" s="66">
        <f t="shared" si="3075"/>
        <v>2191928</v>
      </c>
      <c r="AY790" s="66">
        <f t="shared" si="3076"/>
        <v>0</v>
      </c>
      <c r="AZ790" s="66">
        <f t="shared" si="3077"/>
        <v>0</v>
      </c>
      <c r="BA790" s="66">
        <f>BA791+BA793+BA795</f>
        <v>-600000</v>
      </c>
      <c r="BB790" s="66">
        <f t="shared" ref="BB790:BC790" si="3125">BB791+BB793+BB795</f>
        <v>0</v>
      </c>
      <c r="BC790" s="66">
        <f t="shared" si="3125"/>
        <v>0</v>
      </c>
      <c r="BD790" s="66">
        <f t="shared" si="3079"/>
        <v>1591928</v>
      </c>
      <c r="BE790" s="66">
        <f t="shared" si="3080"/>
        <v>0</v>
      </c>
      <c r="BF790" s="66">
        <f t="shared" si="3081"/>
        <v>0</v>
      </c>
    </row>
    <row r="791" spans="1:58" customFormat="1" ht="25.5">
      <c r="A791" s="123"/>
      <c r="B791" s="136" t="s">
        <v>207</v>
      </c>
      <c r="C791" s="40" t="s">
        <v>52</v>
      </c>
      <c r="D791" s="40" t="s">
        <v>21</v>
      </c>
      <c r="E791" s="40" t="s">
        <v>99</v>
      </c>
      <c r="F791" s="40" t="s">
        <v>186</v>
      </c>
      <c r="G791" s="41" t="s">
        <v>32</v>
      </c>
      <c r="H791" s="66">
        <f>H792</f>
        <v>0</v>
      </c>
      <c r="I791" s="66">
        <f t="shared" ref="I791:M791" si="3126">I792</f>
        <v>0</v>
      </c>
      <c r="J791" s="66">
        <f t="shared" si="3126"/>
        <v>0</v>
      </c>
      <c r="K791" s="66">
        <f t="shared" si="3126"/>
        <v>115000</v>
      </c>
      <c r="L791" s="66">
        <f t="shared" si="3126"/>
        <v>0</v>
      </c>
      <c r="M791" s="66">
        <f t="shared" si="3126"/>
        <v>0</v>
      </c>
      <c r="N791" s="66">
        <f t="shared" si="3116"/>
        <v>115000</v>
      </c>
      <c r="O791" s="66">
        <f t="shared" si="3117"/>
        <v>0</v>
      </c>
      <c r="P791" s="66">
        <f t="shared" si="3118"/>
        <v>0</v>
      </c>
      <c r="Q791" s="66">
        <f t="shared" ref="Q791:S791" si="3127">Q792</f>
        <v>1300000</v>
      </c>
      <c r="R791" s="66">
        <f t="shared" si="3127"/>
        <v>0</v>
      </c>
      <c r="S791" s="66">
        <f t="shared" si="3127"/>
        <v>0</v>
      </c>
      <c r="T791" s="66">
        <f t="shared" si="3055"/>
        <v>1415000</v>
      </c>
      <c r="U791" s="66">
        <f t="shared" si="3056"/>
        <v>0</v>
      </c>
      <c r="V791" s="66">
        <f t="shared" si="3057"/>
        <v>0</v>
      </c>
      <c r="W791" s="66">
        <f t="shared" ref="W791:Y791" si="3128">W792</f>
        <v>-183000</v>
      </c>
      <c r="X791" s="66">
        <f t="shared" si="3128"/>
        <v>0</v>
      </c>
      <c r="Y791" s="66">
        <f t="shared" si="3128"/>
        <v>0</v>
      </c>
      <c r="Z791" s="66">
        <f t="shared" si="3059"/>
        <v>1232000</v>
      </c>
      <c r="AA791" s="66">
        <f t="shared" si="3060"/>
        <v>0</v>
      </c>
      <c r="AB791" s="66">
        <f t="shared" si="3061"/>
        <v>0</v>
      </c>
      <c r="AC791" s="66">
        <f t="shared" ref="AC791:AE791" si="3129">AC792</f>
        <v>0</v>
      </c>
      <c r="AD791" s="66">
        <f t="shared" si="3129"/>
        <v>0</v>
      </c>
      <c r="AE791" s="66">
        <f t="shared" si="3129"/>
        <v>0</v>
      </c>
      <c r="AF791" s="66">
        <f t="shared" si="3063"/>
        <v>1232000</v>
      </c>
      <c r="AG791" s="66">
        <f t="shared" si="3064"/>
        <v>0</v>
      </c>
      <c r="AH791" s="66">
        <f t="shared" si="3065"/>
        <v>0</v>
      </c>
      <c r="AI791" s="66">
        <f t="shared" ref="AI791:AK791" si="3130">AI792</f>
        <v>0</v>
      </c>
      <c r="AJ791" s="66">
        <f t="shared" si="3130"/>
        <v>0</v>
      </c>
      <c r="AK791" s="66">
        <f t="shared" si="3130"/>
        <v>0</v>
      </c>
      <c r="AL791" s="66">
        <f t="shared" si="3067"/>
        <v>1232000</v>
      </c>
      <c r="AM791" s="66">
        <f t="shared" si="3068"/>
        <v>0</v>
      </c>
      <c r="AN791" s="66">
        <f t="shared" si="3069"/>
        <v>0</v>
      </c>
      <c r="AO791" s="66">
        <f t="shared" ref="AO791:AQ791" si="3131">AO792</f>
        <v>0</v>
      </c>
      <c r="AP791" s="66">
        <f t="shared" si="3131"/>
        <v>0</v>
      </c>
      <c r="AQ791" s="66">
        <f t="shared" si="3131"/>
        <v>0</v>
      </c>
      <c r="AR791" s="66">
        <f t="shared" si="3071"/>
        <v>1232000</v>
      </c>
      <c r="AS791" s="66">
        <f t="shared" si="3072"/>
        <v>0</v>
      </c>
      <c r="AT791" s="66">
        <f t="shared" si="3073"/>
        <v>0</v>
      </c>
      <c r="AU791" s="66">
        <f t="shared" ref="AU791:AW791" si="3132">AU792</f>
        <v>0</v>
      </c>
      <c r="AV791" s="66">
        <f t="shared" si="3132"/>
        <v>0</v>
      </c>
      <c r="AW791" s="66">
        <f t="shared" si="3132"/>
        <v>0</v>
      </c>
      <c r="AX791" s="66">
        <f t="shared" si="3075"/>
        <v>1232000</v>
      </c>
      <c r="AY791" s="66">
        <f t="shared" si="3076"/>
        <v>0</v>
      </c>
      <c r="AZ791" s="66">
        <f t="shared" si="3077"/>
        <v>0</v>
      </c>
      <c r="BA791" s="66">
        <f t="shared" ref="BA791:BC791" si="3133">BA792</f>
        <v>0</v>
      </c>
      <c r="BB791" s="66">
        <f t="shared" si="3133"/>
        <v>0</v>
      </c>
      <c r="BC791" s="66">
        <f t="shared" si="3133"/>
        <v>0</v>
      </c>
      <c r="BD791" s="66">
        <f t="shared" si="3079"/>
        <v>1232000</v>
      </c>
      <c r="BE791" s="66">
        <f t="shared" si="3080"/>
        <v>0</v>
      </c>
      <c r="BF791" s="66">
        <f t="shared" si="3081"/>
        <v>0</v>
      </c>
    </row>
    <row r="792" spans="1:58" customFormat="1" ht="25.5">
      <c r="A792" s="123"/>
      <c r="B792" s="77" t="s">
        <v>34</v>
      </c>
      <c r="C792" s="40" t="s">
        <v>52</v>
      </c>
      <c r="D792" s="40" t="s">
        <v>21</v>
      </c>
      <c r="E792" s="40" t="s">
        <v>99</v>
      </c>
      <c r="F792" s="40" t="s">
        <v>186</v>
      </c>
      <c r="G792" s="41" t="s">
        <v>33</v>
      </c>
      <c r="H792" s="66"/>
      <c r="I792" s="66"/>
      <c r="J792" s="66"/>
      <c r="K792" s="66">
        <v>115000</v>
      </c>
      <c r="L792" s="66"/>
      <c r="M792" s="66"/>
      <c r="N792" s="66">
        <f t="shared" si="3116"/>
        <v>115000</v>
      </c>
      <c r="O792" s="66">
        <f t="shared" si="3117"/>
        <v>0</v>
      </c>
      <c r="P792" s="66">
        <f t="shared" si="3118"/>
        <v>0</v>
      </c>
      <c r="Q792" s="66">
        <v>1300000</v>
      </c>
      <c r="R792" s="66"/>
      <c r="S792" s="66"/>
      <c r="T792" s="66">
        <f t="shared" si="3055"/>
        <v>1415000</v>
      </c>
      <c r="U792" s="66">
        <f t="shared" si="3056"/>
        <v>0</v>
      </c>
      <c r="V792" s="66">
        <f t="shared" si="3057"/>
        <v>0</v>
      </c>
      <c r="W792" s="66">
        <v>-183000</v>
      </c>
      <c r="X792" s="66"/>
      <c r="Y792" s="66"/>
      <c r="Z792" s="66">
        <f t="shared" si="3059"/>
        <v>1232000</v>
      </c>
      <c r="AA792" s="66">
        <f t="shared" si="3060"/>
        <v>0</v>
      </c>
      <c r="AB792" s="66">
        <f t="shared" si="3061"/>
        <v>0</v>
      </c>
      <c r="AC792" s="66"/>
      <c r="AD792" s="66"/>
      <c r="AE792" s="66"/>
      <c r="AF792" s="66">
        <f t="shared" si="3063"/>
        <v>1232000</v>
      </c>
      <c r="AG792" s="66">
        <f t="shared" si="3064"/>
        <v>0</v>
      </c>
      <c r="AH792" s="66">
        <f t="shared" si="3065"/>
        <v>0</v>
      </c>
      <c r="AI792" s="66"/>
      <c r="AJ792" s="66"/>
      <c r="AK792" s="66"/>
      <c r="AL792" s="66">
        <f t="shared" si="3067"/>
        <v>1232000</v>
      </c>
      <c r="AM792" s="66">
        <f t="shared" si="3068"/>
        <v>0</v>
      </c>
      <c r="AN792" s="66">
        <f t="shared" si="3069"/>
        <v>0</v>
      </c>
      <c r="AO792" s="66"/>
      <c r="AP792" s="66"/>
      <c r="AQ792" s="66"/>
      <c r="AR792" s="66">
        <f t="shared" si="3071"/>
        <v>1232000</v>
      </c>
      <c r="AS792" s="66">
        <f t="shared" si="3072"/>
        <v>0</v>
      </c>
      <c r="AT792" s="66">
        <f t="shared" si="3073"/>
        <v>0</v>
      </c>
      <c r="AU792" s="66"/>
      <c r="AV792" s="66"/>
      <c r="AW792" s="66"/>
      <c r="AX792" s="66">
        <f t="shared" si="3075"/>
        <v>1232000</v>
      </c>
      <c r="AY792" s="66">
        <f t="shared" si="3076"/>
        <v>0</v>
      </c>
      <c r="AZ792" s="66">
        <f t="shared" si="3077"/>
        <v>0</v>
      </c>
      <c r="BA792" s="66"/>
      <c r="BB792" s="66"/>
      <c r="BC792" s="66"/>
      <c r="BD792" s="66">
        <f t="shared" si="3079"/>
        <v>1232000</v>
      </c>
      <c r="BE792" s="66">
        <f t="shared" si="3080"/>
        <v>0</v>
      </c>
      <c r="BF792" s="66">
        <f t="shared" si="3081"/>
        <v>0</v>
      </c>
    </row>
    <row r="793" spans="1:58" customFormat="1">
      <c r="A793" s="123"/>
      <c r="B793" s="109" t="s">
        <v>35</v>
      </c>
      <c r="C793" s="40" t="s">
        <v>52</v>
      </c>
      <c r="D793" s="40" t="s">
        <v>21</v>
      </c>
      <c r="E793" s="40" t="s">
        <v>99</v>
      </c>
      <c r="F793" s="40" t="s">
        <v>186</v>
      </c>
      <c r="G793" s="41" t="s">
        <v>36</v>
      </c>
      <c r="H793" s="66">
        <f>H794</f>
        <v>0</v>
      </c>
      <c r="I793" s="66">
        <f t="shared" ref="I793:M793" si="3134">I794</f>
        <v>0</v>
      </c>
      <c r="J793" s="66">
        <f t="shared" si="3134"/>
        <v>0</v>
      </c>
      <c r="K793" s="66">
        <f t="shared" si="3134"/>
        <v>78350</v>
      </c>
      <c r="L793" s="66">
        <f t="shared" si="3134"/>
        <v>0</v>
      </c>
      <c r="M793" s="66">
        <f t="shared" si="3134"/>
        <v>0</v>
      </c>
      <c r="N793" s="66">
        <f t="shared" si="3116"/>
        <v>78350</v>
      </c>
      <c r="O793" s="66">
        <f t="shared" si="3117"/>
        <v>0</v>
      </c>
      <c r="P793" s="66">
        <f t="shared" si="3118"/>
        <v>0</v>
      </c>
      <c r="Q793" s="66">
        <f t="shared" ref="Q793:S793" si="3135">Q794</f>
        <v>0</v>
      </c>
      <c r="R793" s="66">
        <f t="shared" si="3135"/>
        <v>0</v>
      </c>
      <c r="S793" s="66">
        <f t="shared" si="3135"/>
        <v>0</v>
      </c>
      <c r="T793" s="66">
        <f t="shared" si="3055"/>
        <v>78350</v>
      </c>
      <c r="U793" s="66">
        <f t="shared" si="3056"/>
        <v>0</v>
      </c>
      <c r="V793" s="66">
        <f t="shared" si="3057"/>
        <v>0</v>
      </c>
      <c r="W793" s="66">
        <f t="shared" ref="W793:Y793" si="3136">W794</f>
        <v>0</v>
      </c>
      <c r="X793" s="66">
        <f t="shared" si="3136"/>
        <v>0</v>
      </c>
      <c r="Y793" s="66">
        <f t="shared" si="3136"/>
        <v>0</v>
      </c>
      <c r="Z793" s="66">
        <f t="shared" si="3059"/>
        <v>78350</v>
      </c>
      <c r="AA793" s="66">
        <f t="shared" si="3060"/>
        <v>0</v>
      </c>
      <c r="AB793" s="66">
        <f t="shared" si="3061"/>
        <v>0</v>
      </c>
      <c r="AC793" s="66">
        <f t="shared" ref="AC793:AE793" si="3137">AC794</f>
        <v>0</v>
      </c>
      <c r="AD793" s="66">
        <f t="shared" si="3137"/>
        <v>0</v>
      </c>
      <c r="AE793" s="66">
        <f t="shared" si="3137"/>
        <v>0</v>
      </c>
      <c r="AF793" s="66">
        <f t="shared" si="3063"/>
        <v>78350</v>
      </c>
      <c r="AG793" s="66">
        <f t="shared" si="3064"/>
        <v>0</v>
      </c>
      <c r="AH793" s="66">
        <f t="shared" si="3065"/>
        <v>0</v>
      </c>
      <c r="AI793" s="66">
        <f t="shared" ref="AI793:AK793" si="3138">AI794</f>
        <v>281578</v>
      </c>
      <c r="AJ793" s="66">
        <f t="shared" si="3138"/>
        <v>0</v>
      </c>
      <c r="AK793" s="66">
        <f t="shared" si="3138"/>
        <v>0</v>
      </c>
      <c r="AL793" s="66">
        <f t="shared" si="3067"/>
        <v>359928</v>
      </c>
      <c r="AM793" s="66">
        <f t="shared" si="3068"/>
        <v>0</v>
      </c>
      <c r="AN793" s="66">
        <f t="shared" si="3069"/>
        <v>0</v>
      </c>
      <c r="AO793" s="66">
        <f t="shared" ref="AO793:AQ793" si="3139">AO794</f>
        <v>0</v>
      </c>
      <c r="AP793" s="66">
        <f t="shared" si="3139"/>
        <v>0</v>
      </c>
      <c r="AQ793" s="66">
        <f t="shared" si="3139"/>
        <v>0</v>
      </c>
      <c r="AR793" s="66">
        <f t="shared" si="3071"/>
        <v>359928</v>
      </c>
      <c r="AS793" s="66">
        <f t="shared" si="3072"/>
        <v>0</v>
      </c>
      <c r="AT793" s="66">
        <f t="shared" si="3073"/>
        <v>0</v>
      </c>
      <c r="AU793" s="66">
        <f t="shared" ref="AU793:AW793" si="3140">AU794</f>
        <v>0</v>
      </c>
      <c r="AV793" s="66">
        <f t="shared" si="3140"/>
        <v>0</v>
      </c>
      <c r="AW793" s="66">
        <f t="shared" si="3140"/>
        <v>0</v>
      </c>
      <c r="AX793" s="66">
        <f t="shared" si="3075"/>
        <v>359928</v>
      </c>
      <c r="AY793" s="66">
        <f t="shared" si="3076"/>
        <v>0</v>
      </c>
      <c r="AZ793" s="66">
        <f t="shared" si="3077"/>
        <v>0</v>
      </c>
      <c r="BA793" s="66">
        <f t="shared" ref="BA793:BC793" si="3141">BA794</f>
        <v>0</v>
      </c>
      <c r="BB793" s="66">
        <f t="shared" si="3141"/>
        <v>0</v>
      </c>
      <c r="BC793" s="66">
        <f t="shared" si="3141"/>
        <v>0</v>
      </c>
      <c r="BD793" s="66">
        <f t="shared" si="3079"/>
        <v>359928</v>
      </c>
      <c r="BE793" s="66">
        <f t="shared" si="3080"/>
        <v>0</v>
      </c>
      <c r="BF793" s="66">
        <f t="shared" si="3081"/>
        <v>0</v>
      </c>
    </row>
    <row r="794" spans="1:58" customFormat="1">
      <c r="A794" s="123"/>
      <c r="B794" s="77" t="s">
        <v>66</v>
      </c>
      <c r="C794" s="40" t="s">
        <v>52</v>
      </c>
      <c r="D794" s="40" t="s">
        <v>21</v>
      </c>
      <c r="E794" s="40" t="s">
        <v>99</v>
      </c>
      <c r="F794" s="40" t="s">
        <v>186</v>
      </c>
      <c r="G794" s="41" t="s">
        <v>67</v>
      </c>
      <c r="H794" s="66"/>
      <c r="I794" s="66"/>
      <c r="J794" s="66"/>
      <c r="K794" s="66">
        <v>78350</v>
      </c>
      <c r="L794" s="66"/>
      <c r="M794" s="66"/>
      <c r="N794" s="66">
        <f t="shared" si="3116"/>
        <v>78350</v>
      </c>
      <c r="O794" s="66">
        <f t="shared" si="3117"/>
        <v>0</v>
      </c>
      <c r="P794" s="66">
        <f t="shared" si="3118"/>
        <v>0</v>
      </c>
      <c r="Q794" s="66"/>
      <c r="R794" s="66"/>
      <c r="S794" s="66"/>
      <c r="T794" s="66">
        <f t="shared" si="3055"/>
        <v>78350</v>
      </c>
      <c r="U794" s="66">
        <f t="shared" si="3056"/>
        <v>0</v>
      </c>
      <c r="V794" s="66">
        <f t="shared" si="3057"/>
        <v>0</v>
      </c>
      <c r="W794" s="66"/>
      <c r="X794" s="66"/>
      <c r="Y794" s="66"/>
      <c r="Z794" s="66">
        <f t="shared" si="3059"/>
        <v>78350</v>
      </c>
      <c r="AA794" s="66">
        <f t="shared" si="3060"/>
        <v>0</v>
      </c>
      <c r="AB794" s="66">
        <f t="shared" si="3061"/>
        <v>0</v>
      </c>
      <c r="AC794" s="66"/>
      <c r="AD794" s="66"/>
      <c r="AE794" s="66"/>
      <c r="AF794" s="66">
        <f t="shared" si="3063"/>
        <v>78350</v>
      </c>
      <c r="AG794" s="66">
        <f t="shared" si="3064"/>
        <v>0</v>
      </c>
      <c r="AH794" s="66">
        <f t="shared" si="3065"/>
        <v>0</v>
      </c>
      <c r="AI794" s="66">
        <v>281578</v>
      </c>
      <c r="AJ794" s="66"/>
      <c r="AK794" s="66"/>
      <c r="AL794" s="66">
        <f t="shared" si="3067"/>
        <v>359928</v>
      </c>
      <c r="AM794" s="66">
        <f t="shared" si="3068"/>
        <v>0</v>
      </c>
      <c r="AN794" s="66">
        <f t="shared" si="3069"/>
        <v>0</v>
      </c>
      <c r="AO794" s="66"/>
      <c r="AP794" s="66"/>
      <c r="AQ794" s="66"/>
      <c r="AR794" s="66">
        <f t="shared" si="3071"/>
        <v>359928</v>
      </c>
      <c r="AS794" s="66">
        <f t="shared" si="3072"/>
        <v>0</v>
      </c>
      <c r="AT794" s="66">
        <f t="shared" si="3073"/>
        <v>0</v>
      </c>
      <c r="AU794" s="66"/>
      <c r="AV794" s="66"/>
      <c r="AW794" s="66"/>
      <c r="AX794" s="66">
        <f t="shared" si="3075"/>
        <v>359928</v>
      </c>
      <c r="AY794" s="66">
        <f t="shared" si="3076"/>
        <v>0</v>
      </c>
      <c r="AZ794" s="66">
        <f t="shared" si="3077"/>
        <v>0</v>
      </c>
      <c r="BA794" s="66"/>
      <c r="BB794" s="66"/>
      <c r="BC794" s="66"/>
      <c r="BD794" s="66">
        <f t="shared" si="3079"/>
        <v>359928</v>
      </c>
      <c r="BE794" s="66">
        <f t="shared" si="3080"/>
        <v>0</v>
      </c>
      <c r="BF794" s="66">
        <f t="shared" si="3081"/>
        <v>0</v>
      </c>
    </row>
    <row r="795" spans="1:58" customFormat="1" ht="25.5">
      <c r="A795" s="123"/>
      <c r="B795" s="77" t="s">
        <v>41</v>
      </c>
      <c r="C795" s="40" t="s">
        <v>52</v>
      </c>
      <c r="D795" s="40" t="s">
        <v>21</v>
      </c>
      <c r="E795" s="40" t="s">
        <v>99</v>
      </c>
      <c r="F795" s="40" t="s">
        <v>186</v>
      </c>
      <c r="G795" s="41" t="s">
        <v>39</v>
      </c>
      <c r="H795" s="66"/>
      <c r="I795" s="66"/>
      <c r="J795" s="66"/>
      <c r="K795" s="66"/>
      <c r="L795" s="66"/>
      <c r="M795" s="66"/>
      <c r="N795" s="66"/>
      <c r="O795" s="66"/>
      <c r="P795" s="66"/>
      <c r="Q795" s="66"/>
      <c r="R795" s="66"/>
      <c r="S795" s="66"/>
      <c r="T795" s="66"/>
      <c r="U795" s="66"/>
      <c r="V795" s="66"/>
      <c r="W795" s="66"/>
      <c r="X795" s="66"/>
      <c r="Y795" s="66"/>
      <c r="Z795" s="66"/>
      <c r="AA795" s="66"/>
      <c r="AB795" s="66"/>
      <c r="AC795" s="66">
        <f>AC796</f>
        <v>600000</v>
      </c>
      <c r="AD795" s="66">
        <f t="shared" ref="AD795:AE795" si="3142">AD796</f>
        <v>0</v>
      </c>
      <c r="AE795" s="66">
        <f t="shared" si="3142"/>
        <v>0</v>
      </c>
      <c r="AF795" s="66">
        <f t="shared" ref="AF795:AF796" si="3143">Z795+AC795</f>
        <v>600000</v>
      </c>
      <c r="AG795" s="66">
        <f t="shared" ref="AG795:AG796" si="3144">AA795+AD795</f>
        <v>0</v>
      </c>
      <c r="AH795" s="66">
        <f t="shared" ref="AH795:AH796" si="3145">AB795+AE795</f>
        <v>0</v>
      </c>
      <c r="AI795" s="66">
        <f>AI796</f>
        <v>0</v>
      </c>
      <c r="AJ795" s="66">
        <f t="shared" ref="AJ795:AK795" si="3146">AJ796</f>
        <v>0</v>
      </c>
      <c r="AK795" s="66">
        <f t="shared" si="3146"/>
        <v>0</v>
      </c>
      <c r="AL795" s="66">
        <f t="shared" si="3067"/>
        <v>600000</v>
      </c>
      <c r="AM795" s="66">
        <f t="shared" si="3068"/>
        <v>0</v>
      </c>
      <c r="AN795" s="66">
        <f t="shared" si="3069"/>
        <v>0</v>
      </c>
      <c r="AO795" s="66">
        <f>AO796</f>
        <v>0</v>
      </c>
      <c r="AP795" s="66">
        <f t="shared" ref="AP795:AQ795" si="3147">AP796</f>
        <v>0</v>
      </c>
      <c r="AQ795" s="66">
        <f t="shared" si="3147"/>
        <v>0</v>
      </c>
      <c r="AR795" s="66">
        <f t="shared" si="3071"/>
        <v>600000</v>
      </c>
      <c r="AS795" s="66">
        <f t="shared" si="3072"/>
        <v>0</v>
      </c>
      <c r="AT795" s="66">
        <f t="shared" si="3073"/>
        <v>0</v>
      </c>
      <c r="AU795" s="66">
        <f>AU796</f>
        <v>0</v>
      </c>
      <c r="AV795" s="66">
        <f t="shared" ref="AV795:AW795" si="3148">AV796</f>
        <v>0</v>
      </c>
      <c r="AW795" s="66">
        <f t="shared" si="3148"/>
        <v>0</v>
      </c>
      <c r="AX795" s="66">
        <f t="shared" si="3075"/>
        <v>600000</v>
      </c>
      <c r="AY795" s="66">
        <f t="shared" si="3076"/>
        <v>0</v>
      </c>
      <c r="AZ795" s="66">
        <f t="shared" si="3077"/>
        <v>0</v>
      </c>
      <c r="BA795" s="66">
        <f>BA796</f>
        <v>-600000</v>
      </c>
      <c r="BB795" s="66">
        <f t="shared" ref="BB795:BC795" si="3149">BB796</f>
        <v>0</v>
      </c>
      <c r="BC795" s="66">
        <f t="shared" si="3149"/>
        <v>0</v>
      </c>
      <c r="BD795" s="66">
        <f t="shared" si="3079"/>
        <v>0</v>
      </c>
      <c r="BE795" s="66">
        <f t="shared" si="3080"/>
        <v>0</v>
      </c>
      <c r="BF795" s="66">
        <f t="shared" si="3081"/>
        <v>0</v>
      </c>
    </row>
    <row r="796" spans="1:58" customFormat="1">
      <c r="A796" s="123"/>
      <c r="B796" s="77" t="s">
        <v>193</v>
      </c>
      <c r="C796" s="40" t="s">
        <v>52</v>
      </c>
      <c r="D796" s="40" t="s">
        <v>21</v>
      </c>
      <c r="E796" s="40" t="s">
        <v>99</v>
      </c>
      <c r="F796" s="40" t="s">
        <v>186</v>
      </c>
      <c r="G796" s="41" t="s">
        <v>190</v>
      </c>
      <c r="H796" s="66"/>
      <c r="I796" s="66"/>
      <c r="J796" s="66"/>
      <c r="K796" s="66"/>
      <c r="L796" s="66"/>
      <c r="M796" s="66"/>
      <c r="N796" s="66"/>
      <c r="O796" s="66"/>
      <c r="P796" s="66"/>
      <c r="Q796" s="66"/>
      <c r="R796" s="66"/>
      <c r="S796" s="66"/>
      <c r="T796" s="66"/>
      <c r="U796" s="66"/>
      <c r="V796" s="66"/>
      <c r="W796" s="66"/>
      <c r="X796" s="66"/>
      <c r="Y796" s="66"/>
      <c r="Z796" s="66"/>
      <c r="AA796" s="66"/>
      <c r="AB796" s="66"/>
      <c r="AC796" s="66">
        <v>600000</v>
      </c>
      <c r="AD796" s="66"/>
      <c r="AE796" s="66"/>
      <c r="AF796" s="66">
        <f t="shared" si="3143"/>
        <v>600000</v>
      </c>
      <c r="AG796" s="66">
        <f t="shared" si="3144"/>
        <v>0</v>
      </c>
      <c r="AH796" s="66">
        <f t="shared" si="3145"/>
        <v>0</v>
      </c>
      <c r="AI796" s="66"/>
      <c r="AJ796" s="66"/>
      <c r="AK796" s="66"/>
      <c r="AL796" s="66">
        <f t="shared" si="3067"/>
        <v>600000</v>
      </c>
      <c r="AM796" s="66">
        <f t="shared" si="3068"/>
        <v>0</v>
      </c>
      <c r="AN796" s="66">
        <f t="shared" si="3069"/>
        <v>0</v>
      </c>
      <c r="AO796" s="66"/>
      <c r="AP796" s="66"/>
      <c r="AQ796" s="66"/>
      <c r="AR796" s="66">
        <f t="shared" si="3071"/>
        <v>600000</v>
      </c>
      <c r="AS796" s="66">
        <f t="shared" si="3072"/>
        <v>0</v>
      </c>
      <c r="AT796" s="66">
        <f t="shared" si="3073"/>
        <v>0</v>
      </c>
      <c r="AU796" s="66"/>
      <c r="AV796" s="66"/>
      <c r="AW796" s="66"/>
      <c r="AX796" s="66">
        <f t="shared" si="3075"/>
        <v>600000</v>
      </c>
      <c r="AY796" s="66">
        <f t="shared" si="3076"/>
        <v>0</v>
      </c>
      <c r="AZ796" s="66">
        <f t="shared" si="3077"/>
        <v>0</v>
      </c>
      <c r="BA796" s="66">
        <v>-600000</v>
      </c>
      <c r="BB796" s="66"/>
      <c r="BC796" s="66"/>
      <c r="BD796" s="66">
        <f t="shared" si="3079"/>
        <v>0</v>
      </c>
      <c r="BE796" s="66">
        <f t="shared" si="3080"/>
        <v>0</v>
      </c>
      <c r="BF796" s="66">
        <f t="shared" si="3081"/>
        <v>0</v>
      </c>
    </row>
    <row r="797" spans="1:58" customFormat="1" ht="25.5">
      <c r="A797" s="123"/>
      <c r="B797" s="108" t="s">
        <v>316</v>
      </c>
      <c r="C797" s="40" t="s">
        <v>52</v>
      </c>
      <c r="D797" s="40" t="s">
        <v>21</v>
      </c>
      <c r="E797" s="40" t="s">
        <v>99</v>
      </c>
      <c r="F797" s="40" t="s">
        <v>317</v>
      </c>
      <c r="G797" s="41"/>
      <c r="H797" s="66">
        <f>H798+H800</f>
        <v>621621.58000000007</v>
      </c>
      <c r="I797" s="66">
        <f t="shared" ref="I797:J797" si="3150">I798+I800</f>
        <v>650717.02999999991</v>
      </c>
      <c r="J797" s="66">
        <f t="shared" si="3150"/>
        <v>669603.63</v>
      </c>
      <c r="K797" s="66">
        <f t="shared" ref="K797:M797" si="3151">K798+K800</f>
        <v>11605.619999999995</v>
      </c>
      <c r="L797" s="66">
        <f t="shared" si="3151"/>
        <v>12144.13</v>
      </c>
      <c r="M797" s="66">
        <f t="shared" si="3151"/>
        <v>17529.900000000001</v>
      </c>
      <c r="N797" s="66">
        <f t="shared" si="2931"/>
        <v>633227.20000000007</v>
      </c>
      <c r="O797" s="66">
        <f t="shared" si="2932"/>
        <v>662861.15999999992</v>
      </c>
      <c r="P797" s="66">
        <f t="shared" si="2933"/>
        <v>687133.53</v>
      </c>
      <c r="Q797" s="66">
        <f t="shared" ref="Q797:S797" si="3152">Q798+Q800</f>
        <v>0</v>
      </c>
      <c r="R797" s="66">
        <f t="shared" si="3152"/>
        <v>0</v>
      </c>
      <c r="S797" s="66">
        <f t="shared" si="3152"/>
        <v>0</v>
      </c>
      <c r="T797" s="66">
        <f t="shared" si="3055"/>
        <v>633227.20000000007</v>
      </c>
      <c r="U797" s="66">
        <f t="shared" si="3056"/>
        <v>662861.15999999992</v>
      </c>
      <c r="V797" s="66">
        <f t="shared" si="3057"/>
        <v>687133.53</v>
      </c>
      <c r="W797" s="66">
        <f t="shared" ref="W797:Y797" si="3153">W798+W800</f>
        <v>0</v>
      </c>
      <c r="X797" s="66">
        <f t="shared" si="3153"/>
        <v>0</v>
      </c>
      <c r="Y797" s="66">
        <f t="shared" si="3153"/>
        <v>0</v>
      </c>
      <c r="Z797" s="66">
        <f t="shared" si="3059"/>
        <v>633227.20000000007</v>
      </c>
      <c r="AA797" s="66">
        <f t="shared" si="3060"/>
        <v>662861.15999999992</v>
      </c>
      <c r="AB797" s="66">
        <f t="shared" si="3061"/>
        <v>687133.53</v>
      </c>
      <c r="AC797" s="66">
        <f t="shared" ref="AC797:AE797" si="3154">AC798+AC800</f>
        <v>0</v>
      </c>
      <c r="AD797" s="66">
        <f t="shared" si="3154"/>
        <v>0</v>
      </c>
      <c r="AE797" s="66">
        <f t="shared" si="3154"/>
        <v>0</v>
      </c>
      <c r="AF797" s="66">
        <f t="shared" si="3063"/>
        <v>633227.20000000007</v>
      </c>
      <c r="AG797" s="66">
        <f t="shared" si="3064"/>
        <v>662861.15999999992</v>
      </c>
      <c r="AH797" s="66">
        <f t="shared" si="3065"/>
        <v>687133.53</v>
      </c>
      <c r="AI797" s="66">
        <f t="shared" ref="AI797:AK797" si="3155">AI798+AI800</f>
        <v>0</v>
      </c>
      <c r="AJ797" s="66">
        <f t="shared" si="3155"/>
        <v>0</v>
      </c>
      <c r="AK797" s="66">
        <f t="shared" si="3155"/>
        <v>0</v>
      </c>
      <c r="AL797" s="66">
        <f t="shared" si="3067"/>
        <v>633227.20000000007</v>
      </c>
      <c r="AM797" s="66">
        <f t="shared" si="3068"/>
        <v>662861.15999999992</v>
      </c>
      <c r="AN797" s="66">
        <f t="shared" si="3069"/>
        <v>687133.53</v>
      </c>
      <c r="AO797" s="66">
        <f t="shared" ref="AO797:AQ797" si="3156">AO798+AO800</f>
        <v>0</v>
      </c>
      <c r="AP797" s="66">
        <f t="shared" si="3156"/>
        <v>0</v>
      </c>
      <c r="AQ797" s="66">
        <f t="shared" si="3156"/>
        <v>0</v>
      </c>
      <c r="AR797" s="66">
        <f t="shared" si="3071"/>
        <v>633227.20000000007</v>
      </c>
      <c r="AS797" s="66">
        <f t="shared" si="3072"/>
        <v>662861.15999999992</v>
      </c>
      <c r="AT797" s="66">
        <f t="shared" si="3073"/>
        <v>687133.53</v>
      </c>
      <c r="AU797" s="66">
        <f t="shared" ref="AU797:AW797" si="3157">AU798+AU800</f>
        <v>0</v>
      </c>
      <c r="AV797" s="66">
        <f t="shared" si="3157"/>
        <v>0</v>
      </c>
      <c r="AW797" s="66">
        <f t="shared" si="3157"/>
        <v>0</v>
      </c>
      <c r="AX797" s="66">
        <f t="shared" si="3075"/>
        <v>633227.20000000007</v>
      </c>
      <c r="AY797" s="66">
        <f t="shared" si="3076"/>
        <v>662861.15999999992</v>
      </c>
      <c r="AZ797" s="66">
        <f t="shared" si="3077"/>
        <v>687133.53</v>
      </c>
      <c r="BA797" s="66">
        <f t="shared" ref="BA797:BC797" si="3158">BA798+BA800</f>
        <v>0</v>
      </c>
      <c r="BB797" s="66">
        <f t="shared" si="3158"/>
        <v>0</v>
      </c>
      <c r="BC797" s="66">
        <f t="shared" si="3158"/>
        <v>0</v>
      </c>
      <c r="BD797" s="66">
        <f t="shared" si="3079"/>
        <v>633227.20000000007</v>
      </c>
      <c r="BE797" s="66">
        <f t="shared" si="3080"/>
        <v>662861.15999999992</v>
      </c>
      <c r="BF797" s="66">
        <f t="shared" si="3081"/>
        <v>687133.53</v>
      </c>
    </row>
    <row r="798" spans="1:58" customFormat="1" ht="38.25">
      <c r="A798" s="123"/>
      <c r="B798" s="77" t="s">
        <v>50</v>
      </c>
      <c r="C798" s="40" t="s">
        <v>52</v>
      </c>
      <c r="D798" s="40" t="s">
        <v>21</v>
      </c>
      <c r="E798" s="40" t="s">
        <v>99</v>
      </c>
      <c r="F798" s="40" t="s">
        <v>317</v>
      </c>
      <c r="G798" s="41" t="s">
        <v>48</v>
      </c>
      <c r="H798" s="66">
        <f>H799</f>
        <v>570116.66</v>
      </c>
      <c r="I798" s="66">
        <f t="shared" ref="I798:M798" si="3159">I799</f>
        <v>623398.46</v>
      </c>
      <c r="J798" s="66">
        <f t="shared" si="3159"/>
        <v>623398.46</v>
      </c>
      <c r="K798" s="66">
        <f t="shared" si="3159"/>
        <v>-242012.66</v>
      </c>
      <c r="L798" s="66">
        <f t="shared" si="3159"/>
        <v>12144.13</v>
      </c>
      <c r="M798" s="66">
        <f t="shared" si="3159"/>
        <v>17529.900000000001</v>
      </c>
      <c r="N798" s="66">
        <f t="shared" si="2931"/>
        <v>328104</v>
      </c>
      <c r="O798" s="66">
        <f t="shared" si="2932"/>
        <v>635542.59</v>
      </c>
      <c r="P798" s="66">
        <f t="shared" si="2933"/>
        <v>640928.36</v>
      </c>
      <c r="Q798" s="66">
        <f t="shared" ref="Q798:S798" si="3160">Q799</f>
        <v>0</v>
      </c>
      <c r="R798" s="66">
        <f t="shared" si="3160"/>
        <v>0</v>
      </c>
      <c r="S798" s="66">
        <f t="shared" si="3160"/>
        <v>0</v>
      </c>
      <c r="T798" s="66">
        <f t="shared" si="3055"/>
        <v>328104</v>
      </c>
      <c r="U798" s="66">
        <f t="shared" si="3056"/>
        <v>635542.59</v>
      </c>
      <c r="V798" s="66">
        <f t="shared" si="3057"/>
        <v>640928.36</v>
      </c>
      <c r="W798" s="66">
        <f t="shared" ref="W798:Y798" si="3161">W799</f>
        <v>0</v>
      </c>
      <c r="X798" s="66">
        <f t="shared" si="3161"/>
        <v>0</v>
      </c>
      <c r="Y798" s="66">
        <f t="shared" si="3161"/>
        <v>0</v>
      </c>
      <c r="Z798" s="66">
        <f t="shared" si="3059"/>
        <v>328104</v>
      </c>
      <c r="AA798" s="66">
        <f t="shared" si="3060"/>
        <v>635542.59</v>
      </c>
      <c r="AB798" s="66">
        <f t="shared" si="3061"/>
        <v>640928.36</v>
      </c>
      <c r="AC798" s="66">
        <f t="shared" ref="AC798:AE798" si="3162">AC799</f>
        <v>0</v>
      </c>
      <c r="AD798" s="66">
        <f t="shared" si="3162"/>
        <v>0</v>
      </c>
      <c r="AE798" s="66">
        <f t="shared" si="3162"/>
        <v>0</v>
      </c>
      <c r="AF798" s="66">
        <f t="shared" si="3063"/>
        <v>328104</v>
      </c>
      <c r="AG798" s="66">
        <f t="shared" si="3064"/>
        <v>635542.59</v>
      </c>
      <c r="AH798" s="66">
        <f t="shared" si="3065"/>
        <v>640928.36</v>
      </c>
      <c r="AI798" s="66">
        <f t="shared" ref="AI798:AK798" si="3163">AI799</f>
        <v>0</v>
      </c>
      <c r="AJ798" s="66">
        <f t="shared" si="3163"/>
        <v>0</v>
      </c>
      <c r="AK798" s="66">
        <f t="shared" si="3163"/>
        <v>0</v>
      </c>
      <c r="AL798" s="66">
        <f t="shared" si="3067"/>
        <v>328104</v>
      </c>
      <c r="AM798" s="66">
        <f t="shared" si="3068"/>
        <v>635542.59</v>
      </c>
      <c r="AN798" s="66">
        <f t="shared" si="3069"/>
        <v>640928.36</v>
      </c>
      <c r="AO798" s="66">
        <f t="shared" ref="AO798:AQ798" si="3164">AO799</f>
        <v>0</v>
      </c>
      <c r="AP798" s="66">
        <f t="shared" si="3164"/>
        <v>0</v>
      </c>
      <c r="AQ798" s="66">
        <f t="shared" si="3164"/>
        <v>0</v>
      </c>
      <c r="AR798" s="66">
        <f t="shared" si="3071"/>
        <v>328104</v>
      </c>
      <c r="AS798" s="66">
        <f t="shared" si="3072"/>
        <v>635542.59</v>
      </c>
      <c r="AT798" s="66">
        <f t="shared" si="3073"/>
        <v>640928.36</v>
      </c>
      <c r="AU798" s="66">
        <f t="shared" ref="AU798:AW798" si="3165">AU799</f>
        <v>0</v>
      </c>
      <c r="AV798" s="66">
        <f t="shared" si="3165"/>
        <v>0</v>
      </c>
      <c r="AW798" s="66">
        <f t="shared" si="3165"/>
        <v>0</v>
      </c>
      <c r="AX798" s="66">
        <f t="shared" si="3075"/>
        <v>328104</v>
      </c>
      <c r="AY798" s="66">
        <f t="shared" si="3076"/>
        <v>635542.59</v>
      </c>
      <c r="AZ798" s="66">
        <f t="shared" si="3077"/>
        <v>640928.36</v>
      </c>
      <c r="BA798" s="66">
        <f t="shared" ref="BA798:BC798" si="3166">BA799</f>
        <v>0</v>
      </c>
      <c r="BB798" s="66">
        <f t="shared" si="3166"/>
        <v>0</v>
      </c>
      <c r="BC798" s="66">
        <f t="shared" si="3166"/>
        <v>0</v>
      </c>
      <c r="BD798" s="66">
        <f t="shared" si="3079"/>
        <v>328104</v>
      </c>
      <c r="BE798" s="66">
        <f t="shared" si="3080"/>
        <v>635542.59</v>
      </c>
      <c r="BF798" s="66">
        <f t="shared" si="3081"/>
        <v>640928.36</v>
      </c>
    </row>
    <row r="799" spans="1:58" customFormat="1">
      <c r="A799" s="123"/>
      <c r="B799" s="77" t="s">
        <v>51</v>
      </c>
      <c r="C799" s="40" t="s">
        <v>52</v>
      </c>
      <c r="D799" s="40" t="s">
        <v>21</v>
      </c>
      <c r="E799" s="40" t="s">
        <v>99</v>
      </c>
      <c r="F799" s="40" t="s">
        <v>317</v>
      </c>
      <c r="G799" s="41" t="s">
        <v>49</v>
      </c>
      <c r="H799" s="67">
        <f>548166.66+21950</f>
        <v>570116.66</v>
      </c>
      <c r="I799" s="67">
        <f>601448.46+21950</f>
        <v>623398.46</v>
      </c>
      <c r="J799" s="67">
        <f>601448.46+21950</f>
        <v>623398.46</v>
      </c>
      <c r="K799" s="67">
        <f>11605.62-253618.28</f>
        <v>-242012.66</v>
      </c>
      <c r="L799" s="67">
        <v>12144.13</v>
      </c>
      <c r="M799" s="67">
        <v>17529.900000000001</v>
      </c>
      <c r="N799" s="67">
        <f t="shared" si="2931"/>
        <v>328104</v>
      </c>
      <c r="O799" s="67">
        <f t="shared" si="2932"/>
        <v>635542.59</v>
      </c>
      <c r="P799" s="67">
        <f t="shared" si="2933"/>
        <v>640928.36</v>
      </c>
      <c r="Q799" s="67"/>
      <c r="R799" s="67"/>
      <c r="S799" s="67"/>
      <c r="T799" s="67">
        <f t="shared" si="3055"/>
        <v>328104</v>
      </c>
      <c r="U799" s="67">
        <f t="shared" si="3056"/>
        <v>635542.59</v>
      </c>
      <c r="V799" s="67">
        <f t="shared" si="3057"/>
        <v>640928.36</v>
      </c>
      <c r="W799" s="67"/>
      <c r="X799" s="67"/>
      <c r="Y799" s="67"/>
      <c r="Z799" s="67">
        <f t="shared" si="3059"/>
        <v>328104</v>
      </c>
      <c r="AA799" s="67">
        <f t="shared" si="3060"/>
        <v>635542.59</v>
      </c>
      <c r="AB799" s="67">
        <f t="shared" si="3061"/>
        <v>640928.36</v>
      </c>
      <c r="AC799" s="67"/>
      <c r="AD799" s="67"/>
      <c r="AE799" s="67"/>
      <c r="AF799" s="67">
        <f t="shared" si="3063"/>
        <v>328104</v>
      </c>
      <c r="AG799" s="67">
        <f t="shared" si="3064"/>
        <v>635542.59</v>
      </c>
      <c r="AH799" s="67">
        <f t="shared" si="3065"/>
        <v>640928.36</v>
      </c>
      <c r="AI799" s="67"/>
      <c r="AJ799" s="67"/>
      <c r="AK799" s="67"/>
      <c r="AL799" s="67">
        <f t="shared" si="3067"/>
        <v>328104</v>
      </c>
      <c r="AM799" s="67">
        <f t="shared" si="3068"/>
        <v>635542.59</v>
      </c>
      <c r="AN799" s="67">
        <f t="shared" si="3069"/>
        <v>640928.36</v>
      </c>
      <c r="AO799" s="67"/>
      <c r="AP799" s="67"/>
      <c r="AQ799" s="67"/>
      <c r="AR799" s="67">
        <f t="shared" si="3071"/>
        <v>328104</v>
      </c>
      <c r="AS799" s="67">
        <f t="shared" si="3072"/>
        <v>635542.59</v>
      </c>
      <c r="AT799" s="67">
        <f t="shared" si="3073"/>
        <v>640928.36</v>
      </c>
      <c r="AU799" s="67"/>
      <c r="AV799" s="67"/>
      <c r="AW799" s="67"/>
      <c r="AX799" s="67">
        <f t="shared" si="3075"/>
        <v>328104</v>
      </c>
      <c r="AY799" s="67">
        <f t="shared" si="3076"/>
        <v>635542.59</v>
      </c>
      <c r="AZ799" s="67">
        <f t="shared" si="3077"/>
        <v>640928.36</v>
      </c>
      <c r="BA799" s="67"/>
      <c r="BB799" s="67"/>
      <c r="BC799" s="67"/>
      <c r="BD799" s="67">
        <f t="shared" si="3079"/>
        <v>328104</v>
      </c>
      <c r="BE799" s="67">
        <f t="shared" si="3080"/>
        <v>635542.59</v>
      </c>
      <c r="BF799" s="67">
        <f t="shared" si="3081"/>
        <v>640928.36</v>
      </c>
    </row>
    <row r="800" spans="1:58" customFormat="1" ht="25.5">
      <c r="A800" s="123"/>
      <c r="B800" s="136" t="s">
        <v>207</v>
      </c>
      <c r="C800" s="40" t="s">
        <v>52</v>
      </c>
      <c r="D800" s="40" t="s">
        <v>21</v>
      </c>
      <c r="E800" s="40" t="s">
        <v>99</v>
      </c>
      <c r="F800" s="40" t="s">
        <v>317</v>
      </c>
      <c r="G800" s="41" t="s">
        <v>32</v>
      </c>
      <c r="H800" s="66">
        <f>H801</f>
        <v>51504.92</v>
      </c>
      <c r="I800" s="66">
        <f t="shared" ref="I800:M800" si="3167">I801</f>
        <v>27318.57</v>
      </c>
      <c r="J800" s="66">
        <f t="shared" si="3167"/>
        <v>46205.17</v>
      </c>
      <c r="K800" s="66">
        <f t="shared" si="3167"/>
        <v>253618.28</v>
      </c>
      <c r="L800" s="66">
        <f t="shared" si="3167"/>
        <v>0</v>
      </c>
      <c r="M800" s="66">
        <f t="shared" si="3167"/>
        <v>0</v>
      </c>
      <c r="N800" s="66">
        <f t="shared" si="2931"/>
        <v>305123.20000000001</v>
      </c>
      <c r="O800" s="66">
        <f t="shared" si="2932"/>
        <v>27318.57</v>
      </c>
      <c r="P800" s="66">
        <f t="shared" si="2933"/>
        <v>46205.17</v>
      </c>
      <c r="Q800" s="66">
        <f t="shared" ref="Q800:S800" si="3168">Q801</f>
        <v>0</v>
      </c>
      <c r="R800" s="66">
        <f t="shared" si="3168"/>
        <v>0</v>
      </c>
      <c r="S800" s="66">
        <f t="shared" si="3168"/>
        <v>0</v>
      </c>
      <c r="T800" s="66">
        <f t="shared" si="3055"/>
        <v>305123.20000000001</v>
      </c>
      <c r="U800" s="66">
        <f t="shared" si="3056"/>
        <v>27318.57</v>
      </c>
      <c r="V800" s="66">
        <f t="shared" si="3057"/>
        <v>46205.17</v>
      </c>
      <c r="W800" s="66">
        <f t="shared" ref="W800:Y800" si="3169">W801</f>
        <v>0</v>
      </c>
      <c r="X800" s="66">
        <f t="shared" si="3169"/>
        <v>0</v>
      </c>
      <c r="Y800" s="66">
        <f t="shared" si="3169"/>
        <v>0</v>
      </c>
      <c r="Z800" s="66">
        <f t="shared" si="3059"/>
        <v>305123.20000000001</v>
      </c>
      <c r="AA800" s="66">
        <f t="shared" si="3060"/>
        <v>27318.57</v>
      </c>
      <c r="AB800" s="66">
        <f t="shared" si="3061"/>
        <v>46205.17</v>
      </c>
      <c r="AC800" s="66">
        <f t="shared" ref="AC800:AE800" si="3170">AC801</f>
        <v>0</v>
      </c>
      <c r="AD800" s="66">
        <f t="shared" si="3170"/>
        <v>0</v>
      </c>
      <c r="AE800" s="66">
        <f t="shared" si="3170"/>
        <v>0</v>
      </c>
      <c r="AF800" s="66">
        <f t="shared" si="3063"/>
        <v>305123.20000000001</v>
      </c>
      <c r="AG800" s="66">
        <f t="shared" si="3064"/>
        <v>27318.57</v>
      </c>
      <c r="AH800" s="66">
        <f t="shared" si="3065"/>
        <v>46205.17</v>
      </c>
      <c r="AI800" s="66">
        <f t="shared" ref="AI800:AK800" si="3171">AI801</f>
        <v>0</v>
      </c>
      <c r="AJ800" s="66">
        <f t="shared" si="3171"/>
        <v>0</v>
      </c>
      <c r="AK800" s="66">
        <f t="shared" si="3171"/>
        <v>0</v>
      </c>
      <c r="AL800" s="66">
        <f t="shared" si="3067"/>
        <v>305123.20000000001</v>
      </c>
      <c r="AM800" s="66">
        <f t="shared" si="3068"/>
        <v>27318.57</v>
      </c>
      <c r="AN800" s="66">
        <f t="shared" si="3069"/>
        <v>46205.17</v>
      </c>
      <c r="AO800" s="66">
        <f t="shared" ref="AO800:AQ800" si="3172">AO801</f>
        <v>0</v>
      </c>
      <c r="AP800" s="66">
        <f t="shared" si="3172"/>
        <v>0</v>
      </c>
      <c r="AQ800" s="66">
        <f t="shared" si="3172"/>
        <v>0</v>
      </c>
      <c r="AR800" s="66">
        <f t="shared" si="3071"/>
        <v>305123.20000000001</v>
      </c>
      <c r="AS800" s="66">
        <f t="shared" si="3072"/>
        <v>27318.57</v>
      </c>
      <c r="AT800" s="66">
        <f t="shared" si="3073"/>
        <v>46205.17</v>
      </c>
      <c r="AU800" s="66">
        <f t="shared" ref="AU800:AW800" si="3173">AU801</f>
        <v>0</v>
      </c>
      <c r="AV800" s="66">
        <f t="shared" si="3173"/>
        <v>0</v>
      </c>
      <c r="AW800" s="66">
        <f t="shared" si="3173"/>
        <v>0</v>
      </c>
      <c r="AX800" s="66">
        <f t="shared" si="3075"/>
        <v>305123.20000000001</v>
      </c>
      <c r="AY800" s="66">
        <f t="shared" si="3076"/>
        <v>27318.57</v>
      </c>
      <c r="AZ800" s="66">
        <f t="shared" si="3077"/>
        <v>46205.17</v>
      </c>
      <c r="BA800" s="66">
        <f t="shared" ref="BA800:BC800" si="3174">BA801</f>
        <v>0</v>
      </c>
      <c r="BB800" s="66">
        <f t="shared" si="3174"/>
        <v>0</v>
      </c>
      <c r="BC800" s="66">
        <f t="shared" si="3174"/>
        <v>0</v>
      </c>
      <c r="BD800" s="66">
        <f t="shared" si="3079"/>
        <v>305123.20000000001</v>
      </c>
      <c r="BE800" s="66">
        <f t="shared" si="3080"/>
        <v>27318.57</v>
      </c>
      <c r="BF800" s="66">
        <f t="shared" si="3081"/>
        <v>46205.17</v>
      </c>
    </row>
    <row r="801" spans="1:58" customFormat="1" ht="25.5">
      <c r="A801" s="123"/>
      <c r="B801" s="77" t="s">
        <v>34</v>
      </c>
      <c r="C801" s="40" t="s">
        <v>52</v>
      </c>
      <c r="D801" s="40" t="s">
        <v>21</v>
      </c>
      <c r="E801" s="40" t="s">
        <v>99</v>
      </c>
      <c r="F801" s="40" t="s">
        <v>317</v>
      </c>
      <c r="G801" s="41" t="s">
        <v>33</v>
      </c>
      <c r="H801" s="67">
        <v>51504.92</v>
      </c>
      <c r="I801" s="67">
        <v>27318.57</v>
      </c>
      <c r="J801" s="67">
        <v>46205.17</v>
      </c>
      <c r="K801" s="67">
        <v>253618.28</v>
      </c>
      <c r="L801" s="67"/>
      <c r="M801" s="67"/>
      <c r="N801" s="67">
        <f t="shared" si="2931"/>
        <v>305123.20000000001</v>
      </c>
      <c r="O801" s="67">
        <f t="shared" si="2932"/>
        <v>27318.57</v>
      </c>
      <c r="P801" s="67">
        <f t="shared" si="2933"/>
        <v>46205.17</v>
      </c>
      <c r="Q801" s="67"/>
      <c r="R801" s="67"/>
      <c r="S801" s="67"/>
      <c r="T801" s="67">
        <f t="shared" si="3055"/>
        <v>305123.20000000001</v>
      </c>
      <c r="U801" s="67">
        <f t="shared" si="3056"/>
        <v>27318.57</v>
      </c>
      <c r="V801" s="67">
        <f t="shared" si="3057"/>
        <v>46205.17</v>
      </c>
      <c r="W801" s="67"/>
      <c r="X801" s="67"/>
      <c r="Y801" s="67"/>
      <c r="Z801" s="67">
        <f t="shared" si="3059"/>
        <v>305123.20000000001</v>
      </c>
      <c r="AA801" s="67">
        <f t="shared" si="3060"/>
        <v>27318.57</v>
      </c>
      <c r="AB801" s="67">
        <f t="shared" si="3061"/>
        <v>46205.17</v>
      </c>
      <c r="AC801" s="67"/>
      <c r="AD801" s="67"/>
      <c r="AE801" s="67"/>
      <c r="AF801" s="67">
        <f t="shared" si="3063"/>
        <v>305123.20000000001</v>
      </c>
      <c r="AG801" s="67">
        <f t="shared" si="3064"/>
        <v>27318.57</v>
      </c>
      <c r="AH801" s="67">
        <f t="shared" si="3065"/>
        <v>46205.17</v>
      </c>
      <c r="AI801" s="67"/>
      <c r="AJ801" s="67"/>
      <c r="AK801" s="67"/>
      <c r="AL801" s="67">
        <f t="shared" si="3067"/>
        <v>305123.20000000001</v>
      </c>
      <c r="AM801" s="67">
        <f t="shared" si="3068"/>
        <v>27318.57</v>
      </c>
      <c r="AN801" s="67">
        <f t="shared" si="3069"/>
        <v>46205.17</v>
      </c>
      <c r="AO801" s="67"/>
      <c r="AP801" s="67"/>
      <c r="AQ801" s="67"/>
      <c r="AR801" s="67">
        <f t="shared" si="3071"/>
        <v>305123.20000000001</v>
      </c>
      <c r="AS801" s="67">
        <f t="shared" si="3072"/>
        <v>27318.57</v>
      </c>
      <c r="AT801" s="67">
        <f t="shared" si="3073"/>
        <v>46205.17</v>
      </c>
      <c r="AU801" s="67"/>
      <c r="AV801" s="67"/>
      <c r="AW801" s="67"/>
      <c r="AX801" s="67">
        <f t="shared" si="3075"/>
        <v>305123.20000000001</v>
      </c>
      <c r="AY801" s="67">
        <f t="shared" si="3076"/>
        <v>27318.57</v>
      </c>
      <c r="AZ801" s="67">
        <f t="shared" si="3077"/>
        <v>46205.17</v>
      </c>
      <c r="BA801" s="67"/>
      <c r="BB801" s="67"/>
      <c r="BC801" s="67"/>
      <c r="BD801" s="67">
        <f t="shared" si="3079"/>
        <v>305123.20000000001</v>
      </c>
      <c r="BE801" s="67">
        <f t="shared" si="3080"/>
        <v>27318.57</v>
      </c>
      <c r="BF801" s="67">
        <f t="shared" si="3081"/>
        <v>46205.17</v>
      </c>
    </row>
    <row r="802" spans="1:58" customFormat="1" ht="42.75" customHeight="1">
      <c r="A802" s="123"/>
      <c r="B802" s="108" t="s">
        <v>156</v>
      </c>
      <c r="C802" s="40" t="s">
        <v>52</v>
      </c>
      <c r="D802" s="40" t="s">
        <v>21</v>
      </c>
      <c r="E802" s="40" t="s">
        <v>99</v>
      </c>
      <c r="F802" s="40" t="s">
        <v>155</v>
      </c>
      <c r="G802" s="41"/>
      <c r="H802" s="67">
        <f>+H803</f>
        <v>2109.33</v>
      </c>
      <c r="I802" s="67">
        <f t="shared" ref="I802:M802" si="3175">+I803</f>
        <v>1879.4</v>
      </c>
      <c r="J802" s="67">
        <f t="shared" si="3175"/>
        <v>1878.66</v>
      </c>
      <c r="K802" s="67">
        <f t="shared" si="3175"/>
        <v>-1389.42</v>
      </c>
      <c r="L802" s="67">
        <f t="shared" si="3175"/>
        <v>-1122.7</v>
      </c>
      <c r="M802" s="67">
        <f t="shared" si="3175"/>
        <v>-1203.98</v>
      </c>
      <c r="N802" s="67">
        <f t="shared" si="2931"/>
        <v>719.90999999999985</v>
      </c>
      <c r="O802" s="67">
        <f t="shared" si="2932"/>
        <v>756.7</v>
      </c>
      <c r="P802" s="67">
        <f t="shared" si="2933"/>
        <v>674.68000000000006</v>
      </c>
      <c r="Q802" s="67">
        <f t="shared" ref="Q802:S802" si="3176">+Q803</f>
        <v>0</v>
      </c>
      <c r="R802" s="67">
        <f t="shared" si="3176"/>
        <v>0</v>
      </c>
      <c r="S802" s="67">
        <f t="shared" si="3176"/>
        <v>0</v>
      </c>
      <c r="T802" s="67">
        <f t="shared" si="3055"/>
        <v>719.90999999999985</v>
      </c>
      <c r="U802" s="67">
        <f t="shared" si="3056"/>
        <v>756.7</v>
      </c>
      <c r="V802" s="67">
        <f t="shared" si="3057"/>
        <v>674.68000000000006</v>
      </c>
      <c r="W802" s="67">
        <f t="shared" ref="W802:Y802" si="3177">+W803</f>
        <v>0</v>
      </c>
      <c r="X802" s="67">
        <f t="shared" si="3177"/>
        <v>0</v>
      </c>
      <c r="Y802" s="67">
        <f t="shared" si="3177"/>
        <v>0</v>
      </c>
      <c r="Z802" s="67">
        <f t="shared" si="3059"/>
        <v>719.90999999999985</v>
      </c>
      <c r="AA802" s="67">
        <f t="shared" si="3060"/>
        <v>756.7</v>
      </c>
      <c r="AB802" s="67">
        <f t="shared" si="3061"/>
        <v>674.68000000000006</v>
      </c>
      <c r="AC802" s="67">
        <f t="shared" ref="AC802:AE802" si="3178">+AC803</f>
        <v>3358.01</v>
      </c>
      <c r="AD802" s="67">
        <f t="shared" si="3178"/>
        <v>0</v>
      </c>
      <c r="AE802" s="67">
        <f t="shared" si="3178"/>
        <v>0</v>
      </c>
      <c r="AF802" s="67">
        <f t="shared" si="3063"/>
        <v>4077.92</v>
      </c>
      <c r="AG802" s="67">
        <f t="shared" si="3064"/>
        <v>756.7</v>
      </c>
      <c r="AH802" s="67">
        <f t="shared" si="3065"/>
        <v>674.68000000000006</v>
      </c>
      <c r="AI802" s="67">
        <f t="shared" ref="AI802:AK802" si="3179">+AI803</f>
        <v>0</v>
      </c>
      <c r="AJ802" s="67">
        <f t="shared" si="3179"/>
        <v>0</v>
      </c>
      <c r="AK802" s="67">
        <f t="shared" si="3179"/>
        <v>0</v>
      </c>
      <c r="AL802" s="67">
        <f t="shared" si="3067"/>
        <v>4077.92</v>
      </c>
      <c r="AM802" s="67">
        <f t="shared" si="3068"/>
        <v>756.7</v>
      </c>
      <c r="AN802" s="67">
        <f t="shared" si="3069"/>
        <v>674.68000000000006</v>
      </c>
      <c r="AO802" s="67">
        <f t="shared" ref="AO802:AQ802" si="3180">+AO803</f>
        <v>0</v>
      </c>
      <c r="AP802" s="67">
        <f t="shared" si="3180"/>
        <v>0</v>
      </c>
      <c r="AQ802" s="67">
        <f t="shared" si="3180"/>
        <v>0</v>
      </c>
      <c r="AR802" s="67">
        <f t="shared" si="3071"/>
        <v>4077.92</v>
      </c>
      <c r="AS802" s="67">
        <f t="shared" si="3072"/>
        <v>756.7</v>
      </c>
      <c r="AT802" s="67">
        <f t="shared" si="3073"/>
        <v>674.68000000000006</v>
      </c>
      <c r="AU802" s="67">
        <f t="shared" ref="AU802:AW802" si="3181">+AU803</f>
        <v>0</v>
      </c>
      <c r="AV802" s="67">
        <f t="shared" si="3181"/>
        <v>0</v>
      </c>
      <c r="AW802" s="67">
        <f t="shared" si="3181"/>
        <v>0</v>
      </c>
      <c r="AX802" s="67">
        <f t="shared" si="3075"/>
        <v>4077.92</v>
      </c>
      <c r="AY802" s="67">
        <f t="shared" si="3076"/>
        <v>756.7</v>
      </c>
      <c r="AZ802" s="67">
        <f t="shared" si="3077"/>
        <v>674.68000000000006</v>
      </c>
      <c r="BA802" s="67">
        <f t="shared" ref="BA802:BC802" si="3182">+BA803</f>
        <v>0</v>
      </c>
      <c r="BB802" s="67">
        <f t="shared" si="3182"/>
        <v>0</v>
      </c>
      <c r="BC802" s="67">
        <f t="shared" si="3182"/>
        <v>0</v>
      </c>
      <c r="BD802" s="67">
        <f t="shared" si="3079"/>
        <v>4077.92</v>
      </c>
      <c r="BE802" s="67">
        <f t="shared" si="3080"/>
        <v>756.7</v>
      </c>
      <c r="BF802" s="67">
        <f t="shared" si="3081"/>
        <v>674.68000000000006</v>
      </c>
    </row>
    <row r="803" spans="1:58" customFormat="1" ht="28.5" customHeight="1">
      <c r="A803" s="123"/>
      <c r="B803" s="136" t="s">
        <v>207</v>
      </c>
      <c r="C803" s="40" t="s">
        <v>52</v>
      </c>
      <c r="D803" s="40" t="s">
        <v>21</v>
      </c>
      <c r="E803" s="40" t="s">
        <v>99</v>
      </c>
      <c r="F803" s="40" t="s">
        <v>155</v>
      </c>
      <c r="G803" s="41" t="s">
        <v>32</v>
      </c>
      <c r="H803" s="67">
        <f>H804</f>
        <v>2109.33</v>
      </c>
      <c r="I803" s="67">
        <f t="shared" ref="I803:M803" si="3183">I804</f>
        <v>1879.4</v>
      </c>
      <c r="J803" s="67">
        <f t="shared" si="3183"/>
        <v>1878.66</v>
      </c>
      <c r="K803" s="67">
        <f t="shared" si="3183"/>
        <v>-1389.42</v>
      </c>
      <c r="L803" s="67">
        <f t="shared" si="3183"/>
        <v>-1122.7</v>
      </c>
      <c r="M803" s="67">
        <f t="shared" si="3183"/>
        <v>-1203.98</v>
      </c>
      <c r="N803" s="67">
        <f t="shared" si="2931"/>
        <v>719.90999999999985</v>
      </c>
      <c r="O803" s="67">
        <f t="shared" si="2932"/>
        <v>756.7</v>
      </c>
      <c r="P803" s="67">
        <f t="shared" si="2933"/>
        <v>674.68000000000006</v>
      </c>
      <c r="Q803" s="67">
        <f t="shared" ref="Q803:S803" si="3184">Q804</f>
        <v>0</v>
      </c>
      <c r="R803" s="67">
        <f t="shared" si="3184"/>
        <v>0</v>
      </c>
      <c r="S803" s="67">
        <f t="shared" si="3184"/>
        <v>0</v>
      </c>
      <c r="T803" s="67">
        <f t="shared" si="3055"/>
        <v>719.90999999999985</v>
      </c>
      <c r="U803" s="67">
        <f t="shared" si="3056"/>
        <v>756.7</v>
      </c>
      <c r="V803" s="67">
        <f t="shared" si="3057"/>
        <v>674.68000000000006</v>
      </c>
      <c r="W803" s="67">
        <f t="shared" ref="W803:Y803" si="3185">W804</f>
        <v>0</v>
      </c>
      <c r="X803" s="67">
        <f t="shared" si="3185"/>
        <v>0</v>
      </c>
      <c r="Y803" s="67">
        <f t="shared" si="3185"/>
        <v>0</v>
      </c>
      <c r="Z803" s="67">
        <f t="shared" si="3059"/>
        <v>719.90999999999985</v>
      </c>
      <c r="AA803" s="67">
        <f t="shared" si="3060"/>
        <v>756.7</v>
      </c>
      <c r="AB803" s="67">
        <f t="shared" si="3061"/>
        <v>674.68000000000006</v>
      </c>
      <c r="AC803" s="67">
        <f t="shared" ref="AC803:AE803" si="3186">AC804</f>
        <v>3358.01</v>
      </c>
      <c r="AD803" s="67">
        <f t="shared" si="3186"/>
        <v>0</v>
      </c>
      <c r="AE803" s="67">
        <f t="shared" si="3186"/>
        <v>0</v>
      </c>
      <c r="AF803" s="67">
        <f t="shared" si="3063"/>
        <v>4077.92</v>
      </c>
      <c r="AG803" s="67">
        <f t="shared" si="3064"/>
        <v>756.7</v>
      </c>
      <c r="AH803" s="67">
        <f t="shared" si="3065"/>
        <v>674.68000000000006</v>
      </c>
      <c r="AI803" s="67">
        <f t="shared" ref="AI803:AK803" si="3187">AI804</f>
        <v>0</v>
      </c>
      <c r="AJ803" s="67">
        <f t="shared" si="3187"/>
        <v>0</v>
      </c>
      <c r="AK803" s="67">
        <f t="shared" si="3187"/>
        <v>0</v>
      </c>
      <c r="AL803" s="67">
        <f t="shared" si="3067"/>
        <v>4077.92</v>
      </c>
      <c r="AM803" s="67">
        <f t="shared" si="3068"/>
        <v>756.7</v>
      </c>
      <c r="AN803" s="67">
        <f t="shared" si="3069"/>
        <v>674.68000000000006</v>
      </c>
      <c r="AO803" s="67">
        <f t="shared" ref="AO803:AQ803" si="3188">AO804</f>
        <v>0</v>
      </c>
      <c r="AP803" s="67">
        <f t="shared" si="3188"/>
        <v>0</v>
      </c>
      <c r="AQ803" s="67">
        <f t="shared" si="3188"/>
        <v>0</v>
      </c>
      <c r="AR803" s="67">
        <f t="shared" si="3071"/>
        <v>4077.92</v>
      </c>
      <c r="AS803" s="67">
        <f t="shared" si="3072"/>
        <v>756.7</v>
      </c>
      <c r="AT803" s="67">
        <f t="shared" si="3073"/>
        <v>674.68000000000006</v>
      </c>
      <c r="AU803" s="67">
        <f t="shared" ref="AU803:AW803" si="3189">AU804</f>
        <v>0</v>
      </c>
      <c r="AV803" s="67">
        <f t="shared" si="3189"/>
        <v>0</v>
      </c>
      <c r="AW803" s="67">
        <f t="shared" si="3189"/>
        <v>0</v>
      </c>
      <c r="AX803" s="67">
        <f t="shared" si="3075"/>
        <v>4077.92</v>
      </c>
      <c r="AY803" s="67">
        <f t="shared" si="3076"/>
        <v>756.7</v>
      </c>
      <c r="AZ803" s="67">
        <f t="shared" si="3077"/>
        <v>674.68000000000006</v>
      </c>
      <c r="BA803" s="67">
        <f t="shared" ref="BA803:BC803" si="3190">BA804</f>
        <v>0</v>
      </c>
      <c r="BB803" s="67">
        <f t="shared" si="3190"/>
        <v>0</v>
      </c>
      <c r="BC803" s="67">
        <f t="shared" si="3190"/>
        <v>0</v>
      </c>
      <c r="BD803" s="67">
        <f t="shared" si="3079"/>
        <v>4077.92</v>
      </c>
      <c r="BE803" s="67">
        <f t="shared" si="3080"/>
        <v>756.7</v>
      </c>
      <c r="BF803" s="67">
        <f t="shared" si="3081"/>
        <v>674.68000000000006</v>
      </c>
    </row>
    <row r="804" spans="1:58" customFormat="1" ht="25.5">
      <c r="A804" s="123"/>
      <c r="B804" s="77" t="s">
        <v>34</v>
      </c>
      <c r="C804" s="40" t="s">
        <v>52</v>
      </c>
      <c r="D804" s="40" t="s">
        <v>21</v>
      </c>
      <c r="E804" s="40" t="s">
        <v>99</v>
      </c>
      <c r="F804" s="40" t="s">
        <v>155</v>
      </c>
      <c r="G804" s="41" t="s">
        <v>33</v>
      </c>
      <c r="H804" s="66">
        <v>2109.33</v>
      </c>
      <c r="I804" s="66">
        <v>1879.4</v>
      </c>
      <c r="J804" s="66">
        <v>1878.66</v>
      </c>
      <c r="K804" s="66">
        <v>-1389.42</v>
      </c>
      <c r="L804" s="66">
        <v>-1122.7</v>
      </c>
      <c r="M804" s="66">
        <v>-1203.98</v>
      </c>
      <c r="N804" s="66">
        <f t="shared" si="2931"/>
        <v>719.90999999999985</v>
      </c>
      <c r="O804" s="66">
        <f t="shared" si="2932"/>
        <v>756.7</v>
      </c>
      <c r="P804" s="66">
        <f t="shared" si="2933"/>
        <v>674.68000000000006</v>
      </c>
      <c r="Q804" s="66"/>
      <c r="R804" s="66"/>
      <c r="S804" s="66"/>
      <c r="T804" s="66">
        <f t="shared" si="3055"/>
        <v>719.90999999999985</v>
      </c>
      <c r="U804" s="66">
        <f t="shared" si="3056"/>
        <v>756.7</v>
      </c>
      <c r="V804" s="66">
        <f t="shared" si="3057"/>
        <v>674.68000000000006</v>
      </c>
      <c r="W804" s="66"/>
      <c r="X804" s="66"/>
      <c r="Y804" s="66"/>
      <c r="Z804" s="66">
        <f t="shared" si="3059"/>
        <v>719.90999999999985</v>
      </c>
      <c r="AA804" s="66">
        <f t="shared" si="3060"/>
        <v>756.7</v>
      </c>
      <c r="AB804" s="66">
        <f t="shared" si="3061"/>
        <v>674.68000000000006</v>
      </c>
      <c r="AC804" s="66">
        <v>3358.01</v>
      </c>
      <c r="AD804" s="66"/>
      <c r="AE804" s="66"/>
      <c r="AF804" s="66">
        <f t="shared" si="3063"/>
        <v>4077.92</v>
      </c>
      <c r="AG804" s="66">
        <f t="shared" si="3064"/>
        <v>756.7</v>
      </c>
      <c r="AH804" s="66">
        <f t="shared" si="3065"/>
        <v>674.68000000000006</v>
      </c>
      <c r="AI804" s="66"/>
      <c r="AJ804" s="66"/>
      <c r="AK804" s="66"/>
      <c r="AL804" s="66">
        <f t="shared" si="3067"/>
        <v>4077.92</v>
      </c>
      <c r="AM804" s="66">
        <f t="shared" si="3068"/>
        <v>756.7</v>
      </c>
      <c r="AN804" s="66">
        <f t="shared" si="3069"/>
        <v>674.68000000000006</v>
      </c>
      <c r="AO804" s="66"/>
      <c r="AP804" s="66"/>
      <c r="AQ804" s="66"/>
      <c r="AR804" s="66">
        <f t="shared" si="3071"/>
        <v>4077.92</v>
      </c>
      <c r="AS804" s="66">
        <f t="shared" si="3072"/>
        <v>756.7</v>
      </c>
      <c r="AT804" s="66">
        <f t="shared" si="3073"/>
        <v>674.68000000000006</v>
      </c>
      <c r="AU804" s="66"/>
      <c r="AV804" s="66"/>
      <c r="AW804" s="66"/>
      <c r="AX804" s="66">
        <f t="shared" si="3075"/>
        <v>4077.92</v>
      </c>
      <c r="AY804" s="66">
        <f t="shared" si="3076"/>
        <v>756.7</v>
      </c>
      <c r="AZ804" s="66">
        <f t="shared" si="3077"/>
        <v>674.68000000000006</v>
      </c>
      <c r="BA804" s="66"/>
      <c r="BB804" s="66"/>
      <c r="BC804" s="66"/>
      <c r="BD804" s="66">
        <f t="shared" si="3079"/>
        <v>4077.92</v>
      </c>
      <c r="BE804" s="66">
        <f t="shared" si="3080"/>
        <v>756.7</v>
      </c>
      <c r="BF804" s="66">
        <f t="shared" si="3081"/>
        <v>674.68000000000006</v>
      </c>
    </row>
    <row r="805" spans="1:58" customFormat="1">
      <c r="A805" s="123"/>
      <c r="B805" s="164" t="s">
        <v>362</v>
      </c>
      <c r="C805" s="40" t="s">
        <v>52</v>
      </c>
      <c r="D805" s="40" t="s">
        <v>21</v>
      </c>
      <c r="E805" s="40" t="s">
        <v>99</v>
      </c>
      <c r="F805" s="156" t="s">
        <v>361</v>
      </c>
      <c r="G805" s="76"/>
      <c r="H805" s="66"/>
      <c r="I805" s="66"/>
      <c r="J805" s="66"/>
      <c r="K805" s="66"/>
      <c r="L805" s="66"/>
      <c r="M805" s="66"/>
      <c r="N805" s="66"/>
      <c r="O805" s="66"/>
      <c r="P805" s="66"/>
      <c r="Q805" s="66"/>
      <c r="R805" s="66"/>
      <c r="S805" s="66"/>
      <c r="T805" s="66"/>
      <c r="U805" s="66"/>
      <c r="V805" s="66"/>
      <c r="W805" s="66">
        <f>W806</f>
        <v>259000</v>
      </c>
      <c r="X805" s="66">
        <f t="shared" ref="X805:Y806" si="3191">X806</f>
        <v>0</v>
      </c>
      <c r="Y805" s="66">
        <f t="shared" si="3191"/>
        <v>0</v>
      </c>
      <c r="Z805" s="66">
        <f t="shared" ref="Z805:Z807" si="3192">T805+W805</f>
        <v>259000</v>
      </c>
      <c r="AA805" s="66">
        <f t="shared" ref="AA805:AA807" si="3193">U805+X805</f>
        <v>0</v>
      </c>
      <c r="AB805" s="66">
        <f t="shared" ref="AB805:AB807" si="3194">V805+Y805</f>
        <v>0</v>
      </c>
      <c r="AC805" s="66">
        <f>AC806</f>
        <v>0</v>
      </c>
      <c r="AD805" s="66">
        <f t="shared" ref="AD805:AE806" si="3195">AD806</f>
        <v>0</v>
      </c>
      <c r="AE805" s="66">
        <f t="shared" si="3195"/>
        <v>0</v>
      </c>
      <c r="AF805" s="66">
        <f t="shared" si="3063"/>
        <v>259000</v>
      </c>
      <c r="AG805" s="66">
        <f t="shared" si="3064"/>
        <v>0</v>
      </c>
      <c r="AH805" s="66">
        <f t="shared" si="3065"/>
        <v>0</v>
      </c>
      <c r="AI805" s="66">
        <f>AI806</f>
        <v>0</v>
      </c>
      <c r="AJ805" s="66">
        <f t="shared" ref="AJ805:AK806" si="3196">AJ806</f>
        <v>0</v>
      </c>
      <c r="AK805" s="66">
        <f t="shared" si="3196"/>
        <v>0</v>
      </c>
      <c r="AL805" s="66">
        <f t="shared" si="3067"/>
        <v>259000</v>
      </c>
      <c r="AM805" s="66">
        <f t="shared" si="3068"/>
        <v>0</v>
      </c>
      <c r="AN805" s="66">
        <f t="shared" si="3069"/>
        <v>0</v>
      </c>
      <c r="AO805" s="66">
        <f>AO806</f>
        <v>0</v>
      </c>
      <c r="AP805" s="66">
        <f t="shared" ref="AP805:AQ806" si="3197">AP806</f>
        <v>0</v>
      </c>
      <c r="AQ805" s="66">
        <f t="shared" si="3197"/>
        <v>0</v>
      </c>
      <c r="AR805" s="66">
        <f t="shared" si="3071"/>
        <v>259000</v>
      </c>
      <c r="AS805" s="66">
        <f t="shared" si="3072"/>
        <v>0</v>
      </c>
      <c r="AT805" s="66">
        <f t="shared" si="3073"/>
        <v>0</v>
      </c>
      <c r="AU805" s="66">
        <f>AU806</f>
        <v>0</v>
      </c>
      <c r="AV805" s="66">
        <f t="shared" ref="AV805:AW806" si="3198">AV806</f>
        <v>0</v>
      </c>
      <c r="AW805" s="66">
        <f t="shared" si="3198"/>
        <v>0</v>
      </c>
      <c r="AX805" s="66">
        <f t="shared" si="3075"/>
        <v>259000</v>
      </c>
      <c r="AY805" s="66">
        <f t="shared" si="3076"/>
        <v>0</v>
      </c>
      <c r="AZ805" s="66">
        <f t="shared" si="3077"/>
        <v>0</v>
      </c>
      <c r="BA805" s="66">
        <f>BA806</f>
        <v>0</v>
      </c>
      <c r="BB805" s="66">
        <f t="shared" ref="BB805:BC806" si="3199">BB806</f>
        <v>0</v>
      </c>
      <c r="BC805" s="66">
        <f t="shared" si="3199"/>
        <v>0</v>
      </c>
      <c r="BD805" s="66">
        <f t="shared" si="3079"/>
        <v>259000</v>
      </c>
      <c r="BE805" s="66">
        <f t="shared" si="3080"/>
        <v>0</v>
      </c>
      <c r="BF805" s="66">
        <f t="shared" si="3081"/>
        <v>0</v>
      </c>
    </row>
    <row r="806" spans="1:58" customFormat="1" ht="25.5">
      <c r="A806" s="123"/>
      <c r="B806" s="164" t="s">
        <v>207</v>
      </c>
      <c r="C806" s="40" t="s">
        <v>52</v>
      </c>
      <c r="D806" s="40" t="s">
        <v>21</v>
      </c>
      <c r="E806" s="40" t="s">
        <v>99</v>
      </c>
      <c r="F806" s="156" t="s">
        <v>361</v>
      </c>
      <c r="G806" s="76" t="s">
        <v>32</v>
      </c>
      <c r="H806" s="66"/>
      <c r="I806" s="66"/>
      <c r="J806" s="66"/>
      <c r="K806" s="66"/>
      <c r="L806" s="66"/>
      <c r="M806" s="66"/>
      <c r="N806" s="66"/>
      <c r="O806" s="66"/>
      <c r="P806" s="66"/>
      <c r="Q806" s="66"/>
      <c r="R806" s="66"/>
      <c r="S806" s="66"/>
      <c r="T806" s="66"/>
      <c r="U806" s="66"/>
      <c r="V806" s="66"/>
      <c r="W806" s="66">
        <f>W807</f>
        <v>259000</v>
      </c>
      <c r="X806" s="66">
        <f t="shared" si="3191"/>
        <v>0</v>
      </c>
      <c r="Y806" s="66">
        <f t="shared" si="3191"/>
        <v>0</v>
      </c>
      <c r="Z806" s="66">
        <f t="shared" si="3192"/>
        <v>259000</v>
      </c>
      <c r="AA806" s="66">
        <f t="shared" si="3193"/>
        <v>0</v>
      </c>
      <c r="AB806" s="66">
        <f t="shared" si="3194"/>
        <v>0</v>
      </c>
      <c r="AC806" s="66">
        <f>AC807</f>
        <v>0</v>
      </c>
      <c r="AD806" s="66">
        <f t="shared" si="3195"/>
        <v>0</v>
      </c>
      <c r="AE806" s="66">
        <f t="shared" si="3195"/>
        <v>0</v>
      </c>
      <c r="AF806" s="66">
        <f t="shared" si="3063"/>
        <v>259000</v>
      </c>
      <c r="AG806" s="66">
        <f t="shared" si="3064"/>
        <v>0</v>
      </c>
      <c r="AH806" s="66">
        <f t="shared" si="3065"/>
        <v>0</v>
      </c>
      <c r="AI806" s="66">
        <f>AI807</f>
        <v>0</v>
      </c>
      <c r="AJ806" s="66">
        <f t="shared" si="3196"/>
        <v>0</v>
      </c>
      <c r="AK806" s="66">
        <f t="shared" si="3196"/>
        <v>0</v>
      </c>
      <c r="AL806" s="66">
        <f t="shared" si="3067"/>
        <v>259000</v>
      </c>
      <c r="AM806" s="66">
        <f t="shared" si="3068"/>
        <v>0</v>
      </c>
      <c r="AN806" s="66">
        <f t="shared" si="3069"/>
        <v>0</v>
      </c>
      <c r="AO806" s="66">
        <f>AO807</f>
        <v>0</v>
      </c>
      <c r="AP806" s="66">
        <f t="shared" si="3197"/>
        <v>0</v>
      </c>
      <c r="AQ806" s="66">
        <f t="shared" si="3197"/>
        <v>0</v>
      </c>
      <c r="AR806" s="66">
        <f t="shared" si="3071"/>
        <v>259000</v>
      </c>
      <c r="AS806" s="66">
        <f t="shared" si="3072"/>
        <v>0</v>
      </c>
      <c r="AT806" s="66">
        <f t="shared" si="3073"/>
        <v>0</v>
      </c>
      <c r="AU806" s="66">
        <f>AU807</f>
        <v>0</v>
      </c>
      <c r="AV806" s="66">
        <f t="shared" si="3198"/>
        <v>0</v>
      </c>
      <c r="AW806" s="66">
        <f t="shared" si="3198"/>
        <v>0</v>
      </c>
      <c r="AX806" s="66">
        <f t="shared" si="3075"/>
        <v>259000</v>
      </c>
      <c r="AY806" s="66">
        <f t="shared" si="3076"/>
        <v>0</v>
      </c>
      <c r="AZ806" s="66">
        <f t="shared" si="3077"/>
        <v>0</v>
      </c>
      <c r="BA806" s="66">
        <f>BA807</f>
        <v>0</v>
      </c>
      <c r="BB806" s="66">
        <f t="shared" si="3199"/>
        <v>0</v>
      </c>
      <c r="BC806" s="66">
        <f t="shared" si="3199"/>
        <v>0</v>
      </c>
      <c r="BD806" s="66">
        <f t="shared" si="3079"/>
        <v>259000</v>
      </c>
      <c r="BE806" s="66">
        <f t="shared" si="3080"/>
        <v>0</v>
      </c>
      <c r="BF806" s="66">
        <f t="shared" si="3081"/>
        <v>0</v>
      </c>
    </row>
    <row r="807" spans="1:58" customFormat="1" ht="25.5">
      <c r="A807" s="123"/>
      <c r="B807" s="164" t="s">
        <v>34</v>
      </c>
      <c r="C807" s="40" t="s">
        <v>52</v>
      </c>
      <c r="D807" s="40" t="s">
        <v>21</v>
      </c>
      <c r="E807" s="40" t="s">
        <v>99</v>
      </c>
      <c r="F807" s="156" t="s">
        <v>361</v>
      </c>
      <c r="G807" s="76" t="s">
        <v>33</v>
      </c>
      <c r="H807" s="66"/>
      <c r="I807" s="66"/>
      <c r="J807" s="66"/>
      <c r="K807" s="66"/>
      <c r="L807" s="66"/>
      <c r="M807" s="66"/>
      <c r="N807" s="66"/>
      <c r="O807" s="66"/>
      <c r="P807" s="66"/>
      <c r="Q807" s="66"/>
      <c r="R807" s="66"/>
      <c r="S807" s="66"/>
      <c r="T807" s="66"/>
      <c r="U807" s="66"/>
      <c r="V807" s="66"/>
      <c r="W807" s="66">
        <v>259000</v>
      </c>
      <c r="X807" s="66"/>
      <c r="Y807" s="66"/>
      <c r="Z807" s="66">
        <f t="shared" si="3192"/>
        <v>259000</v>
      </c>
      <c r="AA807" s="66">
        <f t="shared" si="3193"/>
        <v>0</v>
      </c>
      <c r="AB807" s="66">
        <f t="shared" si="3194"/>
        <v>0</v>
      </c>
      <c r="AC807" s="66"/>
      <c r="AD807" s="66"/>
      <c r="AE807" s="66"/>
      <c r="AF807" s="66">
        <f t="shared" si="3063"/>
        <v>259000</v>
      </c>
      <c r="AG807" s="66">
        <f t="shared" si="3064"/>
        <v>0</v>
      </c>
      <c r="AH807" s="66">
        <f t="shared" si="3065"/>
        <v>0</v>
      </c>
      <c r="AI807" s="66"/>
      <c r="AJ807" s="66"/>
      <c r="AK807" s="66"/>
      <c r="AL807" s="66">
        <f t="shared" si="3067"/>
        <v>259000</v>
      </c>
      <c r="AM807" s="66">
        <f t="shared" si="3068"/>
        <v>0</v>
      </c>
      <c r="AN807" s="66">
        <f t="shared" si="3069"/>
        <v>0</v>
      </c>
      <c r="AO807" s="66"/>
      <c r="AP807" s="66"/>
      <c r="AQ807" s="66"/>
      <c r="AR807" s="66">
        <f t="shared" si="3071"/>
        <v>259000</v>
      </c>
      <c r="AS807" s="66">
        <f t="shared" si="3072"/>
        <v>0</v>
      </c>
      <c r="AT807" s="66">
        <f t="shared" si="3073"/>
        <v>0</v>
      </c>
      <c r="AU807" s="66"/>
      <c r="AV807" s="66"/>
      <c r="AW807" s="66"/>
      <c r="AX807" s="66">
        <f t="shared" si="3075"/>
        <v>259000</v>
      </c>
      <c r="AY807" s="66">
        <f t="shared" si="3076"/>
        <v>0</v>
      </c>
      <c r="AZ807" s="66">
        <f t="shared" si="3077"/>
        <v>0</v>
      </c>
      <c r="BA807" s="66"/>
      <c r="BB807" s="66"/>
      <c r="BC807" s="66"/>
      <c r="BD807" s="66">
        <f t="shared" si="3079"/>
        <v>259000</v>
      </c>
      <c r="BE807" s="66">
        <f t="shared" si="3080"/>
        <v>0</v>
      </c>
      <c r="BF807" s="66">
        <f t="shared" si="3081"/>
        <v>0</v>
      </c>
    </row>
    <row r="808" spans="1:58" customFormat="1" ht="38.25">
      <c r="A808" s="123"/>
      <c r="B808" s="164" t="s">
        <v>379</v>
      </c>
      <c r="C808" s="40" t="s">
        <v>52</v>
      </c>
      <c r="D808" s="40" t="s">
        <v>21</v>
      </c>
      <c r="E808" s="40" t="s">
        <v>99</v>
      </c>
      <c r="F808" s="40" t="s">
        <v>378</v>
      </c>
      <c r="G808" s="41"/>
      <c r="H808" s="66"/>
      <c r="I808" s="66"/>
      <c r="J808" s="66"/>
      <c r="K808" s="66"/>
      <c r="L808" s="66"/>
      <c r="M808" s="66"/>
      <c r="N808" s="66"/>
      <c r="O808" s="66"/>
      <c r="P808" s="66"/>
      <c r="Q808" s="66">
        <f>Q809</f>
        <v>71780530</v>
      </c>
      <c r="R808" s="66">
        <f t="shared" ref="R808:S809" si="3200">R809</f>
        <v>0</v>
      </c>
      <c r="S808" s="66">
        <f t="shared" si="3200"/>
        <v>0</v>
      </c>
      <c r="T808" s="66">
        <f t="shared" ref="T808:T810" si="3201">N808+Q808</f>
        <v>71780530</v>
      </c>
      <c r="U808" s="66">
        <f t="shared" ref="U808:U810" si="3202">O808+R808</f>
        <v>0</v>
      </c>
      <c r="V808" s="66">
        <f t="shared" ref="V808:V810" si="3203">P808+S808</f>
        <v>0</v>
      </c>
      <c r="W808" s="66">
        <f>W809</f>
        <v>0</v>
      </c>
      <c r="X808" s="66">
        <f t="shared" ref="X808:Y809" si="3204">X809</f>
        <v>0</v>
      </c>
      <c r="Y808" s="66">
        <f t="shared" si="3204"/>
        <v>0</v>
      </c>
      <c r="Z808" s="66">
        <f t="shared" si="3059"/>
        <v>71780530</v>
      </c>
      <c r="AA808" s="66">
        <f t="shared" si="3060"/>
        <v>0</v>
      </c>
      <c r="AB808" s="66">
        <f t="shared" si="3061"/>
        <v>0</v>
      </c>
      <c r="AC808" s="66">
        <f>AC809</f>
        <v>0</v>
      </c>
      <c r="AD808" s="66">
        <f t="shared" ref="AD808:AE809" si="3205">AD809</f>
        <v>0</v>
      </c>
      <c r="AE808" s="66">
        <f t="shared" si="3205"/>
        <v>0</v>
      </c>
      <c r="AF808" s="66">
        <f t="shared" si="3063"/>
        <v>71780530</v>
      </c>
      <c r="AG808" s="66">
        <f t="shared" si="3064"/>
        <v>0</v>
      </c>
      <c r="AH808" s="66">
        <f t="shared" si="3065"/>
        <v>0</v>
      </c>
      <c r="AI808" s="66">
        <f>AI809</f>
        <v>0</v>
      </c>
      <c r="AJ808" s="66">
        <f t="shared" ref="AJ808:AK809" si="3206">AJ809</f>
        <v>0</v>
      </c>
      <c r="AK808" s="66">
        <f t="shared" si="3206"/>
        <v>0</v>
      </c>
      <c r="AL808" s="66">
        <f t="shared" si="3067"/>
        <v>71780530</v>
      </c>
      <c r="AM808" s="66">
        <f t="shared" si="3068"/>
        <v>0</v>
      </c>
      <c r="AN808" s="66">
        <f t="shared" si="3069"/>
        <v>0</v>
      </c>
      <c r="AO808" s="66">
        <f>AO809</f>
        <v>0</v>
      </c>
      <c r="AP808" s="66">
        <f t="shared" ref="AP808:AQ809" si="3207">AP809</f>
        <v>0</v>
      </c>
      <c r="AQ808" s="66">
        <f t="shared" si="3207"/>
        <v>0</v>
      </c>
      <c r="AR808" s="66">
        <f t="shared" si="3071"/>
        <v>71780530</v>
      </c>
      <c r="AS808" s="66">
        <f t="shared" si="3072"/>
        <v>0</v>
      </c>
      <c r="AT808" s="66">
        <f t="shared" si="3073"/>
        <v>0</v>
      </c>
      <c r="AU808" s="66">
        <f>AU809</f>
        <v>0</v>
      </c>
      <c r="AV808" s="66">
        <f t="shared" ref="AV808:AW809" si="3208">AV809</f>
        <v>0</v>
      </c>
      <c r="AW808" s="66">
        <f t="shared" si="3208"/>
        <v>0</v>
      </c>
      <c r="AX808" s="66">
        <f t="shared" si="3075"/>
        <v>71780530</v>
      </c>
      <c r="AY808" s="66">
        <f t="shared" si="3076"/>
        <v>0</v>
      </c>
      <c r="AZ808" s="66">
        <f t="shared" si="3077"/>
        <v>0</v>
      </c>
      <c r="BA808" s="66">
        <f>BA809</f>
        <v>0</v>
      </c>
      <c r="BB808" s="66">
        <f t="shared" ref="BB808:BC809" si="3209">BB809</f>
        <v>0</v>
      </c>
      <c r="BC808" s="66">
        <f t="shared" si="3209"/>
        <v>0</v>
      </c>
      <c r="BD808" s="66">
        <f t="shared" si="3079"/>
        <v>71780530</v>
      </c>
      <c r="BE808" s="66">
        <f t="shared" si="3080"/>
        <v>0</v>
      </c>
      <c r="BF808" s="66">
        <f t="shared" si="3081"/>
        <v>0</v>
      </c>
    </row>
    <row r="809" spans="1:58" customFormat="1" ht="25.5">
      <c r="A809" s="123"/>
      <c r="B809" s="136" t="s">
        <v>207</v>
      </c>
      <c r="C809" s="40" t="s">
        <v>52</v>
      </c>
      <c r="D809" s="40" t="s">
        <v>21</v>
      </c>
      <c r="E809" s="40" t="s">
        <v>99</v>
      </c>
      <c r="F809" s="40" t="s">
        <v>378</v>
      </c>
      <c r="G809" s="41" t="s">
        <v>32</v>
      </c>
      <c r="H809" s="66"/>
      <c r="I809" s="66"/>
      <c r="J809" s="66"/>
      <c r="K809" s="66"/>
      <c r="L809" s="66"/>
      <c r="M809" s="66"/>
      <c r="N809" s="66"/>
      <c r="O809" s="66"/>
      <c r="P809" s="66"/>
      <c r="Q809" s="66">
        <f>Q810</f>
        <v>71780530</v>
      </c>
      <c r="R809" s="66">
        <f t="shared" si="3200"/>
        <v>0</v>
      </c>
      <c r="S809" s="66">
        <f t="shared" si="3200"/>
        <v>0</v>
      </c>
      <c r="T809" s="66">
        <f t="shared" si="3201"/>
        <v>71780530</v>
      </c>
      <c r="U809" s="66">
        <f t="shared" si="3202"/>
        <v>0</v>
      </c>
      <c r="V809" s="66">
        <f t="shared" si="3203"/>
        <v>0</v>
      </c>
      <c r="W809" s="66">
        <f>W810</f>
        <v>0</v>
      </c>
      <c r="X809" s="66">
        <f t="shared" si="3204"/>
        <v>0</v>
      </c>
      <c r="Y809" s="66">
        <f t="shared" si="3204"/>
        <v>0</v>
      </c>
      <c r="Z809" s="66">
        <f t="shared" si="3059"/>
        <v>71780530</v>
      </c>
      <c r="AA809" s="66">
        <f t="shared" si="3060"/>
        <v>0</v>
      </c>
      <c r="AB809" s="66">
        <f t="shared" si="3061"/>
        <v>0</v>
      </c>
      <c r="AC809" s="66">
        <f>AC810</f>
        <v>0</v>
      </c>
      <c r="AD809" s="66">
        <f t="shared" si="3205"/>
        <v>0</v>
      </c>
      <c r="AE809" s="66">
        <f t="shared" si="3205"/>
        <v>0</v>
      </c>
      <c r="AF809" s="66">
        <f t="shared" si="3063"/>
        <v>71780530</v>
      </c>
      <c r="AG809" s="66">
        <f t="shared" si="3064"/>
        <v>0</v>
      </c>
      <c r="AH809" s="66">
        <f t="shared" si="3065"/>
        <v>0</v>
      </c>
      <c r="AI809" s="66">
        <f>AI810</f>
        <v>0</v>
      </c>
      <c r="AJ809" s="66">
        <f t="shared" si="3206"/>
        <v>0</v>
      </c>
      <c r="AK809" s="66">
        <f t="shared" si="3206"/>
        <v>0</v>
      </c>
      <c r="AL809" s="66">
        <f t="shared" si="3067"/>
        <v>71780530</v>
      </c>
      <c r="AM809" s="66">
        <f t="shared" si="3068"/>
        <v>0</v>
      </c>
      <c r="AN809" s="66">
        <f t="shared" si="3069"/>
        <v>0</v>
      </c>
      <c r="AO809" s="66">
        <f>AO810</f>
        <v>0</v>
      </c>
      <c r="AP809" s="66">
        <f t="shared" si="3207"/>
        <v>0</v>
      </c>
      <c r="AQ809" s="66">
        <f t="shared" si="3207"/>
        <v>0</v>
      </c>
      <c r="AR809" s="66">
        <f t="shared" si="3071"/>
        <v>71780530</v>
      </c>
      <c r="AS809" s="66">
        <f t="shared" si="3072"/>
        <v>0</v>
      </c>
      <c r="AT809" s="66">
        <f t="shared" si="3073"/>
        <v>0</v>
      </c>
      <c r="AU809" s="66">
        <f>AU810</f>
        <v>0</v>
      </c>
      <c r="AV809" s="66">
        <f t="shared" si="3208"/>
        <v>0</v>
      </c>
      <c r="AW809" s="66">
        <f t="shared" si="3208"/>
        <v>0</v>
      </c>
      <c r="AX809" s="66">
        <f t="shared" si="3075"/>
        <v>71780530</v>
      </c>
      <c r="AY809" s="66">
        <f t="shared" si="3076"/>
        <v>0</v>
      </c>
      <c r="AZ809" s="66">
        <f t="shared" si="3077"/>
        <v>0</v>
      </c>
      <c r="BA809" s="66">
        <f>BA810</f>
        <v>0</v>
      </c>
      <c r="BB809" s="66">
        <f t="shared" si="3209"/>
        <v>0</v>
      </c>
      <c r="BC809" s="66">
        <f t="shared" si="3209"/>
        <v>0</v>
      </c>
      <c r="BD809" s="66">
        <f t="shared" si="3079"/>
        <v>71780530</v>
      </c>
      <c r="BE809" s="66">
        <f t="shared" si="3080"/>
        <v>0</v>
      </c>
      <c r="BF809" s="66">
        <f t="shared" si="3081"/>
        <v>0</v>
      </c>
    </row>
    <row r="810" spans="1:58" customFormat="1" ht="25.5">
      <c r="A810" s="123"/>
      <c r="B810" s="77" t="s">
        <v>34</v>
      </c>
      <c r="C810" s="40" t="s">
        <v>52</v>
      </c>
      <c r="D810" s="40" t="s">
        <v>21</v>
      </c>
      <c r="E810" s="40" t="s">
        <v>99</v>
      </c>
      <c r="F810" s="40" t="s">
        <v>378</v>
      </c>
      <c r="G810" s="41" t="s">
        <v>33</v>
      </c>
      <c r="H810" s="66"/>
      <c r="I810" s="66"/>
      <c r="J810" s="66"/>
      <c r="K810" s="66"/>
      <c r="L810" s="66"/>
      <c r="M810" s="66"/>
      <c r="N810" s="66"/>
      <c r="O810" s="66"/>
      <c r="P810" s="66"/>
      <c r="Q810" s="66">
        <v>71780530</v>
      </c>
      <c r="R810" s="66"/>
      <c r="S810" s="66"/>
      <c r="T810" s="66">
        <f t="shared" si="3201"/>
        <v>71780530</v>
      </c>
      <c r="U810" s="66">
        <f t="shared" si="3202"/>
        <v>0</v>
      </c>
      <c r="V810" s="66">
        <f t="shared" si="3203"/>
        <v>0</v>
      </c>
      <c r="W810" s="66"/>
      <c r="X810" s="66"/>
      <c r="Y810" s="66"/>
      <c r="Z810" s="66">
        <f t="shared" si="3059"/>
        <v>71780530</v>
      </c>
      <c r="AA810" s="66">
        <f t="shared" si="3060"/>
        <v>0</v>
      </c>
      <c r="AB810" s="66">
        <f t="shared" si="3061"/>
        <v>0</v>
      </c>
      <c r="AC810" s="66"/>
      <c r="AD810" s="66"/>
      <c r="AE810" s="66"/>
      <c r="AF810" s="66">
        <f t="shared" si="3063"/>
        <v>71780530</v>
      </c>
      <c r="AG810" s="66">
        <f t="shared" si="3064"/>
        <v>0</v>
      </c>
      <c r="AH810" s="66">
        <f t="shared" si="3065"/>
        <v>0</v>
      </c>
      <c r="AI810" s="66"/>
      <c r="AJ810" s="66"/>
      <c r="AK810" s="66"/>
      <c r="AL810" s="66">
        <f t="shared" si="3067"/>
        <v>71780530</v>
      </c>
      <c r="AM810" s="66">
        <f t="shared" si="3068"/>
        <v>0</v>
      </c>
      <c r="AN810" s="66">
        <f t="shared" si="3069"/>
        <v>0</v>
      </c>
      <c r="AO810" s="66"/>
      <c r="AP810" s="66"/>
      <c r="AQ810" s="66"/>
      <c r="AR810" s="66">
        <f t="shared" si="3071"/>
        <v>71780530</v>
      </c>
      <c r="AS810" s="66">
        <f t="shared" si="3072"/>
        <v>0</v>
      </c>
      <c r="AT810" s="66">
        <f t="shared" si="3073"/>
        <v>0</v>
      </c>
      <c r="AU810" s="66"/>
      <c r="AV810" s="66"/>
      <c r="AW810" s="66"/>
      <c r="AX810" s="66">
        <f t="shared" si="3075"/>
        <v>71780530</v>
      </c>
      <c r="AY810" s="66">
        <f t="shared" si="3076"/>
        <v>0</v>
      </c>
      <c r="AZ810" s="66">
        <f t="shared" si="3077"/>
        <v>0</v>
      </c>
      <c r="BA810" s="66"/>
      <c r="BB810" s="66"/>
      <c r="BC810" s="66"/>
      <c r="BD810" s="66">
        <f t="shared" si="3079"/>
        <v>71780530</v>
      </c>
      <c r="BE810" s="66">
        <f t="shared" si="3080"/>
        <v>0</v>
      </c>
      <c r="BF810" s="66">
        <f t="shared" si="3081"/>
        <v>0</v>
      </c>
    </row>
    <row r="811" spans="1:58" customFormat="1" ht="38.25">
      <c r="A811" s="123"/>
      <c r="B811" s="245" t="s">
        <v>449</v>
      </c>
      <c r="C811" s="244" t="s">
        <v>52</v>
      </c>
      <c r="D811" s="244" t="s">
        <v>21</v>
      </c>
      <c r="E811" s="222" t="s">
        <v>99</v>
      </c>
      <c r="F811" s="222" t="s">
        <v>448</v>
      </c>
      <c r="G811" s="224"/>
      <c r="H811" s="66"/>
      <c r="I811" s="66"/>
      <c r="J811" s="66"/>
      <c r="K811" s="66"/>
      <c r="L811" s="66"/>
      <c r="M811" s="66"/>
      <c r="N811" s="66"/>
      <c r="O811" s="66"/>
      <c r="P811" s="66"/>
      <c r="Q811" s="66"/>
      <c r="R811" s="66"/>
      <c r="S811" s="66"/>
      <c r="T811" s="66"/>
      <c r="U811" s="66"/>
      <c r="V811" s="66"/>
      <c r="W811" s="66"/>
      <c r="X811" s="66"/>
      <c r="Y811" s="66"/>
      <c r="Z811" s="66"/>
      <c r="AA811" s="66"/>
      <c r="AB811" s="66"/>
      <c r="AC811" s="66"/>
      <c r="AD811" s="66"/>
      <c r="AE811" s="66"/>
      <c r="AF811" s="66"/>
      <c r="AG811" s="66"/>
      <c r="AH811" s="66"/>
      <c r="AI811" s="66">
        <f>AI812</f>
        <v>299384.84000000003</v>
      </c>
      <c r="AJ811" s="66">
        <f t="shared" ref="AJ811:AK812" si="3210">AJ812</f>
        <v>0</v>
      </c>
      <c r="AK811" s="66">
        <f t="shared" si="3210"/>
        <v>0</v>
      </c>
      <c r="AL811" s="66">
        <f t="shared" ref="AL811:AL813" si="3211">AF811+AI811</f>
        <v>299384.84000000003</v>
      </c>
      <c r="AM811" s="66">
        <f t="shared" ref="AM811:AM813" si="3212">AG811+AJ811</f>
        <v>0</v>
      </c>
      <c r="AN811" s="66">
        <f t="shared" ref="AN811:AN813" si="3213">AH811+AK811</f>
        <v>0</v>
      </c>
      <c r="AO811" s="66">
        <f>AO812</f>
        <v>0</v>
      </c>
      <c r="AP811" s="66">
        <f t="shared" ref="AP811:AQ812" si="3214">AP812</f>
        <v>0</v>
      </c>
      <c r="AQ811" s="66">
        <f t="shared" si="3214"/>
        <v>0</v>
      </c>
      <c r="AR811" s="66">
        <f t="shared" si="3071"/>
        <v>299384.84000000003</v>
      </c>
      <c r="AS811" s="66">
        <f t="shared" si="3072"/>
        <v>0</v>
      </c>
      <c r="AT811" s="66">
        <f t="shared" si="3073"/>
        <v>0</v>
      </c>
      <c r="AU811" s="66">
        <f>AU812</f>
        <v>0</v>
      </c>
      <c r="AV811" s="66">
        <f t="shared" ref="AV811:AW812" si="3215">AV812</f>
        <v>0</v>
      </c>
      <c r="AW811" s="66">
        <f t="shared" si="3215"/>
        <v>0</v>
      </c>
      <c r="AX811" s="66">
        <f t="shared" si="3075"/>
        <v>299384.84000000003</v>
      </c>
      <c r="AY811" s="66">
        <f t="shared" si="3076"/>
        <v>0</v>
      </c>
      <c r="AZ811" s="66">
        <f t="shared" si="3077"/>
        <v>0</v>
      </c>
      <c r="BA811" s="66">
        <f>BA812</f>
        <v>0</v>
      </c>
      <c r="BB811" s="66">
        <f t="shared" ref="BB811:BC812" si="3216">BB812</f>
        <v>0</v>
      </c>
      <c r="BC811" s="66">
        <f t="shared" si="3216"/>
        <v>0</v>
      </c>
      <c r="BD811" s="66">
        <f t="shared" si="3079"/>
        <v>299384.84000000003</v>
      </c>
      <c r="BE811" s="66">
        <f t="shared" si="3080"/>
        <v>0</v>
      </c>
      <c r="BF811" s="66">
        <f t="shared" si="3081"/>
        <v>0</v>
      </c>
    </row>
    <row r="812" spans="1:58" customFormat="1" ht="38.25">
      <c r="A812" s="123"/>
      <c r="B812" s="243" t="s">
        <v>50</v>
      </c>
      <c r="C812" s="244" t="s">
        <v>52</v>
      </c>
      <c r="D812" s="244" t="s">
        <v>21</v>
      </c>
      <c r="E812" s="222" t="s">
        <v>99</v>
      </c>
      <c r="F812" s="222" t="s">
        <v>448</v>
      </c>
      <c r="G812" s="224" t="s">
        <v>48</v>
      </c>
      <c r="H812" s="66"/>
      <c r="I812" s="66"/>
      <c r="J812" s="66"/>
      <c r="K812" s="66"/>
      <c r="L812" s="66"/>
      <c r="M812" s="66"/>
      <c r="N812" s="66"/>
      <c r="O812" s="66"/>
      <c r="P812" s="66"/>
      <c r="Q812" s="66"/>
      <c r="R812" s="66"/>
      <c r="S812" s="66"/>
      <c r="T812" s="66"/>
      <c r="U812" s="66"/>
      <c r="V812" s="66"/>
      <c r="W812" s="66"/>
      <c r="X812" s="66"/>
      <c r="Y812" s="66"/>
      <c r="Z812" s="66"/>
      <c r="AA812" s="66"/>
      <c r="AB812" s="66"/>
      <c r="AC812" s="66"/>
      <c r="AD812" s="66"/>
      <c r="AE812" s="66"/>
      <c r="AF812" s="66"/>
      <c r="AG812" s="66"/>
      <c r="AH812" s="66"/>
      <c r="AI812" s="66">
        <f>AI813</f>
        <v>299384.84000000003</v>
      </c>
      <c r="AJ812" s="66">
        <f t="shared" si="3210"/>
        <v>0</v>
      </c>
      <c r="AK812" s="66">
        <f t="shared" si="3210"/>
        <v>0</v>
      </c>
      <c r="AL812" s="66">
        <f t="shared" si="3211"/>
        <v>299384.84000000003</v>
      </c>
      <c r="AM812" s="66">
        <f t="shared" si="3212"/>
        <v>0</v>
      </c>
      <c r="AN812" s="66">
        <f t="shared" si="3213"/>
        <v>0</v>
      </c>
      <c r="AO812" s="66">
        <f>AO813</f>
        <v>0</v>
      </c>
      <c r="AP812" s="66">
        <f t="shared" si="3214"/>
        <v>0</v>
      </c>
      <c r="AQ812" s="66">
        <f t="shared" si="3214"/>
        <v>0</v>
      </c>
      <c r="AR812" s="66">
        <f t="shared" si="3071"/>
        <v>299384.84000000003</v>
      </c>
      <c r="AS812" s="66">
        <f t="shared" si="3072"/>
        <v>0</v>
      </c>
      <c r="AT812" s="66">
        <f t="shared" si="3073"/>
        <v>0</v>
      </c>
      <c r="AU812" s="66">
        <f>AU813</f>
        <v>0</v>
      </c>
      <c r="AV812" s="66">
        <f t="shared" si="3215"/>
        <v>0</v>
      </c>
      <c r="AW812" s="66">
        <f t="shared" si="3215"/>
        <v>0</v>
      </c>
      <c r="AX812" s="66">
        <f t="shared" si="3075"/>
        <v>299384.84000000003</v>
      </c>
      <c r="AY812" s="66">
        <f t="shared" si="3076"/>
        <v>0</v>
      </c>
      <c r="AZ812" s="66">
        <f t="shared" si="3077"/>
        <v>0</v>
      </c>
      <c r="BA812" s="66">
        <f>BA813</f>
        <v>0</v>
      </c>
      <c r="BB812" s="66">
        <f t="shared" si="3216"/>
        <v>0</v>
      </c>
      <c r="BC812" s="66">
        <f t="shared" si="3216"/>
        <v>0</v>
      </c>
      <c r="BD812" s="66">
        <f t="shared" si="3079"/>
        <v>299384.84000000003</v>
      </c>
      <c r="BE812" s="66">
        <f t="shared" si="3080"/>
        <v>0</v>
      </c>
      <c r="BF812" s="66">
        <f t="shared" si="3081"/>
        <v>0</v>
      </c>
    </row>
    <row r="813" spans="1:58" customFormat="1">
      <c r="A813" s="123"/>
      <c r="B813" s="243" t="s">
        <v>51</v>
      </c>
      <c r="C813" s="244" t="s">
        <v>52</v>
      </c>
      <c r="D813" s="244" t="s">
        <v>21</v>
      </c>
      <c r="E813" s="222" t="s">
        <v>99</v>
      </c>
      <c r="F813" s="222" t="s">
        <v>448</v>
      </c>
      <c r="G813" s="224" t="s">
        <v>49</v>
      </c>
      <c r="H813" s="66"/>
      <c r="I813" s="66"/>
      <c r="J813" s="66"/>
      <c r="K813" s="66"/>
      <c r="L813" s="66"/>
      <c r="M813" s="66"/>
      <c r="N813" s="66"/>
      <c r="O813" s="66"/>
      <c r="P813" s="66"/>
      <c r="Q813" s="66"/>
      <c r="R813" s="66"/>
      <c r="S813" s="66"/>
      <c r="T813" s="66"/>
      <c r="U813" s="66"/>
      <c r="V813" s="66"/>
      <c r="W813" s="66"/>
      <c r="X813" s="66"/>
      <c r="Y813" s="66"/>
      <c r="Z813" s="66"/>
      <c r="AA813" s="66"/>
      <c r="AB813" s="66"/>
      <c r="AC813" s="66"/>
      <c r="AD813" s="66"/>
      <c r="AE813" s="66"/>
      <c r="AF813" s="66"/>
      <c r="AG813" s="66"/>
      <c r="AH813" s="66"/>
      <c r="AI813" s="66">
        <v>299384.84000000003</v>
      </c>
      <c r="AJ813" s="66"/>
      <c r="AK813" s="66"/>
      <c r="AL813" s="66">
        <f t="shared" si="3211"/>
        <v>299384.84000000003</v>
      </c>
      <c r="AM813" s="66">
        <f t="shared" si="3212"/>
        <v>0</v>
      </c>
      <c r="AN813" s="66">
        <f t="shared" si="3213"/>
        <v>0</v>
      </c>
      <c r="AO813" s="66"/>
      <c r="AP813" s="66"/>
      <c r="AQ813" s="66"/>
      <c r="AR813" s="66">
        <f t="shared" si="3071"/>
        <v>299384.84000000003</v>
      </c>
      <c r="AS813" s="66">
        <f t="shared" si="3072"/>
        <v>0</v>
      </c>
      <c r="AT813" s="66">
        <f t="shared" si="3073"/>
        <v>0</v>
      </c>
      <c r="AU813" s="66"/>
      <c r="AV813" s="66"/>
      <c r="AW813" s="66"/>
      <c r="AX813" s="66">
        <f t="shared" si="3075"/>
        <v>299384.84000000003</v>
      </c>
      <c r="AY813" s="66">
        <f t="shared" si="3076"/>
        <v>0</v>
      </c>
      <c r="AZ813" s="66">
        <f t="shared" si="3077"/>
        <v>0</v>
      </c>
      <c r="BA813" s="66"/>
      <c r="BB813" s="66"/>
      <c r="BC813" s="66"/>
      <c r="BD813" s="66">
        <f t="shared" si="3079"/>
        <v>299384.84000000003</v>
      </c>
      <c r="BE813" s="66">
        <f t="shared" si="3080"/>
        <v>0</v>
      </c>
      <c r="BF813" s="66">
        <f t="shared" si="3081"/>
        <v>0</v>
      </c>
    </row>
    <row r="814" spans="1:58" customFormat="1" ht="25.5">
      <c r="A814" s="123"/>
      <c r="B814" s="164" t="s">
        <v>377</v>
      </c>
      <c r="C814" s="40" t="s">
        <v>52</v>
      </c>
      <c r="D814" s="40" t="s">
        <v>21</v>
      </c>
      <c r="E814" s="40" t="s">
        <v>99</v>
      </c>
      <c r="F814" s="40" t="s">
        <v>376</v>
      </c>
      <c r="G814" s="41"/>
      <c r="H814" s="66"/>
      <c r="I814" s="66"/>
      <c r="J814" s="66"/>
      <c r="K814" s="66"/>
      <c r="L814" s="66"/>
      <c r="M814" s="66"/>
      <c r="N814" s="66"/>
      <c r="O814" s="66"/>
      <c r="P814" s="66"/>
      <c r="Q814" s="66">
        <f>Q815</f>
        <v>7128000</v>
      </c>
      <c r="R814" s="66">
        <f t="shared" ref="R814:S815" si="3217">R815</f>
        <v>0</v>
      </c>
      <c r="S814" s="66">
        <f t="shared" si="3217"/>
        <v>0</v>
      </c>
      <c r="T814" s="66">
        <f t="shared" ref="T814:T816" si="3218">N814+Q814</f>
        <v>7128000</v>
      </c>
      <c r="U814" s="66">
        <f t="shared" ref="U814:U816" si="3219">O814+R814</f>
        <v>0</v>
      </c>
      <c r="V814" s="66">
        <f t="shared" ref="V814:V816" si="3220">P814+S814</f>
        <v>0</v>
      </c>
      <c r="W814" s="66">
        <f>W815</f>
        <v>0</v>
      </c>
      <c r="X814" s="66">
        <f t="shared" ref="X814:Y815" si="3221">X815</f>
        <v>0</v>
      </c>
      <c r="Y814" s="66">
        <f t="shared" si="3221"/>
        <v>0</v>
      </c>
      <c r="Z814" s="66">
        <f t="shared" si="3059"/>
        <v>7128000</v>
      </c>
      <c r="AA814" s="66">
        <f t="shared" si="3060"/>
        <v>0</v>
      </c>
      <c r="AB814" s="66">
        <f t="shared" si="3061"/>
        <v>0</v>
      </c>
      <c r="AC814" s="66">
        <f>AC815</f>
        <v>-1970531</v>
      </c>
      <c r="AD814" s="66">
        <f t="shared" ref="AD814:AE815" si="3222">AD815</f>
        <v>0</v>
      </c>
      <c r="AE814" s="66">
        <f t="shared" si="3222"/>
        <v>0</v>
      </c>
      <c r="AF814" s="66">
        <f t="shared" si="3063"/>
        <v>5157469</v>
      </c>
      <c r="AG814" s="66">
        <f t="shared" si="3064"/>
        <v>0</v>
      </c>
      <c r="AH814" s="66">
        <f t="shared" si="3065"/>
        <v>0</v>
      </c>
      <c r="AI814" s="66">
        <f>AI815</f>
        <v>-1375217</v>
      </c>
      <c r="AJ814" s="66">
        <f t="shared" ref="AJ814:AK815" si="3223">AJ815</f>
        <v>0</v>
      </c>
      <c r="AK814" s="66">
        <f t="shared" si="3223"/>
        <v>0</v>
      </c>
      <c r="AL814" s="66">
        <f t="shared" si="3067"/>
        <v>3782252</v>
      </c>
      <c r="AM814" s="66">
        <f t="shared" si="3068"/>
        <v>0</v>
      </c>
      <c r="AN814" s="66">
        <f t="shared" si="3069"/>
        <v>0</v>
      </c>
      <c r="AO814" s="66">
        <f>AO815</f>
        <v>0</v>
      </c>
      <c r="AP814" s="66">
        <f t="shared" ref="AP814:AQ815" si="3224">AP815</f>
        <v>0</v>
      </c>
      <c r="AQ814" s="66">
        <f t="shared" si="3224"/>
        <v>0</v>
      </c>
      <c r="AR814" s="66">
        <f t="shared" si="3071"/>
        <v>3782252</v>
      </c>
      <c r="AS814" s="66">
        <f t="shared" si="3072"/>
        <v>0</v>
      </c>
      <c r="AT814" s="66">
        <f t="shared" si="3073"/>
        <v>0</v>
      </c>
      <c r="AU814" s="66">
        <f>AU815</f>
        <v>0</v>
      </c>
      <c r="AV814" s="66">
        <f t="shared" ref="AV814:AW815" si="3225">AV815</f>
        <v>0</v>
      </c>
      <c r="AW814" s="66">
        <f t="shared" si="3225"/>
        <v>0</v>
      </c>
      <c r="AX814" s="66">
        <f t="shared" si="3075"/>
        <v>3782252</v>
      </c>
      <c r="AY814" s="66">
        <f t="shared" si="3076"/>
        <v>0</v>
      </c>
      <c r="AZ814" s="66">
        <f t="shared" si="3077"/>
        <v>0</v>
      </c>
      <c r="BA814" s="66">
        <f>BA815</f>
        <v>0</v>
      </c>
      <c r="BB814" s="66">
        <f t="shared" ref="BB814:BC815" si="3226">BB815</f>
        <v>0</v>
      </c>
      <c r="BC814" s="66">
        <f t="shared" si="3226"/>
        <v>0</v>
      </c>
      <c r="BD814" s="66">
        <f t="shared" si="3079"/>
        <v>3782252</v>
      </c>
      <c r="BE814" s="66">
        <f t="shared" si="3080"/>
        <v>0</v>
      </c>
      <c r="BF814" s="66">
        <f t="shared" si="3081"/>
        <v>0</v>
      </c>
    </row>
    <row r="815" spans="1:58" customFormat="1" ht="25.5">
      <c r="A815" s="123"/>
      <c r="B815" s="136" t="s">
        <v>207</v>
      </c>
      <c r="C815" s="40" t="s">
        <v>52</v>
      </c>
      <c r="D815" s="40" t="s">
        <v>21</v>
      </c>
      <c r="E815" s="40" t="s">
        <v>99</v>
      </c>
      <c r="F815" s="40" t="s">
        <v>376</v>
      </c>
      <c r="G815" s="41" t="s">
        <v>32</v>
      </c>
      <c r="H815" s="66"/>
      <c r="I815" s="66"/>
      <c r="J815" s="66"/>
      <c r="K815" s="66"/>
      <c r="L815" s="66"/>
      <c r="M815" s="66"/>
      <c r="N815" s="66"/>
      <c r="O815" s="66"/>
      <c r="P815" s="66"/>
      <c r="Q815" s="66">
        <f>Q816</f>
        <v>7128000</v>
      </c>
      <c r="R815" s="66">
        <f t="shared" si="3217"/>
        <v>0</v>
      </c>
      <c r="S815" s="66">
        <f t="shared" si="3217"/>
        <v>0</v>
      </c>
      <c r="T815" s="66">
        <f t="shared" si="3218"/>
        <v>7128000</v>
      </c>
      <c r="U815" s="66">
        <f t="shared" si="3219"/>
        <v>0</v>
      </c>
      <c r="V815" s="66">
        <f t="shared" si="3220"/>
        <v>0</v>
      </c>
      <c r="W815" s="66">
        <f>W816</f>
        <v>0</v>
      </c>
      <c r="X815" s="66">
        <f t="shared" si="3221"/>
        <v>0</v>
      </c>
      <c r="Y815" s="66">
        <f t="shared" si="3221"/>
        <v>0</v>
      </c>
      <c r="Z815" s="66">
        <f t="shared" si="3059"/>
        <v>7128000</v>
      </c>
      <c r="AA815" s="66">
        <f t="shared" si="3060"/>
        <v>0</v>
      </c>
      <c r="AB815" s="66">
        <f t="shared" si="3061"/>
        <v>0</v>
      </c>
      <c r="AC815" s="66">
        <f>AC816</f>
        <v>-1970531</v>
      </c>
      <c r="AD815" s="66">
        <f t="shared" si="3222"/>
        <v>0</v>
      </c>
      <c r="AE815" s="66">
        <f t="shared" si="3222"/>
        <v>0</v>
      </c>
      <c r="AF815" s="66">
        <f t="shared" si="3063"/>
        <v>5157469</v>
      </c>
      <c r="AG815" s="66">
        <f t="shared" si="3064"/>
        <v>0</v>
      </c>
      <c r="AH815" s="66">
        <f t="shared" si="3065"/>
        <v>0</v>
      </c>
      <c r="AI815" s="66">
        <f>AI816</f>
        <v>-1375217</v>
      </c>
      <c r="AJ815" s="66">
        <f t="shared" si="3223"/>
        <v>0</v>
      </c>
      <c r="AK815" s="66">
        <f t="shared" si="3223"/>
        <v>0</v>
      </c>
      <c r="AL815" s="66">
        <f t="shared" si="3067"/>
        <v>3782252</v>
      </c>
      <c r="AM815" s="66">
        <f t="shared" si="3068"/>
        <v>0</v>
      </c>
      <c r="AN815" s="66">
        <f t="shared" si="3069"/>
        <v>0</v>
      </c>
      <c r="AO815" s="66">
        <f>AO816</f>
        <v>0</v>
      </c>
      <c r="AP815" s="66">
        <f t="shared" si="3224"/>
        <v>0</v>
      </c>
      <c r="AQ815" s="66">
        <f t="shared" si="3224"/>
        <v>0</v>
      </c>
      <c r="AR815" s="66">
        <f t="shared" si="3071"/>
        <v>3782252</v>
      </c>
      <c r="AS815" s="66">
        <f t="shared" si="3072"/>
        <v>0</v>
      </c>
      <c r="AT815" s="66">
        <f t="shared" si="3073"/>
        <v>0</v>
      </c>
      <c r="AU815" s="66">
        <f>AU816</f>
        <v>0</v>
      </c>
      <c r="AV815" s="66">
        <f t="shared" si="3225"/>
        <v>0</v>
      </c>
      <c r="AW815" s="66">
        <f t="shared" si="3225"/>
        <v>0</v>
      </c>
      <c r="AX815" s="66">
        <f t="shared" si="3075"/>
        <v>3782252</v>
      </c>
      <c r="AY815" s="66">
        <f t="shared" si="3076"/>
        <v>0</v>
      </c>
      <c r="AZ815" s="66">
        <f t="shared" si="3077"/>
        <v>0</v>
      </c>
      <c r="BA815" s="66">
        <f>BA816</f>
        <v>0</v>
      </c>
      <c r="BB815" s="66">
        <f t="shared" si="3226"/>
        <v>0</v>
      </c>
      <c r="BC815" s="66">
        <f t="shared" si="3226"/>
        <v>0</v>
      </c>
      <c r="BD815" s="66">
        <f t="shared" si="3079"/>
        <v>3782252</v>
      </c>
      <c r="BE815" s="66">
        <f t="shared" si="3080"/>
        <v>0</v>
      </c>
      <c r="BF815" s="66">
        <f t="shared" si="3081"/>
        <v>0</v>
      </c>
    </row>
    <row r="816" spans="1:58" customFormat="1" ht="25.5">
      <c r="A816" s="123"/>
      <c r="B816" s="77" t="s">
        <v>34</v>
      </c>
      <c r="C816" s="40" t="s">
        <v>52</v>
      </c>
      <c r="D816" s="40" t="s">
        <v>21</v>
      </c>
      <c r="E816" s="40" t="s">
        <v>99</v>
      </c>
      <c r="F816" s="40" t="s">
        <v>376</v>
      </c>
      <c r="G816" s="41" t="s">
        <v>33</v>
      </c>
      <c r="H816" s="66"/>
      <c r="I816" s="66"/>
      <c r="J816" s="66"/>
      <c r="K816" s="66"/>
      <c r="L816" s="66"/>
      <c r="M816" s="66"/>
      <c r="N816" s="66"/>
      <c r="O816" s="66"/>
      <c r="P816" s="66"/>
      <c r="Q816" s="66">
        <v>7128000</v>
      </c>
      <c r="R816" s="66"/>
      <c r="S816" s="66"/>
      <c r="T816" s="66">
        <f t="shared" si="3218"/>
        <v>7128000</v>
      </c>
      <c r="U816" s="66">
        <f t="shared" si="3219"/>
        <v>0</v>
      </c>
      <c r="V816" s="66">
        <f t="shared" si="3220"/>
        <v>0</v>
      </c>
      <c r="W816" s="66"/>
      <c r="X816" s="66"/>
      <c r="Y816" s="66"/>
      <c r="Z816" s="66">
        <f t="shared" si="3059"/>
        <v>7128000</v>
      </c>
      <c r="AA816" s="66">
        <f t="shared" si="3060"/>
        <v>0</v>
      </c>
      <c r="AB816" s="66">
        <f t="shared" si="3061"/>
        <v>0</v>
      </c>
      <c r="AC816" s="66">
        <v>-1970531</v>
      </c>
      <c r="AD816" s="66"/>
      <c r="AE816" s="66"/>
      <c r="AF816" s="66">
        <f t="shared" si="3063"/>
        <v>5157469</v>
      </c>
      <c r="AG816" s="66">
        <f t="shared" si="3064"/>
        <v>0</v>
      </c>
      <c r="AH816" s="66">
        <f t="shared" si="3065"/>
        <v>0</v>
      </c>
      <c r="AI816" s="66">
        <v>-1375217</v>
      </c>
      <c r="AJ816" s="66"/>
      <c r="AK816" s="66"/>
      <c r="AL816" s="66">
        <f t="shared" si="3067"/>
        <v>3782252</v>
      </c>
      <c r="AM816" s="66">
        <f t="shared" si="3068"/>
        <v>0</v>
      </c>
      <c r="AN816" s="66">
        <f t="shared" si="3069"/>
        <v>0</v>
      </c>
      <c r="AO816" s="66"/>
      <c r="AP816" s="66"/>
      <c r="AQ816" s="66"/>
      <c r="AR816" s="66">
        <f t="shared" si="3071"/>
        <v>3782252</v>
      </c>
      <c r="AS816" s="66">
        <f t="shared" si="3072"/>
        <v>0</v>
      </c>
      <c r="AT816" s="66">
        <f t="shared" si="3073"/>
        <v>0</v>
      </c>
      <c r="AU816" s="66"/>
      <c r="AV816" s="66"/>
      <c r="AW816" s="66"/>
      <c r="AX816" s="66">
        <f t="shared" si="3075"/>
        <v>3782252</v>
      </c>
      <c r="AY816" s="66">
        <f t="shared" si="3076"/>
        <v>0</v>
      </c>
      <c r="AZ816" s="66">
        <f t="shared" si="3077"/>
        <v>0</v>
      </c>
      <c r="BA816" s="66"/>
      <c r="BB816" s="66"/>
      <c r="BC816" s="66"/>
      <c r="BD816" s="66">
        <f t="shared" si="3079"/>
        <v>3782252</v>
      </c>
      <c r="BE816" s="66">
        <f t="shared" si="3080"/>
        <v>0</v>
      </c>
      <c r="BF816" s="66">
        <f t="shared" si="3081"/>
        <v>0</v>
      </c>
    </row>
    <row r="817" spans="1:58" customFormat="1" ht="51">
      <c r="A817" s="123"/>
      <c r="B817" s="164" t="s">
        <v>443</v>
      </c>
      <c r="C817" s="40" t="s">
        <v>52</v>
      </c>
      <c r="D817" s="40" t="s">
        <v>21</v>
      </c>
      <c r="E817" s="40" t="s">
        <v>99</v>
      </c>
      <c r="F817" s="40" t="s">
        <v>442</v>
      </c>
      <c r="G817" s="41"/>
      <c r="H817" s="66"/>
      <c r="I817" s="66"/>
      <c r="J817" s="66"/>
      <c r="K817" s="66"/>
      <c r="L817" s="66"/>
      <c r="M817" s="66"/>
      <c r="N817" s="66"/>
      <c r="O817" s="66"/>
      <c r="P817" s="66"/>
      <c r="Q817" s="66"/>
      <c r="R817" s="66"/>
      <c r="S817" s="66"/>
      <c r="T817" s="66"/>
      <c r="U817" s="66"/>
      <c r="V817" s="66"/>
      <c r="W817" s="66"/>
      <c r="X817" s="66"/>
      <c r="Y817" s="66"/>
      <c r="Z817" s="66"/>
      <c r="AA817" s="66"/>
      <c r="AB817" s="66"/>
      <c r="AC817" s="66"/>
      <c r="AD817" s="66"/>
      <c r="AE817" s="66"/>
      <c r="AF817" s="66"/>
      <c r="AG817" s="66"/>
      <c r="AH817" s="66"/>
      <c r="AI817" s="66">
        <f>AI818</f>
        <v>796138</v>
      </c>
      <c r="AJ817" s="66">
        <f t="shared" ref="AJ817:AK818" si="3227">AJ818</f>
        <v>0</v>
      </c>
      <c r="AK817" s="66">
        <f t="shared" si="3227"/>
        <v>0</v>
      </c>
      <c r="AL817" s="66">
        <f t="shared" ref="AL817:AL819" si="3228">AF817+AI817</f>
        <v>796138</v>
      </c>
      <c r="AM817" s="66">
        <f t="shared" ref="AM817:AM819" si="3229">AG817+AJ817</f>
        <v>0</v>
      </c>
      <c r="AN817" s="66">
        <f t="shared" ref="AN817:AN819" si="3230">AH817+AK817</f>
        <v>0</v>
      </c>
      <c r="AO817" s="66">
        <f>AO818</f>
        <v>0</v>
      </c>
      <c r="AP817" s="66">
        <f t="shared" ref="AP817:AQ818" si="3231">AP818</f>
        <v>0</v>
      </c>
      <c r="AQ817" s="66">
        <f t="shared" si="3231"/>
        <v>0</v>
      </c>
      <c r="AR817" s="66">
        <f t="shared" si="3071"/>
        <v>796138</v>
      </c>
      <c r="AS817" s="66">
        <f t="shared" si="3072"/>
        <v>0</v>
      </c>
      <c r="AT817" s="66">
        <f t="shared" si="3073"/>
        <v>0</v>
      </c>
      <c r="AU817" s="66">
        <f>AU818</f>
        <v>0</v>
      </c>
      <c r="AV817" s="66">
        <f t="shared" ref="AV817:AW818" si="3232">AV818</f>
        <v>0</v>
      </c>
      <c r="AW817" s="66">
        <f t="shared" si="3232"/>
        <v>0</v>
      </c>
      <c r="AX817" s="66">
        <f t="shared" si="3075"/>
        <v>796138</v>
      </c>
      <c r="AY817" s="66">
        <f t="shared" si="3076"/>
        <v>0</v>
      </c>
      <c r="AZ817" s="66">
        <f t="shared" si="3077"/>
        <v>0</v>
      </c>
      <c r="BA817" s="66">
        <f>BA818</f>
        <v>0</v>
      </c>
      <c r="BB817" s="66">
        <f t="shared" ref="BB817:BC818" si="3233">BB818</f>
        <v>0</v>
      </c>
      <c r="BC817" s="66">
        <f t="shared" si="3233"/>
        <v>0</v>
      </c>
      <c r="BD817" s="66">
        <f t="shared" si="3079"/>
        <v>796138</v>
      </c>
      <c r="BE817" s="66">
        <f t="shared" si="3080"/>
        <v>0</v>
      </c>
      <c r="BF817" s="66">
        <f t="shared" si="3081"/>
        <v>0</v>
      </c>
    </row>
    <row r="818" spans="1:58" customFormat="1" ht="38.25">
      <c r="A818" s="123"/>
      <c r="B818" s="77" t="s">
        <v>50</v>
      </c>
      <c r="C818" s="40" t="s">
        <v>52</v>
      </c>
      <c r="D818" s="40" t="s">
        <v>21</v>
      </c>
      <c r="E818" s="40" t="s">
        <v>99</v>
      </c>
      <c r="F818" s="40" t="s">
        <v>442</v>
      </c>
      <c r="G818" s="41" t="s">
        <v>48</v>
      </c>
      <c r="H818" s="66"/>
      <c r="I818" s="66"/>
      <c r="J818" s="66"/>
      <c r="K818" s="66"/>
      <c r="L818" s="66"/>
      <c r="M818" s="66"/>
      <c r="N818" s="66"/>
      <c r="O818" s="66"/>
      <c r="P818" s="66"/>
      <c r="Q818" s="66"/>
      <c r="R818" s="66"/>
      <c r="S818" s="66"/>
      <c r="T818" s="66"/>
      <c r="U818" s="66"/>
      <c r="V818" s="66"/>
      <c r="W818" s="66"/>
      <c r="X818" s="66"/>
      <c r="Y818" s="66"/>
      <c r="Z818" s="66"/>
      <c r="AA818" s="66"/>
      <c r="AB818" s="66"/>
      <c r="AC818" s="66"/>
      <c r="AD818" s="66"/>
      <c r="AE818" s="66"/>
      <c r="AF818" s="66"/>
      <c r="AG818" s="66"/>
      <c r="AH818" s="66"/>
      <c r="AI818" s="66">
        <f>AI819</f>
        <v>796138</v>
      </c>
      <c r="AJ818" s="66">
        <f t="shared" si="3227"/>
        <v>0</v>
      </c>
      <c r="AK818" s="66">
        <f t="shared" si="3227"/>
        <v>0</v>
      </c>
      <c r="AL818" s="66">
        <f t="shared" si="3228"/>
        <v>796138</v>
      </c>
      <c r="AM818" s="66">
        <f t="shared" si="3229"/>
        <v>0</v>
      </c>
      <c r="AN818" s="66">
        <f t="shared" si="3230"/>
        <v>0</v>
      </c>
      <c r="AO818" s="66">
        <f>AO819</f>
        <v>0</v>
      </c>
      <c r="AP818" s="66">
        <f t="shared" si="3231"/>
        <v>0</v>
      </c>
      <c r="AQ818" s="66">
        <f t="shared" si="3231"/>
        <v>0</v>
      </c>
      <c r="AR818" s="66">
        <f t="shared" si="3071"/>
        <v>796138</v>
      </c>
      <c r="AS818" s="66">
        <f t="shared" si="3072"/>
        <v>0</v>
      </c>
      <c r="AT818" s="66">
        <f t="shared" si="3073"/>
        <v>0</v>
      </c>
      <c r="AU818" s="66">
        <f>AU819</f>
        <v>0</v>
      </c>
      <c r="AV818" s="66">
        <f t="shared" si="3232"/>
        <v>0</v>
      </c>
      <c r="AW818" s="66">
        <f t="shared" si="3232"/>
        <v>0</v>
      </c>
      <c r="AX818" s="66">
        <f t="shared" si="3075"/>
        <v>796138</v>
      </c>
      <c r="AY818" s="66">
        <f t="shared" si="3076"/>
        <v>0</v>
      </c>
      <c r="AZ818" s="66">
        <f t="shared" si="3077"/>
        <v>0</v>
      </c>
      <c r="BA818" s="66">
        <f>BA819</f>
        <v>0</v>
      </c>
      <c r="BB818" s="66">
        <f t="shared" si="3233"/>
        <v>0</v>
      </c>
      <c r="BC818" s="66">
        <f t="shared" si="3233"/>
        <v>0</v>
      </c>
      <c r="BD818" s="66">
        <f t="shared" si="3079"/>
        <v>796138</v>
      </c>
      <c r="BE818" s="66">
        <f t="shared" si="3080"/>
        <v>0</v>
      </c>
      <c r="BF818" s="66">
        <f t="shared" si="3081"/>
        <v>0</v>
      </c>
    </row>
    <row r="819" spans="1:58" customFormat="1">
      <c r="A819" s="123"/>
      <c r="B819" s="77" t="s">
        <v>51</v>
      </c>
      <c r="C819" s="40" t="s">
        <v>52</v>
      </c>
      <c r="D819" s="40" t="s">
        <v>21</v>
      </c>
      <c r="E819" s="40" t="s">
        <v>99</v>
      </c>
      <c r="F819" s="40" t="s">
        <v>442</v>
      </c>
      <c r="G819" s="41" t="s">
        <v>49</v>
      </c>
      <c r="H819" s="66"/>
      <c r="I819" s="66"/>
      <c r="J819" s="66"/>
      <c r="K819" s="66"/>
      <c r="L819" s="66"/>
      <c r="M819" s="66"/>
      <c r="N819" s="66"/>
      <c r="O819" s="66"/>
      <c r="P819" s="66"/>
      <c r="Q819" s="66"/>
      <c r="R819" s="66"/>
      <c r="S819" s="66"/>
      <c r="T819" s="66"/>
      <c r="U819" s="66"/>
      <c r="V819" s="66"/>
      <c r="W819" s="66"/>
      <c r="X819" s="66"/>
      <c r="Y819" s="66"/>
      <c r="Z819" s="66"/>
      <c r="AA819" s="66"/>
      <c r="AB819" s="66"/>
      <c r="AC819" s="66"/>
      <c r="AD819" s="66"/>
      <c r="AE819" s="66"/>
      <c r="AF819" s="66"/>
      <c r="AG819" s="66"/>
      <c r="AH819" s="66"/>
      <c r="AI819" s="66">
        <v>796138</v>
      </c>
      <c r="AJ819" s="66"/>
      <c r="AK819" s="66"/>
      <c r="AL819" s="66">
        <f t="shared" si="3228"/>
        <v>796138</v>
      </c>
      <c r="AM819" s="66">
        <f t="shared" si="3229"/>
        <v>0</v>
      </c>
      <c r="AN819" s="66">
        <f t="shared" si="3230"/>
        <v>0</v>
      </c>
      <c r="AO819" s="66"/>
      <c r="AP819" s="66"/>
      <c r="AQ819" s="66"/>
      <c r="AR819" s="66">
        <f t="shared" si="3071"/>
        <v>796138</v>
      </c>
      <c r="AS819" s="66">
        <f t="shared" si="3072"/>
        <v>0</v>
      </c>
      <c r="AT819" s="66">
        <f t="shared" si="3073"/>
        <v>0</v>
      </c>
      <c r="AU819" s="66"/>
      <c r="AV819" s="66"/>
      <c r="AW819" s="66"/>
      <c r="AX819" s="66">
        <f t="shared" si="3075"/>
        <v>796138</v>
      </c>
      <c r="AY819" s="66">
        <f t="shared" si="3076"/>
        <v>0</v>
      </c>
      <c r="AZ819" s="66">
        <f t="shared" si="3077"/>
        <v>0</v>
      </c>
      <c r="BA819" s="66"/>
      <c r="BB819" s="66"/>
      <c r="BC819" s="66"/>
      <c r="BD819" s="66">
        <f t="shared" si="3079"/>
        <v>796138</v>
      </c>
      <c r="BE819" s="66">
        <f t="shared" si="3080"/>
        <v>0</v>
      </c>
      <c r="BF819" s="66">
        <f t="shared" si="3081"/>
        <v>0</v>
      </c>
    </row>
    <row r="820" spans="1:58" customFormat="1" ht="38.25">
      <c r="A820" s="123"/>
      <c r="B820" s="164" t="s">
        <v>318</v>
      </c>
      <c r="C820" s="40" t="s">
        <v>52</v>
      </c>
      <c r="D820" s="40" t="s">
        <v>21</v>
      </c>
      <c r="E820" s="40" t="s">
        <v>99</v>
      </c>
      <c r="F820" s="156" t="s">
        <v>319</v>
      </c>
      <c r="G820" s="76"/>
      <c r="H820" s="66">
        <f>H821</f>
        <v>2152400</v>
      </c>
      <c r="I820" s="66">
        <f t="shared" ref="I820:M821" si="3234">I821</f>
        <v>0</v>
      </c>
      <c r="J820" s="66">
        <f t="shared" si="3234"/>
        <v>0</v>
      </c>
      <c r="K820" s="66">
        <f t="shared" si="3234"/>
        <v>0</v>
      </c>
      <c r="L820" s="66">
        <f t="shared" si="3234"/>
        <v>0</v>
      </c>
      <c r="M820" s="66">
        <f t="shared" si="3234"/>
        <v>0</v>
      </c>
      <c r="N820" s="66">
        <f t="shared" si="2931"/>
        <v>2152400</v>
      </c>
      <c r="O820" s="66">
        <f t="shared" si="2932"/>
        <v>0</v>
      </c>
      <c r="P820" s="66">
        <f t="shared" si="2933"/>
        <v>0</v>
      </c>
      <c r="Q820" s="66">
        <f t="shared" ref="Q820:S821" si="3235">Q821</f>
        <v>0</v>
      </c>
      <c r="R820" s="66">
        <f t="shared" si="3235"/>
        <v>0</v>
      </c>
      <c r="S820" s="66">
        <f t="shared" si="3235"/>
        <v>0</v>
      </c>
      <c r="T820" s="66">
        <f t="shared" si="3055"/>
        <v>2152400</v>
      </c>
      <c r="U820" s="66">
        <f t="shared" si="3056"/>
        <v>0</v>
      </c>
      <c r="V820" s="66">
        <f t="shared" si="3057"/>
        <v>0</v>
      </c>
      <c r="W820" s="66">
        <f t="shared" ref="W820:Y821" si="3236">W821</f>
        <v>0</v>
      </c>
      <c r="X820" s="66">
        <f t="shared" si="3236"/>
        <v>0</v>
      </c>
      <c r="Y820" s="66">
        <f t="shared" si="3236"/>
        <v>0</v>
      </c>
      <c r="Z820" s="66">
        <f t="shared" si="3059"/>
        <v>2152400</v>
      </c>
      <c r="AA820" s="66">
        <f t="shared" si="3060"/>
        <v>0</v>
      </c>
      <c r="AB820" s="66">
        <f t="shared" si="3061"/>
        <v>0</v>
      </c>
      <c r="AC820" s="66">
        <f t="shared" ref="AC820:AE821" si="3237">AC821</f>
        <v>-1715600</v>
      </c>
      <c r="AD820" s="66">
        <f t="shared" si="3237"/>
        <v>0</v>
      </c>
      <c r="AE820" s="66">
        <f t="shared" si="3237"/>
        <v>0</v>
      </c>
      <c r="AF820" s="66">
        <f t="shared" si="3063"/>
        <v>436800</v>
      </c>
      <c r="AG820" s="66">
        <f t="shared" si="3064"/>
        <v>0</v>
      </c>
      <c r="AH820" s="66">
        <f t="shared" si="3065"/>
        <v>0</v>
      </c>
      <c r="AI820" s="66">
        <f t="shared" ref="AI820:AK821" si="3238">AI821</f>
        <v>0</v>
      </c>
      <c r="AJ820" s="66">
        <f t="shared" si="3238"/>
        <v>0</v>
      </c>
      <c r="AK820" s="66">
        <f t="shared" si="3238"/>
        <v>0</v>
      </c>
      <c r="AL820" s="66">
        <f t="shared" si="3067"/>
        <v>436800</v>
      </c>
      <c r="AM820" s="66">
        <f t="shared" si="3068"/>
        <v>0</v>
      </c>
      <c r="AN820" s="66">
        <f t="shared" si="3069"/>
        <v>0</v>
      </c>
      <c r="AO820" s="66">
        <f t="shared" ref="AO820:AQ821" si="3239">AO821</f>
        <v>0</v>
      </c>
      <c r="AP820" s="66">
        <f t="shared" si="3239"/>
        <v>0</v>
      </c>
      <c r="AQ820" s="66">
        <f t="shared" si="3239"/>
        <v>0</v>
      </c>
      <c r="AR820" s="66">
        <f t="shared" si="3071"/>
        <v>436800</v>
      </c>
      <c r="AS820" s="66">
        <f t="shared" si="3072"/>
        <v>0</v>
      </c>
      <c r="AT820" s="66">
        <f t="shared" si="3073"/>
        <v>0</v>
      </c>
      <c r="AU820" s="66">
        <f t="shared" ref="AU820:AW821" si="3240">AU821</f>
        <v>0</v>
      </c>
      <c r="AV820" s="66">
        <f t="shared" si="3240"/>
        <v>0</v>
      </c>
      <c r="AW820" s="66">
        <f t="shared" si="3240"/>
        <v>0</v>
      </c>
      <c r="AX820" s="66">
        <f t="shared" si="3075"/>
        <v>436800</v>
      </c>
      <c r="AY820" s="66">
        <f t="shared" si="3076"/>
        <v>0</v>
      </c>
      <c r="AZ820" s="66">
        <f t="shared" si="3077"/>
        <v>0</v>
      </c>
      <c r="BA820" s="66">
        <f t="shared" ref="BA820:BC821" si="3241">BA821</f>
        <v>0</v>
      </c>
      <c r="BB820" s="66">
        <f t="shared" si="3241"/>
        <v>0</v>
      </c>
      <c r="BC820" s="66">
        <f t="shared" si="3241"/>
        <v>0</v>
      </c>
      <c r="BD820" s="66">
        <f t="shared" si="3079"/>
        <v>436800</v>
      </c>
      <c r="BE820" s="66">
        <f t="shared" si="3080"/>
        <v>0</v>
      </c>
      <c r="BF820" s="66">
        <f t="shared" si="3081"/>
        <v>0</v>
      </c>
    </row>
    <row r="821" spans="1:58" customFormat="1">
      <c r="A821" s="123"/>
      <c r="B821" s="109" t="s">
        <v>35</v>
      </c>
      <c r="C821" s="40" t="s">
        <v>52</v>
      </c>
      <c r="D821" s="40" t="s">
        <v>21</v>
      </c>
      <c r="E821" s="40" t="s">
        <v>99</v>
      </c>
      <c r="F821" s="156" t="s">
        <v>319</v>
      </c>
      <c r="G821" s="76" t="s">
        <v>36</v>
      </c>
      <c r="H821" s="66">
        <f>H822</f>
        <v>2152400</v>
      </c>
      <c r="I821" s="66">
        <f t="shared" si="3234"/>
        <v>0</v>
      </c>
      <c r="J821" s="66">
        <f t="shared" si="3234"/>
        <v>0</v>
      </c>
      <c r="K821" s="66">
        <f t="shared" si="3234"/>
        <v>0</v>
      </c>
      <c r="L821" s="66">
        <f t="shared" si="3234"/>
        <v>0</v>
      </c>
      <c r="M821" s="66">
        <f t="shared" si="3234"/>
        <v>0</v>
      </c>
      <c r="N821" s="66">
        <f t="shared" si="2931"/>
        <v>2152400</v>
      </c>
      <c r="O821" s="66">
        <f t="shared" si="2932"/>
        <v>0</v>
      </c>
      <c r="P821" s="66">
        <f t="shared" si="2933"/>
        <v>0</v>
      </c>
      <c r="Q821" s="66">
        <f t="shared" si="3235"/>
        <v>0</v>
      </c>
      <c r="R821" s="66">
        <f t="shared" si="3235"/>
        <v>0</v>
      </c>
      <c r="S821" s="66">
        <f t="shared" si="3235"/>
        <v>0</v>
      </c>
      <c r="T821" s="66">
        <f t="shared" si="3055"/>
        <v>2152400</v>
      </c>
      <c r="U821" s="66">
        <f t="shared" si="3056"/>
        <v>0</v>
      </c>
      <c r="V821" s="66">
        <f t="shared" si="3057"/>
        <v>0</v>
      </c>
      <c r="W821" s="66">
        <f t="shared" si="3236"/>
        <v>0</v>
      </c>
      <c r="X821" s="66">
        <f t="shared" si="3236"/>
        <v>0</v>
      </c>
      <c r="Y821" s="66">
        <f t="shared" si="3236"/>
        <v>0</v>
      </c>
      <c r="Z821" s="66">
        <f t="shared" si="3059"/>
        <v>2152400</v>
      </c>
      <c r="AA821" s="66">
        <f t="shared" si="3060"/>
        <v>0</v>
      </c>
      <c r="AB821" s="66">
        <f t="shared" si="3061"/>
        <v>0</v>
      </c>
      <c r="AC821" s="66">
        <f t="shared" si="3237"/>
        <v>-1715600</v>
      </c>
      <c r="AD821" s="66">
        <f t="shared" si="3237"/>
        <v>0</v>
      </c>
      <c r="AE821" s="66">
        <f t="shared" si="3237"/>
        <v>0</v>
      </c>
      <c r="AF821" s="66">
        <f t="shared" si="3063"/>
        <v>436800</v>
      </c>
      <c r="AG821" s="66">
        <f t="shared" si="3064"/>
        <v>0</v>
      </c>
      <c r="AH821" s="66">
        <f t="shared" si="3065"/>
        <v>0</v>
      </c>
      <c r="AI821" s="66">
        <f t="shared" si="3238"/>
        <v>0</v>
      </c>
      <c r="AJ821" s="66">
        <f t="shared" si="3238"/>
        <v>0</v>
      </c>
      <c r="AK821" s="66">
        <f t="shared" si="3238"/>
        <v>0</v>
      </c>
      <c r="AL821" s="66">
        <f t="shared" si="3067"/>
        <v>436800</v>
      </c>
      <c r="AM821" s="66">
        <f t="shared" si="3068"/>
        <v>0</v>
      </c>
      <c r="AN821" s="66">
        <f t="shared" si="3069"/>
        <v>0</v>
      </c>
      <c r="AO821" s="66">
        <f t="shared" si="3239"/>
        <v>0</v>
      </c>
      <c r="AP821" s="66">
        <f t="shared" si="3239"/>
        <v>0</v>
      </c>
      <c r="AQ821" s="66">
        <f t="shared" si="3239"/>
        <v>0</v>
      </c>
      <c r="AR821" s="66">
        <f t="shared" si="3071"/>
        <v>436800</v>
      </c>
      <c r="AS821" s="66">
        <f t="shared" si="3072"/>
        <v>0</v>
      </c>
      <c r="AT821" s="66">
        <f t="shared" si="3073"/>
        <v>0</v>
      </c>
      <c r="AU821" s="66">
        <f t="shared" si="3240"/>
        <v>0</v>
      </c>
      <c r="AV821" s="66">
        <f t="shared" si="3240"/>
        <v>0</v>
      </c>
      <c r="AW821" s="66">
        <f t="shared" si="3240"/>
        <v>0</v>
      </c>
      <c r="AX821" s="66">
        <f t="shared" si="3075"/>
        <v>436800</v>
      </c>
      <c r="AY821" s="66">
        <f t="shared" si="3076"/>
        <v>0</v>
      </c>
      <c r="AZ821" s="66">
        <f t="shared" si="3077"/>
        <v>0</v>
      </c>
      <c r="BA821" s="66">
        <f t="shared" si="3241"/>
        <v>0</v>
      </c>
      <c r="BB821" s="66">
        <f t="shared" si="3241"/>
        <v>0</v>
      </c>
      <c r="BC821" s="66">
        <f t="shared" si="3241"/>
        <v>0</v>
      </c>
      <c r="BD821" s="66">
        <f t="shared" si="3079"/>
        <v>436800</v>
      </c>
      <c r="BE821" s="66">
        <f t="shared" si="3080"/>
        <v>0</v>
      </c>
      <c r="BF821" s="66">
        <f t="shared" si="3081"/>
        <v>0</v>
      </c>
    </row>
    <row r="822" spans="1:58" customFormat="1" ht="25.5">
      <c r="A822" s="123"/>
      <c r="B822" s="109" t="s">
        <v>38</v>
      </c>
      <c r="C822" s="40" t="s">
        <v>52</v>
      </c>
      <c r="D822" s="40" t="s">
        <v>21</v>
      </c>
      <c r="E822" s="40" t="s">
        <v>99</v>
      </c>
      <c r="F822" s="156" t="s">
        <v>319</v>
      </c>
      <c r="G822" s="76" t="s">
        <v>37</v>
      </c>
      <c r="H822" s="66">
        <v>2152400</v>
      </c>
      <c r="I822" s="66"/>
      <c r="J822" s="66"/>
      <c r="K822" s="66"/>
      <c r="L822" s="66"/>
      <c r="M822" s="66"/>
      <c r="N822" s="66">
        <f t="shared" si="2931"/>
        <v>2152400</v>
      </c>
      <c r="O822" s="66">
        <f t="shared" si="2932"/>
        <v>0</v>
      </c>
      <c r="P822" s="66">
        <f t="shared" si="2933"/>
        <v>0</v>
      </c>
      <c r="Q822" s="66"/>
      <c r="R822" s="66"/>
      <c r="S822" s="66"/>
      <c r="T822" s="66">
        <f t="shared" si="3055"/>
        <v>2152400</v>
      </c>
      <c r="U822" s="66">
        <f t="shared" si="3056"/>
        <v>0</v>
      </c>
      <c r="V822" s="66">
        <f t="shared" si="3057"/>
        <v>0</v>
      </c>
      <c r="W822" s="66"/>
      <c r="X822" s="66"/>
      <c r="Y822" s="66"/>
      <c r="Z822" s="66">
        <f t="shared" si="3059"/>
        <v>2152400</v>
      </c>
      <c r="AA822" s="66">
        <f t="shared" si="3060"/>
        <v>0</v>
      </c>
      <c r="AB822" s="66">
        <f t="shared" si="3061"/>
        <v>0</v>
      </c>
      <c r="AC822" s="66">
        <v>-1715600</v>
      </c>
      <c r="AD822" s="66"/>
      <c r="AE822" s="66"/>
      <c r="AF822" s="66">
        <f t="shared" si="3063"/>
        <v>436800</v>
      </c>
      <c r="AG822" s="66">
        <f t="shared" si="3064"/>
        <v>0</v>
      </c>
      <c r="AH822" s="66">
        <f t="shared" si="3065"/>
        <v>0</v>
      </c>
      <c r="AI822" s="66"/>
      <c r="AJ822" s="66"/>
      <c r="AK822" s="66"/>
      <c r="AL822" s="66">
        <f t="shared" si="3067"/>
        <v>436800</v>
      </c>
      <c r="AM822" s="66">
        <f t="shared" si="3068"/>
        <v>0</v>
      </c>
      <c r="AN822" s="66">
        <f t="shared" si="3069"/>
        <v>0</v>
      </c>
      <c r="AO822" s="66"/>
      <c r="AP822" s="66"/>
      <c r="AQ822" s="66"/>
      <c r="AR822" s="66">
        <f t="shared" si="3071"/>
        <v>436800</v>
      </c>
      <c r="AS822" s="66">
        <f t="shared" si="3072"/>
        <v>0</v>
      </c>
      <c r="AT822" s="66">
        <f t="shared" si="3073"/>
        <v>0</v>
      </c>
      <c r="AU822" s="66"/>
      <c r="AV822" s="66"/>
      <c r="AW822" s="66"/>
      <c r="AX822" s="66">
        <f t="shared" si="3075"/>
        <v>436800</v>
      </c>
      <c r="AY822" s="66">
        <f t="shared" si="3076"/>
        <v>0</v>
      </c>
      <c r="AZ822" s="66">
        <f t="shared" si="3077"/>
        <v>0</v>
      </c>
      <c r="BA822" s="66"/>
      <c r="BB822" s="66"/>
      <c r="BC822" s="66"/>
      <c r="BD822" s="66">
        <f t="shared" si="3079"/>
        <v>436800</v>
      </c>
      <c r="BE822" s="66">
        <f t="shared" si="3080"/>
        <v>0</v>
      </c>
      <c r="BF822" s="66">
        <f t="shared" si="3081"/>
        <v>0</v>
      </c>
    </row>
    <row r="823" spans="1:58" customFormat="1">
      <c r="A823" s="123"/>
      <c r="B823" s="88" t="s">
        <v>59</v>
      </c>
      <c r="C823" s="40" t="s">
        <v>52</v>
      </c>
      <c r="D823" s="40" t="s">
        <v>21</v>
      </c>
      <c r="E823" s="40" t="s">
        <v>99</v>
      </c>
      <c r="F823" s="40" t="s">
        <v>136</v>
      </c>
      <c r="G823" s="41"/>
      <c r="H823" s="66">
        <f>H824+H826</f>
        <v>545094.90999999992</v>
      </c>
      <c r="I823" s="66">
        <f t="shared" ref="I823:J823" si="3242">I824+I826</f>
        <v>593704.14</v>
      </c>
      <c r="J823" s="66">
        <f t="shared" si="3242"/>
        <v>671120.81</v>
      </c>
      <c r="K823" s="66">
        <f t="shared" ref="K823:M823" si="3243">K824+K826</f>
        <v>5001.62</v>
      </c>
      <c r="L823" s="66">
        <f t="shared" si="3243"/>
        <v>-17822.43</v>
      </c>
      <c r="M823" s="66">
        <f t="shared" si="3243"/>
        <v>-74078.16</v>
      </c>
      <c r="N823" s="66">
        <f t="shared" si="2931"/>
        <v>550096.52999999991</v>
      </c>
      <c r="O823" s="66">
        <f t="shared" si="2932"/>
        <v>575881.71</v>
      </c>
      <c r="P823" s="66">
        <f t="shared" si="2933"/>
        <v>597042.65</v>
      </c>
      <c r="Q823" s="66">
        <f t="shared" ref="Q823:S823" si="3244">Q824+Q826</f>
        <v>0</v>
      </c>
      <c r="R823" s="66">
        <f t="shared" si="3244"/>
        <v>0</v>
      </c>
      <c r="S823" s="66">
        <f t="shared" si="3244"/>
        <v>0</v>
      </c>
      <c r="T823" s="66">
        <f t="shared" si="3055"/>
        <v>550096.52999999991</v>
      </c>
      <c r="U823" s="66">
        <f t="shared" si="3056"/>
        <v>575881.71</v>
      </c>
      <c r="V823" s="66">
        <f t="shared" si="3057"/>
        <v>597042.65</v>
      </c>
      <c r="W823" s="66">
        <f t="shared" ref="W823:Y823" si="3245">W824+W826</f>
        <v>0</v>
      </c>
      <c r="X823" s="66">
        <f t="shared" si="3245"/>
        <v>0</v>
      </c>
      <c r="Y823" s="66">
        <f t="shared" si="3245"/>
        <v>0</v>
      </c>
      <c r="Z823" s="66">
        <f t="shared" si="3059"/>
        <v>550096.52999999991</v>
      </c>
      <c r="AA823" s="66">
        <f t="shared" si="3060"/>
        <v>575881.71</v>
      </c>
      <c r="AB823" s="66">
        <f t="shared" si="3061"/>
        <v>597042.65</v>
      </c>
      <c r="AC823" s="66">
        <f t="shared" ref="AC823:AE823" si="3246">AC824+AC826</f>
        <v>0</v>
      </c>
      <c r="AD823" s="66">
        <f t="shared" si="3246"/>
        <v>0</v>
      </c>
      <c r="AE823" s="66">
        <f t="shared" si="3246"/>
        <v>0</v>
      </c>
      <c r="AF823" s="66">
        <f t="shared" si="3063"/>
        <v>550096.52999999991</v>
      </c>
      <c r="AG823" s="66">
        <f t="shared" si="3064"/>
        <v>575881.71</v>
      </c>
      <c r="AH823" s="66">
        <f t="shared" si="3065"/>
        <v>597042.65</v>
      </c>
      <c r="AI823" s="66">
        <f t="shared" ref="AI823:AK823" si="3247">AI824+AI826</f>
        <v>0</v>
      </c>
      <c r="AJ823" s="66">
        <f t="shared" si="3247"/>
        <v>0</v>
      </c>
      <c r="AK823" s="66">
        <f t="shared" si="3247"/>
        <v>0</v>
      </c>
      <c r="AL823" s="66">
        <f t="shared" si="3067"/>
        <v>550096.52999999991</v>
      </c>
      <c r="AM823" s="66">
        <f t="shared" si="3068"/>
        <v>575881.71</v>
      </c>
      <c r="AN823" s="66">
        <f t="shared" si="3069"/>
        <v>597042.65</v>
      </c>
      <c r="AO823" s="66">
        <f t="shared" ref="AO823:AQ823" si="3248">AO824+AO826</f>
        <v>0</v>
      </c>
      <c r="AP823" s="66">
        <f t="shared" si="3248"/>
        <v>0</v>
      </c>
      <c r="AQ823" s="66">
        <f t="shared" si="3248"/>
        <v>0</v>
      </c>
      <c r="AR823" s="66">
        <f t="shared" si="3071"/>
        <v>550096.52999999991</v>
      </c>
      <c r="AS823" s="66">
        <f t="shared" si="3072"/>
        <v>575881.71</v>
      </c>
      <c r="AT823" s="66">
        <f t="shared" si="3073"/>
        <v>597042.65</v>
      </c>
      <c r="AU823" s="66">
        <f t="shared" ref="AU823:AW823" si="3249">AU824+AU826</f>
        <v>0</v>
      </c>
      <c r="AV823" s="66">
        <f t="shared" si="3249"/>
        <v>0</v>
      </c>
      <c r="AW823" s="66">
        <f t="shared" si="3249"/>
        <v>0</v>
      </c>
      <c r="AX823" s="66">
        <f t="shared" si="3075"/>
        <v>550096.52999999991</v>
      </c>
      <c r="AY823" s="66">
        <f t="shared" si="3076"/>
        <v>575881.71</v>
      </c>
      <c r="AZ823" s="66">
        <f t="shared" si="3077"/>
        <v>597042.65</v>
      </c>
      <c r="BA823" s="66">
        <f t="shared" ref="BA823:BC823" si="3250">BA824+BA826</f>
        <v>0</v>
      </c>
      <c r="BB823" s="66">
        <f t="shared" si="3250"/>
        <v>0</v>
      </c>
      <c r="BC823" s="66">
        <f t="shared" si="3250"/>
        <v>0</v>
      </c>
      <c r="BD823" s="66">
        <f t="shared" si="3079"/>
        <v>550096.52999999991</v>
      </c>
      <c r="BE823" s="66">
        <f t="shared" si="3080"/>
        <v>575881.71</v>
      </c>
      <c r="BF823" s="66">
        <f t="shared" si="3081"/>
        <v>597042.65</v>
      </c>
    </row>
    <row r="824" spans="1:58" customFormat="1" ht="38.25">
      <c r="A824" s="123"/>
      <c r="B824" s="77" t="s">
        <v>50</v>
      </c>
      <c r="C824" s="40" t="s">
        <v>52</v>
      </c>
      <c r="D824" s="40" t="s">
        <v>21</v>
      </c>
      <c r="E824" s="40" t="s">
        <v>99</v>
      </c>
      <c r="F824" s="40" t="s">
        <v>136</v>
      </c>
      <c r="G824" s="41" t="s">
        <v>48</v>
      </c>
      <c r="H824" s="66">
        <f>H825</f>
        <v>510094.91</v>
      </c>
      <c r="I824" s="66">
        <f t="shared" ref="I824:M824" si="3251">I825</f>
        <v>558704.14</v>
      </c>
      <c r="J824" s="66">
        <f t="shared" si="3251"/>
        <v>636120.81000000006</v>
      </c>
      <c r="K824" s="66">
        <f t="shared" si="3251"/>
        <v>5001.62</v>
      </c>
      <c r="L824" s="66">
        <f t="shared" si="3251"/>
        <v>-17822.43</v>
      </c>
      <c r="M824" s="66">
        <f t="shared" si="3251"/>
        <v>-74078.16</v>
      </c>
      <c r="N824" s="66">
        <f t="shared" si="2931"/>
        <v>515096.52999999997</v>
      </c>
      <c r="O824" s="66">
        <f t="shared" si="2932"/>
        <v>540881.71</v>
      </c>
      <c r="P824" s="66">
        <f t="shared" si="2933"/>
        <v>562042.65</v>
      </c>
      <c r="Q824" s="66">
        <f t="shared" ref="Q824:S824" si="3252">Q825</f>
        <v>0</v>
      </c>
      <c r="R824" s="66">
        <f t="shared" si="3252"/>
        <v>0</v>
      </c>
      <c r="S824" s="66">
        <f t="shared" si="3252"/>
        <v>0</v>
      </c>
      <c r="T824" s="66">
        <f t="shared" si="3055"/>
        <v>515096.52999999997</v>
      </c>
      <c r="U824" s="66">
        <f t="shared" si="3056"/>
        <v>540881.71</v>
      </c>
      <c r="V824" s="66">
        <f t="shared" si="3057"/>
        <v>562042.65</v>
      </c>
      <c r="W824" s="66">
        <f t="shared" ref="W824:Y824" si="3253">W825</f>
        <v>0</v>
      </c>
      <c r="X824" s="66">
        <f t="shared" si="3253"/>
        <v>0</v>
      </c>
      <c r="Y824" s="66">
        <f t="shared" si="3253"/>
        <v>0</v>
      </c>
      <c r="Z824" s="66">
        <f t="shared" si="3059"/>
        <v>515096.52999999997</v>
      </c>
      <c r="AA824" s="66">
        <f t="shared" si="3060"/>
        <v>540881.71</v>
      </c>
      <c r="AB824" s="66">
        <f t="shared" si="3061"/>
        <v>562042.65</v>
      </c>
      <c r="AC824" s="66">
        <f t="shared" ref="AC824:AE824" si="3254">AC825</f>
        <v>-23485</v>
      </c>
      <c r="AD824" s="66">
        <f t="shared" si="3254"/>
        <v>0</v>
      </c>
      <c r="AE824" s="66">
        <f t="shared" si="3254"/>
        <v>0</v>
      </c>
      <c r="AF824" s="66">
        <f t="shared" si="3063"/>
        <v>491611.52999999997</v>
      </c>
      <c r="AG824" s="66">
        <f t="shared" si="3064"/>
        <v>540881.71</v>
      </c>
      <c r="AH824" s="66">
        <f t="shared" si="3065"/>
        <v>562042.65</v>
      </c>
      <c r="AI824" s="66">
        <f t="shared" ref="AI824:AK824" si="3255">AI825</f>
        <v>-27125</v>
      </c>
      <c r="AJ824" s="66">
        <f t="shared" si="3255"/>
        <v>0</v>
      </c>
      <c r="AK824" s="66">
        <f t="shared" si="3255"/>
        <v>0</v>
      </c>
      <c r="AL824" s="66">
        <f t="shared" si="3067"/>
        <v>464486.52999999997</v>
      </c>
      <c r="AM824" s="66">
        <f t="shared" si="3068"/>
        <v>540881.71</v>
      </c>
      <c r="AN824" s="66">
        <f t="shared" si="3069"/>
        <v>562042.65</v>
      </c>
      <c r="AO824" s="66">
        <f t="shared" ref="AO824:AQ824" si="3256">AO825</f>
        <v>-750</v>
      </c>
      <c r="AP824" s="66">
        <f t="shared" si="3256"/>
        <v>0</v>
      </c>
      <c r="AQ824" s="66">
        <f t="shared" si="3256"/>
        <v>0</v>
      </c>
      <c r="AR824" s="66">
        <f t="shared" si="3071"/>
        <v>463736.52999999997</v>
      </c>
      <c r="AS824" s="66">
        <f t="shared" si="3072"/>
        <v>540881.71</v>
      </c>
      <c r="AT824" s="66">
        <f t="shared" si="3073"/>
        <v>562042.65</v>
      </c>
      <c r="AU824" s="66">
        <f t="shared" ref="AU824:AW824" si="3257">AU825</f>
        <v>0</v>
      </c>
      <c r="AV824" s="66">
        <f t="shared" si="3257"/>
        <v>0</v>
      </c>
      <c r="AW824" s="66">
        <f t="shared" si="3257"/>
        <v>0</v>
      </c>
      <c r="AX824" s="66">
        <f t="shared" si="3075"/>
        <v>463736.52999999997</v>
      </c>
      <c r="AY824" s="66">
        <f t="shared" si="3076"/>
        <v>540881.71</v>
      </c>
      <c r="AZ824" s="66">
        <f t="shared" si="3077"/>
        <v>562042.65</v>
      </c>
      <c r="BA824" s="66">
        <f t="shared" ref="BA824:BC824" si="3258">BA825</f>
        <v>-17998.89</v>
      </c>
      <c r="BB824" s="66">
        <f t="shared" si="3258"/>
        <v>0</v>
      </c>
      <c r="BC824" s="66">
        <f t="shared" si="3258"/>
        <v>0</v>
      </c>
      <c r="BD824" s="66">
        <f t="shared" si="3079"/>
        <v>445737.63999999996</v>
      </c>
      <c r="BE824" s="66">
        <f t="shared" si="3080"/>
        <v>540881.71</v>
      </c>
      <c r="BF824" s="66">
        <f t="shared" si="3081"/>
        <v>562042.65</v>
      </c>
    </row>
    <row r="825" spans="1:58" customFormat="1">
      <c r="A825" s="123"/>
      <c r="B825" s="77" t="s">
        <v>51</v>
      </c>
      <c r="C825" s="40" t="s">
        <v>52</v>
      </c>
      <c r="D825" s="40" t="s">
        <v>21</v>
      </c>
      <c r="E825" s="40" t="s">
        <v>99</v>
      </c>
      <c r="F825" s="40" t="s">
        <v>136</v>
      </c>
      <c r="G825" s="41" t="s">
        <v>49</v>
      </c>
      <c r="H825" s="66">
        <f>500094.91+10000</f>
        <v>510094.91</v>
      </c>
      <c r="I825" s="66">
        <f>548704.14+10000</f>
        <v>558704.14</v>
      </c>
      <c r="J825" s="66">
        <f>626120.81+10000</f>
        <v>636120.81000000006</v>
      </c>
      <c r="K825" s="66">
        <v>5001.62</v>
      </c>
      <c r="L825" s="66">
        <v>-17822.43</v>
      </c>
      <c r="M825" s="66">
        <v>-74078.16</v>
      </c>
      <c r="N825" s="66">
        <f t="shared" si="2931"/>
        <v>515096.52999999997</v>
      </c>
      <c r="O825" s="66">
        <f t="shared" si="2932"/>
        <v>540881.71</v>
      </c>
      <c r="P825" s="66">
        <f t="shared" si="2933"/>
        <v>562042.65</v>
      </c>
      <c r="Q825" s="66"/>
      <c r="R825" s="66"/>
      <c r="S825" s="66"/>
      <c r="T825" s="66">
        <f t="shared" si="3055"/>
        <v>515096.52999999997</v>
      </c>
      <c r="U825" s="66">
        <f t="shared" si="3056"/>
        <v>540881.71</v>
      </c>
      <c r="V825" s="66">
        <f t="shared" si="3057"/>
        <v>562042.65</v>
      </c>
      <c r="W825" s="66"/>
      <c r="X825" s="66"/>
      <c r="Y825" s="66"/>
      <c r="Z825" s="66">
        <f t="shared" si="3059"/>
        <v>515096.52999999997</v>
      </c>
      <c r="AA825" s="66">
        <f t="shared" si="3060"/>
        <v>540881.71</v>
      </c>
      <c r="AB825" s="66">
        <f t="shared" si="3061"/>
        <v>562042.65</v>
      </c>
      <c r="AC825" s="66">
        <v>-23485</v>
      </c>
      <c r="AD825" s="66"/>
      <c r="AE825" s="66"/>
      <c r="AF825" s="66">
        <f t="shared" si="3063"/>
        <v>491611.52999999997</v>
      </c>
      <c r="AG825" s="66">
        <f t="shared" si="3064"/>
        <v>540881.71</v>
      </c>
      <c r="AH825" s="66">
        <f t="shared" si="3065"/>
        <v>562042.65</v>
      </c>
      <c r="AI825" s="66">
        <v>-27125</v>
      </c>
      <c r="AJ825" s="66"/>
      <c r="AK825" s="66"/>
      <c r="AL825" s="66">
        <f t="shared" si="3067"/>
        <v>464486.52999999997</v>
      </c>
      <c r="AM825" s="66">
        <f t="shared" si="3068"/>
        <v>540881.71</v>
      </c>
      <c r="AN825" s="66">
        <f t="shared" si="3069"/>
        <v>562042.65</v>
      </c>
      <c r="AO825" s="66">
        <v>-750</v>
      </c>
      <c r="AP825" s="66"/>
      <c r="AQ825" s="66"/>
      <c r="AR825" s="66">
        <f t="shared" si="3071"/>
        <v>463736.52999999997</v>
      </c>
      <c r="AS825" s="66">
        <f t="shared" si="3072"/>
        <v>540881.71</v>
      </c>
      <c r="AT825" s="66">
        <f t="shared" si="3073"/>
        <v>562042.65</v>
      </c>
      <c r="AU825" s="66"/>
      <c r="AV825" s="66"/>
      <c r="AW825" s="66"/>
      <c r="AX825" s="66">
        <f t="shared" si="3075"/>
        <v>463736.52999999997</v>
      </c>
      <c r="AY825" s="66">
        <f t="shared" si="3076"/>
        <v>540881.71</v>
      </c>
      <c r="AZ825" s="66">
        <f t="shared" si="3077"/>
        <v>562042.65</v>
      </c>
      <c r="BA825" s="66">
        <v>-17998.89</v>
      </c>
      <c r="BB825" s="66"/>
      <c r="BC825" s="66"/>
      <c r="BD825" s="66">
        <f t="shared" si="3079"/>
        <v>445737.63999999996</v>
      </c>
      <c r="BE825" s="66">
        <f t="shared" si="3080"/>
        <v>540881.71</v>
      </c>
      <c r="BF825" s="66">
        <f t="shared" si="3081"/>
        <v>562042.65</v>
      </c>
    </row>
    <row r="826" spans="1:58" customFormat="1" ht="25.5">
      <c r="A826" s="123"/>
      <c r="B826" s="136" t="s">
        <v>207</v>
      </c>
      <c r="C826" s="40" t="s">
        <v>52</v>
      </c>
      <c r="D826" s="40" t="s">
        <v>21</v>
      </c>
      <c r="E826" s="40" t="s">
        <v>99</v>
      </c>
      <c r="F826" s="40" t="s">
        <v>136</v>
      </c>
      <c r="G826" s="41" t="s">
        <v>32</v>
      </c>
      <c r="H826" s="66">
        <f>H827</f>
        <v>35000</v>
      </c>
      <c r="I826" s="66">
        <f t="shared" ref="I826:M826" si="3259">I827</f>
        <v>35000</v>
      </c>
      <c r="J826" s="66">
        <f t="shared" si="3259"/>
        <v>35000</v>
      </c>
      <c r="K826" s="66">
        <f t="shared" si="3259"/>
        <v>0</v>
      </c>
      <c r="L826" s="66">
        <f t="shared" si="3259"/>
        <v>0</v>
      </c>
      <c r="M826" s="66">
        <f t="shared" si="3259"/>
        <v>0</v>
      </c>
      <c r="N826" s="66">
        <f t="shared" si="2931"/>
        <v>35000</v>
      </c>
      <c r="O826" s="66">
        <f t="shared" si="2932"/>
        <v>35000</v>
      </c>
      <c r="P826" s="66">
        <f t="shared" si="2933"/>
        <v>35000</v>
      </c>
      <c r="Q826" s="66">
        <f t="shared" ref="Q826:S826" si="3260">Q827</f>
        <v>0</v>
      </c>
      <c r="R826" s="66">
        <f t="shared" si="3260"/>
        <v>0</v>
      </c>
      <c r="S826" s="66">
        <f t="shared" si="3260"/>
        <v>0</v>
      </c>
      <c r="T826" s="66">
        <f t="shared" si="3055"/>
        <v>35000</v>
      </c>
      <c r="U826" s="66">
        <f t="shared" si="3056"/>
        <v>35000</v>
      </c>
      <c r="V826" s="66">
        <f t="shared" si="3057"/>
        <v>35000</v>
      </c>
      <c r="W826" s="66">
        <f t="shared" ref="W826:Y826" si="3261">W827</f>
        <v>0</v>
      </c>
      <c r="X826" s="66">
        <f t="shared" si="3261"/>
        <v>0</v>
      </c>
      <c r="Y826" s="66">
        <f t="shared" si="3261"/>
        <v>0</v>
      </c>
      <c r="Z826" s="66">
        <f t="shared" si="3059"/>
        <v>35000</v>
      </c>
      <c r="AA826" s="66">
        <f t="shared" si="3060"/>
        <v>35000</v>
      </c>
      <c r="AB826" s="66">
        <f t="shared" si="3061"/>
        <v>35000</v>
      </c>
      <c r="AC826" s="66">
        <f t="shared" ref="AC826:AE826" si="3262">AC827</f>
        <v>23485</v>
      </c>
      <c r="AD826" s="66">
        <f t="shared" si="3262"/>
        <v>0</v>
      </c>
      <c r="AE826" s="66">
        <f t="shared" si="3262"/>
        <v>0</v>
      </c>
      <c r="AF826" s="66">
        <f t="shared" si="3063"/>
        <v>58485</v>
      </c>
      <c r="AG826" s="66">
        <f t="shared" si="3064"/>
        <v>35000</v>
      </c>
      <c r="AH826" s="66">
        <f t="shared" si="3065"/>
        <v>35000</v>
      </c>
      <c r="AI826" s="66">
        <f t="shared" ref="AI826:AK826" si="3263">AI827</f>
        <v>27125</v>
      </c>
      <c r="AJ826" s="66">
        <f t="shared" si="3263"/>
        <v>0</v>
      </c>
      <c r="AK826" s="66">
        <f t="shared" si="3263"/>
        <v>0</v>
      </c>
      <c r="AL826" s="66">
        <f t="shared" si="3067"/>
        <v>85610</v>
      </c>
      <c r="AM826" s="66">
        <f t="shared" si="3068"/>
        <v>35000</v>
      </c>
      <c r="AN826" s="66">
        <f t="shared" si="3069"/>
        <v>35000</v>
      </c>
      <c r="AO826" s="66">
        <f t="shared" ref="AO826:AQ826" si="3264">AO827</f>
        <v>750</v>
      </c>
      <c r="AP826" s="66">
        <f t="shared" si="3264"/>
        <v>0</v>
      </c>
      <c r="AQ826" s="66">
        <f t="shared" si="3264"/>
        <v>0</v>
      </c>
      <c r="AR826" s="66">
        <f t="shared" si="3071"/>
        <v>86360</v>
      </c>
      <c r="AS826" s="66">
        <f t="shared" si="3072"/>
        <v>35000</v>
      </c>
      <c r="AT826" s="66">
        <f t="shared" si="3073"/>
        <v>35000</v>
      </c>
      <c r="AU826" s="66">
        <f t="shared" ref="AU826:AW826" si="3265">AU827</f>
        <v>0</v>
      </c>
      <c r="AV826" s="66">
        <f t="shared" si="3265"/>
        <v>0</v>
      </c>
      <c r="AW826" s="66">
        <f t="shared" si="3265"/>
        <v>0</v>
      </c>
      <c r="AX826" s="66">
        <f t="shared" si="3075"/>
        <v>86360</v>
      </c>
      <c r="AY826" s="66">
        <f t="shared" si="3076"/>
        <v>35000</v>
      </c>
      <c r="AZ826" s="66">
        <f t="shared" si="3077"/>
        <v>35000</v>
      </c>
      <c r="BA826" s="66">
        <f t="shared" ref="BA826:BC826" si="3266">BA827</f>
        <v>17998.89</v>
      </c>
      <c r="BB826" s="66">
        <f t="shared" si="3266"/>
        <v>0</v>
      </c>
      <c r="BC826" s="66">
        <f t="shared" si="3266"/>
        <v>0</v>
      </c>
      <c r="BD826" s="66">
        <f t="shared" si="3079"/>
        <v>104358.89</v>
      </c>
      <c r="BE826" s="66">
        <f t="shared" si="3080"/>
        <v>35000</v>
      </c>
      <c r="BF826" s="66">
        <f t="shared" si="3081"/>
        <v>35000</v>
      </c>
    </row>
    <row r="827" spans="1:58" customFormat="1" ht="25.5">
      <c r="A827" s="123"/>
      <c r="B827" s="77" t="s">
        <v>34</v>
      </c>
      <c r="C827" s="40" t="s">
        <v>52</v>
      </c>
      <c r="D827" s="40" t="s">
        <v>21</v>
      </c>
      <c r="E827" s="40" t="s">
        <v>99</v>
      </c>
      <c r="F827" s="40" t="s">
        <v>136</v>
      </c>
      <c r="G827" s="41" t="s">
        <v>33</v>
      </c>
      <c r="H827" s="66">
        <v>35000</v>
      </c>
      <c r="I827" s="66">
        <v>35000</v>
      </c>
      <c r="J827" s="66">
        <v>35000</v>
      </c>
      <c r="K827" s="66"/>
      <c r="L827" s="66"/>
      <c r="M827" s="66"/>
      <c r="N827" s="66">
        <f t="shared" si="2931"/>
        <v>35000</v>
      </c>
      <c r="O827" s="66">
        <f t="shared" si="2932"/>
        <v>35000</v>
      </c>
      <c r="P827" s="66">
        <f t="shared" si="2933"/>
        <v>35000</v>
      </c>
      <c r="Q827" s="66"/>
      <c r="R827" s="66"/>
      <c r="S827" s="66"/>
      <c r="T827" s="66">
        <f t="shared" si="3055"/>
        <v>35000</v>
      </c>
      <c r="U827" s="66">
        <f t="shared" si="3056"/>
        <v>35000</v>
      </c>
      <c r="V827" s="66">
        <f t="shared" si="3057"/>
        <v>35000</v>
      </c>
      <c r="W827" s="66"/>
      <c r="X827" s="66"/>
      <c r="Y827" s="66"/>
      <c r="Z827" s="66">
        <f t="shared" si="3059"/>
        <v>35000</v>
      </c>
      <c r="AA827" s="66">
        <f t="shared" si="3060"/>
        <v>35000</v>
      </c>
      <c r="AB827" s="66">
        <f t="shared" si="3061"/>
        <v>35000</v>
      </c>
      <c r="AC827" s="66">
        <v>23485</v>
      </c>
      <c r="AD827" s="66"/>
      <c r="AE827" s="66"/>
      <c r="AF827" s="66">
        <f t="shared" si="3063"/>
        <v>58485</v>
      </c>
      <c r="AG827" s="66">
        <f t="shared" si="3064"/>
        <v>35000</v>
      </c>
      <c r="AH827" s="66">
        <f t="shared" si="3065"/>
        <v>35000</v>
      </c>
      <c r="AI827" s="66">
        <v>27125</v>
      </c>
      <c r="AJ827" s="66"/>
      <c r="AK827" s="66"/>
      <c r="AL827" s="66">
        <f t="shared" si="3067"/>
        <v>85610</v>
      </c>
      <c r="AM827" s="66">
        <f t="shared" si="3068"/>
        <v>35000</v>
      </c>
      <c r="AN827" s="66">
        <f t="shared" si="3069"/>
        <v>35000</v>
      </c>
      <c r="AO827" s="66">
        <v>750</v>
      </c>
      <c r="AP827" s="66"/>
      <c r="AQ827" s="66"/>
      <c r="AR827" s="66">
        <f t="shared" si="3071"/>
        <v>86360</v>
      </c>
      <c r="AS827" s="66">
        <f t="shared" si="3072"/>
        <v>35000</v>
      </c>
      <c r="AT827" s="66">
        <f t="shared" si="3073"/>
        <v>35000</v>
      </c>
      <c r="AU827" s="66"/>
      <c r="AV827" s="66"/>
      <c r="AW827" s="66"/>
      <c r="AX827" s="66">
        <f t="shared" si="3075"/>
        <v>86360</v>
      </c>
      <c r="AY827" s="66">
        <f t="shared" si="3076"/>
        <v>35000</v>
      </c>
      <c r="AZ827" s="66">
        <f t="shared" si="3077"/>
        <v>35000</v>
      </c>
      <c r="BA827" s="66">
        <v>17998.89</v>
      </c>
      <c r="BB827" s="66"/>
      <c r="BC827" s="66"/>
      <c r="BD827" s="66">
        <f t="shared" si="3079"/>
        <v>104358.89</v>
      </c>
      <c r="BE827" s="66">
        <f t="shared" si="3080"/>
        <v>35000</v>
      </c>
      <c r="BF827" s="66">
        <f t="shared" si="3081"/>
        <v>35000</v>
      </c>
    </row>
    <row r="828" spans="1:58" customFormat="1" ht="25.5">
      <c r="A828" s="123"/>
      <c r="B828" s="88" t="s">
        <v>96</v>
      </c>
      <c r="C828" s="165" t="s">
        <v>52</v>
      </c>
      <c r="D828" s="165" t="s">
        <v>21</v>
      </c>
      <c r="E828" s="165" t="s">
        <v>99</v>
      </c>
      <c r="F828" s="165" t="s">
        <v>137</v>
      </c>
      <c r="G828" s="122"/>
      <c r="H828" s="67">
        <f>H829</f>
        <v>71379.360000000001</v>
      </c>
      <c r="I828" s="67">
        <f t="shared" ref="I828:M828" si="3267">I829</f>
        <v>74234.53</v>
      </c>
      <c r="J828" s="67">
        <f t="shared" si="3267"/>
        <v>74234.53</v>
      </c>
      <c r="K828" s="67">
        <f t="shared" si="3267"/>
        <v>0</v>
      </c>
      <c r="L828" s="67">
        <f t="shared" si="3267"/>
        <v>0</v>
      </c>
      <c r="M828" s="67">
        <f t="shared" si="3267"/>
        <v>0</v>
      </c>
      <c r="N828" s="67">
        <f t="shared" si="2931"/>
        <v>71379.360000000001</v>
      </c>
      <c r="O828" s="67">
        <f t="shared" si="2932"/>
        <v>74234.53</v>
      </c>
      <c r="P828" s="67">
        <f t="shared" si="2933"/>
        <v>74234.53</v>
      </c>
      <c r="Q828" s="67">
        <f t="shared" ref="Q828:S829" si="3268">Q829</f>
        <v>0</v>
      </c>
      <c r="R828" s="67">
        <f t="shared" si="3268"/>
        <v>0</v>
      </c>
      <c r="S828" s="67">
        <f t="shared" si="3268"/>
        <v>0</v>
      </c>
      <c r="T828" s="67">
        <f t="shared" si="3055"/>
        <v>71379.360000000001</v>
      </c>
      <c r="U828" s="67">
        <f t="shared" si="3056"/>
        <v>74234.53</v>
      </c>
      <c r="V828" s="67">
        <f t="shared" si="3057"/>
        <v>74234.53</v>
      </c>
      <c r="W828" s="67">
        <f t="shared" ref="W828:Y829" si="3269">W829</f>
        <v>0</v>
      </c>
      <c r="X828" s="67">
        <f t="shared" si="3269"/>
        <v>0</v>
      </c>
      <c r="Y828" s="67">
        <f t="shared" si="3269"/>
        <v>0</v>
      </c>
      <c r="Z828" s="67">
        <f t="shared" si="3059"/>
        <v>71379.360000000001</v>
      </c>
      <c r="AA828" s="67">
        <f t="shared" si="3060"/>
        <v>74234.53</v>
      </c>
      <c r="AB828" s="67">
        <f t="shared" si="3061"/>
        <v>74234.53</v>
      </c>
      <c r="AC828" s="67">
        <f t="shared" ref="AC828:AE829" si="3270">AC829</f>
        <v>0</v>
      </c>
      <c r="AD828" s="67">
        <f t="shared" si="3270"/>
        <v>0</v>
      </c>
      <c r="AE828" s="67">
        <f t="shared" si="3270"/>
        <v>0</v>
      </c>
      <c r="AF828" s="67">
        <f t="shared" si="3063"/>
        <v>71379.360000000001</v>
      </c>
      <c r="AG828" s="67">
        <f t="shared" si="3064"/>
        <v>74234.53</v>
      </c>
      <c r="AH828" s="67">
        <f t="shared" si="3065"/>
        <v>74234.53</v>
      </c>
      <c r="AI828" s="67">
        <f t="shared" ref="AI828:AK829" si="3271">AI829</f>
        <v>0</v>
      </c>
      <c r="AJ828" s="67">
        <f t="shared" si="3271"/>
        <v>0</v>
      </c>
      <c r="AK828" s="67">
        <f t="shared" si="3271"/>
        <v>0</v>
      </c>
      <c r="AL828" s="67">
        <f t="shared" si="3067"/>
        <v>71379.360000000001</v>
      </c>
      <c r="AM828" s="67">
        <f t="shared" si="3068"/>
        <v>74234.53</v>
      </c>
      <c r="AN828" s="67">
        <f t="shared" si="3069"/>
        <v>74234.53</v>
      </c>
      <c r="AO828" s="67">
        <f t="shared" ref="AO828:AQ829" si="3272">AO829</f>
        <v>0</v>
      </c>
      <c r="AP828" s="67">
        <f t="shared" si="3272"/>
        <v>0</v>
      </c>
      <c r="AQ828" s="67">
        <f t="shared" si="3272"/>
        <v>0</v>
      </c>
      <c r="AR828" s="67">
        <f t="shared" si="3071"/>
        <v>71379.360000000001</v>
      </c>
      <c r="AS828" s="67">
        <f t="shared" si="3072"/>
        <v>74234.53</v>
      </c>
      <c r="AT828" s="67">
        <f t="shared" si="3073"/>
        <v>74234.53</v>
      </c>
      <c r="AU828" s="67">
        <f t="shared" ref="AU828:AW829" si="3273">AU829</f>
        <v>0</v>
      </c>
      <c r="AV828" s="67">
        <f t="shared" si="3273"/>
        <v>0</v>
      </c>
      <c r="AW828" s="67">
        <f t="shared" si="3273"/>
        <v>0</v>
      </c>
      <c r="AX828" s="67">
        <f t="shared" si="3075"/>
        <v>71379.360000000001</v>
      </c>
      <c r="AY828" s="67">
        <f t="shared" si="3076"/>
        <v>74234.53</v>
      </c>
      <c r="AZ828" s="67">
        <f t="shared" si="3077"/>
        <v>74234.53</v>
      </c>
      <c r="BA828" s="67">
        <f t="shared" ref="BA828:BC829" si="3274">BA829</f>
        <v>0</v>
      </c>
      <c r="BB828" s="67">
        <f t="shared" si="3274"/>
        <v>0</v>
      </c>
      <c r="BC828" s="67">
        <f t="shared" si="3274"/>
        <v>0</v>
      </c>
      <c r="BD828" s="67">
        <f t="shared" si="3079"/>
        <v>71379.360000000001</v>
      </c>
      <c r="BE828" s="67">
        <f t="shared" si="3080"/>
        <v>74234.53</v>
      </c>
      <c r="BF828" s="67">
        <f t="shared" si="3081"/>
        <v>74234.53</v>
      </c>
    </row>
    <row r="829" spans="1:58" customFormat="1">
      <c r="A829" s="123"/>
      <c r="B829" s="109" t="s">
        <v>35</v>
      </c>
      <c r="C829" s="165" t="s">
        <v>52</v>
      </c>
      <c r="D829" s="165" t="s">
        <v>21</v>
      </c>
      <c r="E829" s="165" t="s">
        <v>99</v>
      </c>
      <c r="F829" s="165" t="s">
        <v>137</v>
      </c>
      <c r="G829" s="122" t="s">
        <v>36</v>
      </c>
      <c r="H829" s="67">
        <f>H830</f>
        <v>71379.360000000001</v>
      </c>
      <c r="I829" s="67">
        <f t="shared" ref="I829:M829" si="3275">I830</f>
        <v>74234.53</v>
      </c>
      <c r="J829" s="67">
        <f t="shared" si="3275"/>
        <v>74234.53</v>
      </c>
      <c r="K829" s="67">
        <f t="shared" si="3275"/>
        <v>0</v>
      </c>
      <c r="L829" s="67">
        <f t="shared" si="3275"/>
        <v>0</v>
      </c>
      <c r="M829" s="67">
        <f t="shared" si="3275"/>
        <v>0</v>
      </c>
      <c r="N829" s="67">
        <f t="shared" si="2931"/>
        <v>71379.360000000001</v>
      </c>
      <c r="O829" s="67">
        <f t="shared" si="2932"/>
        <v>74234.53</v>
      </c>
      <c r="P829" s="67">
        <f t="shared" si="2933"/>
        <v>74234.53</v>
      </c>
      <c r="Q829" s="67">
        <f t="shared" si="3268"/>
        <v>0</v>
      </c>
      <c r="R829" s="67">
        <f t="shared" si="3268"/>
        <v>0</v>
      </c>
      <c r="S829" s="67">
        <f t="shared" si="3268"/>
        <v>0</v>
      </c>
      <c r="T829" s="67">
        <f t="shared" si="3055"/>
        <v>71379.360000000001</v>
      </c>
      <c r="U829" s="67">
        <f t="shared" si="3056"/>
        <v>74234.53</v>
      </c>
      <c r="V829" s="67">
        <f t="shared" si="3057"/>
        <v>74234.53</v>
      </c>
      <c r="W829" s="67">
        <f t="shared" si="3269"/>
        <v>0</v>
      </c>
      <c r="X829" s="67">
        <f t="shared" si="3269"/>
        <v>0</v>
      </c>
      <c r="Y829" s="67">
        <f t="shared" si="3269"/>
        <v>0</v>
      </c>
      <c r="Z829" s="67">
        <f t="shared" si="3059"/>
        <v>71379.360000000001</v>
      </c>
      <c r="AA829" s="67">
        <f t="shared" si="3060"/>
        <v>74234.53</v>
      </c>
      <c r="AB829" s="67">
        <f t="shared" si="3061"/>
        <v>74234.53</v>
      </c>
      <c r="AC829" s="67">
        <f t="shared" si="3270"/>
        <v>0</v>
      </c>
      <c r="AD829" s="67">
        <f t="shared" si="3270"/>
        <v>0</v>
      </c>
      <c r="AE829" s="67">
        <f t="shared" si="3270"/>
        <v>0</v>
      </c>
      <c r="AF829" s="67">
        <f t="shared" si="3063"/>
        <v>71379.360000000001</v>
      </c>
      <c r="AG829" s="67">
        <f t="shared" si="3064"/>
        <v>74234.53</v>
      </c>
      <c r="AH829" s="67">
        <f t="shared" si="3065"/>
        <v>74234.53</v>
      </c>
      <c r="AI829" s="67">
        <f t="shared" si="3271"/>
        <v>0</v>
      </c>
      <c r="AJ829" s="67">
        <f t="shared" si="3271"/>
        <v>0</v>
      </c>
      <c r="AK829" s="67">
        <f t="shared" si="3271"/>
        <v>0</v>
      </c>
      <c r="AL829" s="67">
        <f t="shared" si="3067"/>
        <v>71379.360000000001</v>
      </c>
      <c r="AM829" s="67">
        <f t="shared" si="3068"/>
        <v>74234.53</v>
      </c>
      <c r="AN829" s="67">
        <f t="shared" si="3069"/>
        <v>74234.53</v>
      </c>
      <c r="AO829" s="67">
        <f t="shared" si="3272"/>
        <v>0</v>
      </c>
      <c r="AP829" s="67">
        <f t="shared" si="3272"/>
        <v>0</v>
      </c>
      <c r="AQ829" s="67">
        <f t="shared" si="3272"/>
        <v>0</v>
      </c>
      <c r="AR829" s="67">
        <f t="shared" si="3071"/>
        <v>71379.360000000001</v>
      </c>
      <c r="AS829" s="67">
        <f t="shared" si="3072"/>
        <v>74234.53</v>
      </c>
      <c r="AT829" s="67">
        <f t="shared" si="3073"/>
        <v>74234.53</v>
      </c>
      <c r="AU829" s="67">
        <f t="shared" si="3273"/>
        <v>0</v>
      </c>
      <c r="AV829" s="67">
        <f t="shared" si="3273"/>
        <v>0</v>
      </c>
      <c r="AW829" s="67">
        <f t="shared" si="3273"/>
        <v>0</v>
      </c>
      <c r="AX829" s="67">
        <f t="shared" si="3075"/>
        <v>71379.360000000001</v>
      </c>
      <c r="AY829" s="67">
        <f t="shared" si="3076"/>
        <v>74234.53</v>
      </c>
      <c r="AZ829" s="67">
        <f t="shared" si="3077"/>
        <v>74234.53</v>
      </c>
      <c r="BA829" s="67">
        <f t="shared" si="3274"/>
        <v>0</v>
      </c>
      <c r="BB829" s="67">
        <f t="shared" si="3274"/>
        <v>0</v>
      </c>
      <c r="BC829" s="67">
        <f t="shared" si="3274"/>
        <v>0</v>
      </c>
      <c r="BD829" s="67">
        <f t="shared" si="3079"/>
        <v>71379.360000000001</v>
      </c>
      <c r="BE829" s="67">
        <f t="shared" si="3080"/>
        <v>74234.53</v>
      </c>
      <c r="BF829" s="67">
        <f t="shared" si="3081"/>
        <v>74234.53</v>
      </c>
    </row>
    <row r="830" spans="1:58" customFormat="1" ht="25.5">
      <c r="A830" s="123"/>
      <c r="B830" s="175" t="s">
        <v>38</v>
      </c>
      <c r="C830" s="165" t="s">
        <v>52</v>
      </c>
      <c r="D830" s="165" t="s">
        <v>21</v>
      </c>
      <c r="E830" s="165" t="s">
        <v>99</v>
      </c>
      <c r="F830" s="165" t="s">
        <v>137</v>
      </c>
      <c r="G830" s="122" t="s">
        <v>37</v>
      </c>
      <c r="H830" s="74">
        <v>71379.360000000001</v>
      </c>
      <c r="I830" s="74">
        <v>74234.53</v>
      </c>
      <c r="J830" s="74">
        <v>74234.53</v>
      </c>
      <c r="K830" s="74"/>
      <c r="L830" s="74"/>
      <c r="M830" s="74"/>
      <c r="N830" s="74">
        <f t="shared" si="2931"/>
        <v>71379.360000000001</v>
      </c>
      <c r="O830" s="74">
        <f t="shared" si="2932"/>
        <v>74234.53</v>
      </c>
      <c r="P830" s="74">
        <f t="shared" si="2933"/>
        <v>74234.53</v>
      </c>
      <c r="Q830" s="74"/>
      <c r="R830" s="74"/>
      <c r="S830" s="74"/>
      <c r="T830" s="74">
        <f t="shared" si="3055"/>
        <v>71379.360000000001</v>
      </c>
      <c r="U830" s="74">
        <f t="shared" si="3056"/>
        <v>74234.53</v>
      </c>
      <c r="V830" s="74">
        <f t="shared" si="3057"/>
        <v>74234.53</v>
      </c>
      <c r="W830" s="74"/>
      <c r="X830" s="74"/>
      <c r="Y830" s="74"/>
      <c r="Z830" s="74">
        <f t="shared" si="3059"/>
        <v>71379.360000000001</v>
      </c>
      <c r="AA830" s="74">
        <f t="shared" si="3060"/>
        <v>74234.53</v>
      </c>
      <c r="AB830" s="74">
        <f t="shared" si="3061"/>
        <v>74234.53</v>
      </c>
      <c r="AC830" s="74"/>
      <c r="AD830" s="74"/>
      <c r="AE830" s="74"/>
      <c r="AF830" s="74">
        <f t="shared" si="3063"/>
        <v>71379.360000000001</v>
      </c>
      <c r="AG830" s="74">
        <f t="shared" si="3064"/>
        <v>74234.53</v>
      </c>
      <c r="AH830" s="74">
        <f t="shared" si="3065"/>
        <v>74234.53</v>
      </c>
      <c r="AI830" s="74"/>
      <c r="AJ830" s="74"/>
      <c r="AK830" s="74"/>
      <c r="AL830" s="74">
        <f t="shared" si="3067"/>
        <v>71379.360000000001</v>
      </c>
      <c r="AM830" s="74">
        <f t="shared" si="3068"/>
        <v>74234.53</v>
      </c>
      <c r="AN830" s="74">
        <f t="shared" si="3069"/>
        <v>74234.53</v>
      </c>
      <c r="AO830" s="74"/>
      <c r="AP830" s="74"/>
      <c r="AQ830" s="74"/>
      <c r="AR830" s="74">
        <f t="shared" si="3071"/>
        <v>71379.360000000001</v>
      </c>
      <c r="AS830" s="74">
        <f t="shared" si="3072"/>
        <v>74234.53</v>
      </c>
      <c r="AT830" s="74">
        <f t="shared" si="3073"/>
        <v>74234.53</v>
      </c>
      <c r="AU830" s="74"/>
      <c r="AV830" s="74"/>
      <c r="AW830" s="74"/>
      <c r="AX830" s="74">
        <f t="shared" si="3075"/>
        <v>71379.360000000001</v>
      </c>
      <c r="AY830" s="74">
        <f t="shared" si="3076"/>
        <v>74234.53</v>
      </c>
      <c r="AZ830" s="74">
        <f t="shared" si="3077"/>
        <v>74234.53</v>
      </c>
      <c r="BA830" s="74"/>
      <c r="BB830" s="74"/>
      <c r="BC830" s="74"/>
      <c r="BD830" s="74">
        <f t="shared" si="3079"/>
        <v>71379.360000000001</v>
      </c>
      <c r="BE830" s="74">
        <f t="shared" si="3080"/>
        <v>74234.53</v>
      </c>
      <c r="BF830" s="74">
        <f t="shared" si="3081"/>
        <v>74234.53</v>
      </c>
    </row>
    <row r="831" spans="1:58" customFormat="1" ht="51">
      <c r="A831" s="123"/>
      <c r="B831" s="88" t="s">
        <v>219</v>
      </c>
      <c r="C831" s="40" t="s">
        <v>52</v>
      </c>
      <c r="D831" s="40" t="s">
        <v>21</v>
      </c>
      <c r="E831" s="40" t="s">
        <v>99</v>
      </c>
      <c r="F831" s="40" t="s">
        <v>170</v>
      </c>
      <c r="G831" s="41"/>
      <c r="H831" s="66">
        <f>H834+H832</f>
        <v>2180379.6399999997</v>
      </c>
      <c r="I831" s="66">
        <f t="shared" ref="I831:J831" si="3276">I834+I832</f>
        <v>2374816.54</v>
      </c>
      <c r="J831" s="66">
        <f t="shared" si="3276"/>
        <v>2684483.21</v>
      </c>
      <c r="K831" s="66">
        <f t="shared" ref="K831:M831" si="3277">K834+K832</f>
        <v>20006.48</v>
      </c>
      <c r="L831" s="66">
        <f t="shared" si="3277"/>
        <v>-71289.710000000006</v>
      </c>
      <c r="M831" s="66">
        <f t="shared" si="3277"/>
        <v>-296312.59999999998</v>
      </c>
      <c r="N831" s="66">
        <f t="shared" si="2931"/>
        <v>2200386.1199999996</v>
      </c>
      <c r="O831" s="66">
        <f t="shared" si="2932"/>
        <v>2303526.83</v>
      </c>
      <c r="P831" s="66">
        <f t="shared" si="2933"/>
        <v>2388170.61</v>
      </c>
      <c r="Q831" s="66">
        <f t="shared" ref="Q831:S831" si="3278">Q834+Q832</f>
        <v>0</v>
      </c>
      <c r="R831" s="66">
        <f t="shared" si="3278"/>
        <v>0</v>
      </c>
      <c r="S831" s="66">
        <f t="shared" si="3278"/>
        <v>0</v>
      </c>
      <c r="T831" s="66">
        <f t="shared" si="3055"/>
        <v>2200386.1199999996</v>
      </c>
      <c r="U831" s="66">
        <f t="shared" si="3056"/>
        <v>2303526.83</v>
      </c>
      <c r="V831" s="66">
        <f t="shared" si="3057"/>
        <v>2388170.61</v>
      </c>
      <c r="W831" s="66">
        <f t="shared" ref="W831:Y831" si="3279">W834+W832</f>
        <v>0</v>
      </c>
      <c r="X831" s="66">
        <f t="shared" si="3279"/>
        <v>0</v>
      </c>
      <c r="Y831" s="66">
        <f t="shared" si="3279"/>
        <v>0</v>
      </c>
      <c r="Z831" s="66">
        <f t="shared" si="3059"/>
        <v>2200386.1199999996</v>
      </c>
      <c r="AA831" s="66">
        <f t="shared" si="3060"/>
        <v>2303526.83</v>
      </c>
      <c r="AB831" s="66">
        <f t="shared" si="3061"/>
        <v>2388170.61</v>
      </c>
      <c r="AC831" s="66">
        <f t="shared" ref="AC831:AE831" si="3280">AC834+AC832</f>
        <v>0</v>
      </c>
      <c r="AD831" s="66">
        <f t="shared" si="3280"/>
        <v>0</v>
      </c>
      <c r="AE831" s="66">
        <f t="shared" si="3280"/>
        <v>0</v>
      </c>
      <c r="AF831" s="66">
        <f t="shared" si="3063"/>
        <v>2200386.1199999996</v>
      </c>
      <c r="AG831" s="66">
        <f t="shared" si="3064"/>
        <v>2303526.83</v>
      </c>
      <c r="AH831" s="66">
        <f t="shared" si="3065"/>
        <v>2388170.61</v>
      </c>
      <c r="AI831" s="66">
        <f t="shared" ref="AI831:AK831" si="3281">AI834+AI832</f>
        <v>0</v>
      </c>
      <c r="AJ831" s="66">
        <f t="shared" si="3281"/>
        <v>0</v>
      </c>
      <c r="AK831" s="66">
        <f t="shared" si="3281"/>
        <v>0</v>
      </c>
      <c r="AL831" s="66">
        <f t="shared" si="3067"/>
        <v>2200386.1199999996</v>
      </c>
      <c r="AM831" s="66">
        <f t="shared" si="3068"/>
        <v>2303526.83</v>
      </c>
      <c r="AN831" s="66">
        <f t="shared" si="3069"/>
        <v>2388170.61</v>
      </c>
      <c r="AO831" s="66">
        <f t="shared" ref="AO831:AQ831" si="3282">AO834+AO832</f>
        <v>0</v>
      </c>
      <c r="AP831" s="66">
        <f t="shared" si="3282"/>
        <v>0</v>
      </c>
      <c r="AQ831" s="66">
        <f t="shared" si="3282"/>
        <v>0</v>
      </c>
      <c r="AR831" s="66">
        <f t="shared" si="3071"/>
        <v>2200386.1199999996</v>
      </c>
      <c r="AS831" s="66">
        <f t="shared" si="3072"/>
        <v>2303526.83</v>
      </c>
      <c r="AT831" s="66">
        <f t="shared" si="3073"/>
        <v>2388170.61</v>
      </c>
      <c r="AU831" s="66">
        <f t="shared" ref="AU831:AW831" si="3283">AU834+AU832</f>
        <v>174500</v>
      </c>
      <c r="AV831" s="66">
        <f t="shared" si="3283"/>
        <v>0</v>
      </c>
      <c r="AW831" s="66">
        <f t="shared" si="3283"/>
        <v>0</v>
      </c>
      <c r="AX831" s="66">
        <f t="shared" si="3075"/>
        <v>2374886.1199999996</v>
      </c>
      <c r="AY831" s="66">
        <f t="shared" si="3076"/>
        <v>2303526.83</v>
      </c>
      <c r="AZ831" s="66">
        <f t="shared" si="3077"/>
        <v>2388170.61</v>
      </c>
      <c r="BA831" s="66">
        <f t="shared" ref="BA831:BC831" si="3284">BA834+BA832</f>
        <v>0</v>
      </c>
      <c r="BB831" s="66">
        <f t="shared" si="3284"/>
        <v>0</v>
      </c>
      <c r="BC831" s="66">
        <f t="shared" si="3284"/>
        <v>0</v>
      </c>
      <c r="BD831" s="66">
        <f t="shared" si="3079"/>
        <v>2374886.1199999996</v>
      </c>
      <c r="BE831" s="66">
        <f t="shared" si="3080"/>
        <v>2303526.83</v>
      </c>
      <c r="BF831" s="66">
        <f t="shared" si="3081"/>
        <v>2388170.61</v>
      </c>
    </row>
    <row r="832" spans="1:58" customFormat="1" ht="38.25">
      <c r="A832" s="123"/>
      <c r="B832" s="77" t="s">
        <v>50</v>
      </c>
      <c r="C832" s="40" t="s">
        <v>52</v>
      </c>
      <c r="D832" s="40" t="s">
        <v>21</v>
      </c>
      <c r="E832" s="40" t="s">
        <v>99</v>
      </c>
      <c r="F832" s="40" t="s">
        <v>170</v>
      </c>
      <c r="G832" s="41" t="s">
        <v>48</v>
      </c>
      <c r="H832" s="66">
        <f>H833</f>
        <v>2040379.64</v>
      </c>
      <c r="I832" s="66">
        <f t="shared" ref="I832:M832" si="3285">I833</f>
        <v>2234816.54</v>
      </c>
      <c r="J832" s="66">
        <f t="shared" si="3285"/>
        <v>2544483.21</v>
      </c>
      <c r="K832" s="66">
        <f t="shared" si="3285"/>
        <v>20006.48</v>
      </c>
      <c r="L832" s="66">
        <f t="shared" si="3285"/>
        <v>-71289.710000000006</v>
      </c>
      <c r="M832" s="66">
        <f t="shared" si="3285"/>
        <v>-296312.59999999998</v>
      </c>
      <c r="N832" s="66">
        <f t="shared" si="2931"/>
        <v>2060386.1199999999</v>
      </c>
      <c r="O832" s="66">
        <f t="shared" si="2932"/>
        <v>2163526.83</v>
      </c>
      <c r="P832" s="66">
        <f t="shared" si="2933"/>
        <v>2248170.61</v>
      </c>
      <c r="Q832" s="66">
        <f t="shared" ref="Q832:S832" si="3286">Q833</f>
        <v>0</v>
      </c>
      <c r="R832" s="66">
        <f t="shared" si="3286"/>
        <v>0</v>
      </c>
      <c r="S832" s="66">
        <f t="shared" si="3286"/>
        <v>0</v>
      </c>
      <c r="T832" s="66">
        <f t="shared" si="3055"/>
        <v>2060386.1199999999</v>
      </c>
      <c r="U832" s="66">
        <f t="shared" si="3056"/>
        <v>2163526.83</v>
      </c>
      <c r="V832" s="66">
        <f t="shared" si="3057"/>
        <v>2248170.61</v>
      </c>
      <c r="W832" s="66">
        <f t="shared" ref="W832:Y832" si="3287">W833</f>
        <v>0</v>
      </c>
      <c r="X832" s="66">
        <f t="shared" si="3287"/>
        <v>0</v>
      </c>
      <c r="Y832" s="66">
        <f t="shared" si="3287"/>
        <v>0</v>
      </c>
      <c r="Z832" s="66">
        <f t="shared" si="3059"/>
        <v>2060386.1199999999</v>
      </c>
      <c r="AA832" s="66">
        <f t="shared" si="3060"/>
        <v>2163526.83</v>
      </c>
      <c r="AB832" s="66">
        <f t="shared" si="3061"/>
        <v>2248170.61</v>
      </c>
      <c r="AC832" s="66">
        <f t="shared" ref="AC832:AE832" si="3288">AC833</f>
        <v>0</v>
      </c>
      <c r="AD832" s="66">
        <f t="shared" si="3288"/>
        <v>0</v>
      </c>
      <c r="AE832" s="66">
        <f t="shared" si="3288"/>
        <v>0</v>
      </c>
      <c r="AF832" s="66">
        <f t="shared" si="3063"/>
        <v>2060386.1199999999</v>
      </c>
      <c r="AG832" s="66">
        <f t="shared" si="3064"/>
        <v>2163526.83</v>
      </c>
      <c r="AH832" s="66">
        <f t="shared" si="3065"/>
        <v>2248170.61</v>
      </c>
      <c r="AI832" s="66">
        <f t="shared" ref="AI832:AK832" si="3289">AI833</f>
        <v>0</v>
      </c>
      <c r="AJ832" s="66">
        <f t="shared" si="3289"/>
        <v>0</v>
      </c>
      <c r="AK832" s="66">
        <f t="shared" si="3289"/>
        <v>0</v>
      </c>
      <c r="AL832" s="66">
        <f t="shared" si="3067"/>
        <v>2060386.1199999999</v>
      </c>
      <c r="AM832" s="66">
        <f t="shared" si="3068"/>
        <v>2163526.83</v>
      </c>
      <c r="AN832" s="66">
        <f t="shared" si="3069"/>
        <v>2248170.61</v>
      </c>
      <c r="AO832" s="66">
        <f t="shared" ref="AO832:AQ832" si="3290">AO833</f>
        <v>103771</v>
      </c>
      <c r="AP832" s="66">
        <f t="shared" si="3290"/>
        <v>0</v>
      </c>
      <c r="AQ832" s="66">
        <f t="shared" si="3290"/>
        <v>0</v>
      </c>
      <c r="AR832" s="66">
        <f t="shared" si="3071"/>
        <v>2164157.12</v>
      </c>
      <c r="AS832" s="66">
        <f t="shared" si="3072"/>
        <v>2163526.83</v>
      </c>
      <c r="AT832" s="66">
        <f t="shared" si="3073"/>
        <v>2248170.61</v>
      </c>
      <c r="AU832" s="66">
        <f t="shared" ref="AU832:AW832" si="3291">AU833</f>
        <v>174500</v>
      </c>
      <c r="AV832" s="66">
        <f t="shared" si="3291"/>
        <v>0</v>
      </c>
      <c r="AW832" s="66">
        <f t="shared" si="3291"/>
        <v>0</v>
      </c>
      <c r="AX832" s="66">
        <f t="shared" si="3075"/>
        <v>2338657.12</v>
      </c>
      <c r="AY832" s="66">
        <f t="shared" si="3076"/>
        <v>2163526.83</v>
      </c>
      <c r="AZ832" s="66">
        <f t="shared" si="3077"/>
        <v>2248170.61</v>
      </c>
      <c r="BA832" s="66">
        <f t="shared" ref="BA832:BC832" si="3292">BA833</f>
        <v>-16307.64</v>
      </c>
      <c r="BB832" s="66">
        <f t="shared" si="3292"/>
        <v>0</v>
      </c>
      <c r="BC832" s="66">
        <f t="shared" si="3292"/>
        <v>0</v>
      </c>
      <c r="BD832" s="66">
        <f t="shared" si="3079"/>
        <v>2322349.48</v>
      </c>
      <c r="BE832" s="66">
        <f t="shared" si="3080"/>
        <v>2163526.83</v>
      </c>
      <c r="BF832" s="66">
        <f t="shared" si="3081"/>
        <v>2248170.61</v>
      </c>
    </row>
    <row r="833" spans="1:59" customFormat="1">
      <c r="A833" s="123"/>
      <c r="B833" s="77" t="s">
        <v>51</v>
      </c>
      <c r="C833" s="40" t="s">
        <v>52</v>
      </c>
      <c r="D833" s="40" t="s">
        <v>21</v>
      </c>
      <c r="E833" s="40" t="s">
        <v>99</v>
      </c>
      <c r="F833" s="40" t="s">
        <v>170</v>
      </c>
      <c r="G833" s="41" t="s">
        <v>49</v>
      </c>
      <c r="H833" s="66">
        <f>2000379.64+40000</f>
        <v>2040379.64</v>
      </c>
      <c r="I833" s="66">
        <f>2194816.54+40000</f>
        <v>2234816.54</v>
      </c>
      <c r="J833" s="66">
        <f>2504483.21+40000</f>
        <v>2544483.21</v>
      </c>
      <c r="K833" s="66">
        <v>20006.48</v>
      </c>
      <c r="L833" s="66">
        <v>-71289.710000000006</v>
      </c>
      <c r="M833" s="66">
        <v>-296312.59999999998</v>
      </c>
      <c r="N833" s="66">
        <f t="shared" si="2931"/>
        <v>2060386.1199999999</v>
      </c>
      <c r="O833" s="66">
        <f t="shared" si="2932"/>
        <v>2163526.83</v>
      </c>
      <c r="P833" s="66">
        <f t="shared" si="2933"/>
        <v>2248170.61</v>
      </c>
      <c r="Q833" s="66"/>
      <c r="R833" s="66"/>
      <c r="S833" s="66"/>
      <c r="T833" s="66">
        <f t="shared" si="3055"/>
        <v>2060386.1199999999</v>
      </c>
      <c r="U833" s="66">
        <f t="shared" si="3056"/>
        <v>2163526.83</v>
      </c>
      <c r="V833" s="66">
        <f t="shared" si="3057"/>
        <v>2248170.61</v>
      </c>
      <c r="W833" s="66"/>
      <c r="X833" s="66"/>
      <c r="Y833" s="66"/>
      <c r="Z833" s="66">
        <f t="shared" si="3059"/>
        <v>2060386.1199999999</v>
      </c>
      <c r="AA833" s="66">
        <f t="shared" si="3060"/>
        <v>2163526.83</v>
      </c>
      <c r="AB833" s="66">
        <f t="shared" si="3061"/>
        <v>2248170.61</v>
      </c>
      <c r="AC833" s="66"/>
      <c r="AD833" s="66"/>
      <c r="AE833" s="66"/>
      <c r="AF833" s="66">
        <f t="shared" si="3063"/>
        <v>2060386.1199999999</v>
      </c>
      <c r="AG833" s="66">
        <f t="shared" si="3064"/>
        <v>2163526.83</v>
      </c>
      <c r="AH833" s="66">
        <f t="shared" si="3065"/>
        <v>2248170.61</v>
      </c>
      <c r="AI833" s="66"/>
      <c r="AJ833" s="66"/>
      <c r="AK833" s="66"/>
      <c r="AL833" s="66">
        <f t="shared" si="3067"/>
        <v>2060386.1199999999</v>
      </c>
      <c r="AM833" s="66">
        <f t="shared" si="3068"/>
        <v>2163526.83</v>
      </c>
      <c r="AN833" s="66">
        <f t="shared" si="3069"/>
        <v>2248170.61</v>
      </c>
      <c r="AO833" s="66">
        <v>103771</v>
      </c>
      <c r="AP833" s="66"/>
      <c r="AQ833" s="66"/>
      <c r="AR833" s="66">
        <f t="shared" si="3071"/>
        <v>2164157.12</v>
      </c>
      <c r="AS833" s="66">
        <f t="shared" si="3072"/>
        <v>2163526.83</v>
      </c>
      <c r="AT833" s="66">
        <f t="shared" si="3073"/>
        <v>2248170.61</v>
      </c>
      <c r="AU833" s="66">
        <v>174500</v>
      </c>
      <c r="AV833" s="66"/>
      <c r="AW833" s="66"/>
      <c r="AX833" s="66">
        <f t="shared" si="3075"/>
        <v>2338657.12</v>
      </c>
      <c r="AY833" s="66">
        <f t="shared" si="3076"/>
        <v>2163526.83</v>
      </c>
      <c r="AZ833" s="66">
        <f t="shared" si="3077"/>
        <v>2248170.61</v>
      </c>
      <c r="BA833" s="66">
        <v>-16307.64</v>
      </c>
      <c r="BB833" s="66"/>
      <c r="BC833" s="66"/>
      <c r="BD833" s="66">
        <f t="shared" si="3079"/>
        <v>2322349.48</v>
      </c>
      <c r="BE833" s="66">
        <f t="shared" si="3080"/>
        <v>2163526.83</v>
      </c>
      <c r="BF833" s="66">
        <f t="shared" si="3081"/>
        <v>2248170.61</v>
      </c>
    </row>
    <row r="834" spans="1:59" customFormat="1" ht="25.5">
      <c r="A834" s="123"/>
      <c r="B834" s="136" t="s">
        <v>207</v>
      </c>
      <c r="C834" s="40" t="s">
        <v>52</v>
      </c>
      <c r="D834" s="40" t="s">
        <v>21</v>
      </c>
      <c r="E834" s="40" t="s">
        <v>99</v>
      </c>
      <c r="F834" s="40" t="s">
        <v>170</v>
      </c>
      <c r="G834" s="41" t="s">
        <v>32</v>
      </c>
      <c r="H834" s="66">
        <f>H835</f>
        <v>140000</v>
      </c>
      <c r="I834" s="66">
        <f t="shared" ref="I834:M834" si="3293">I835</f>
        <v>140000</v>
      </c>
      <c r="J834" s="66">
        <f t="shared" si="3293"/>
        <v>140000</v>
      </c>
      <c r="K834" s="66">
        <f t="shared" si="3293"/>
        <v>0</v>
      </c>
      <c r="L834" s="66">
        <f t="shared" si="3293"/>
        <v>0</v>
      </c>
      <c r="M834" s="66">
        <f t="shared" si="3293"/>
        <v>0</v>
      </c>
      <c r="N834" s="66">
        <f t="shared" si="2931"/>
        <v>140000</v>
      </c>
      <c r="O834" s="66">
        <f t="shared" si="2932"/>
        <v>140000</v>
      </c>
      <c r="P834" s="66">
        <f t="shared" si="2933"/>
        <v>140000</v>
      </c>
      <c r="Q834" s="66">
        <f t="shared" ref="Q834:S834" si="3294">Q835</f>
        <v>0</v>
      </c>
      <c r="R834" s="66">
        <f t="shared" si="3294"/>
        <v>0</v>
      </c>
      <c r="S834" s="66">
        <f t="shared" si="3294"/>
        <v>0</v>
      </c>
      <c r="T834" s="66">
        <f t="shared" si="3055"/>
        <v>140000</v>
      </c>
      <c r="U834" s="66">
        <f t="shared" si="3056"/>
        <v>140000</v>
      </c>
      <c r="V834" s="66">
        <f t="shared" si="3057"/>
        <v>140000</v>
      </c>
      <c r="W834" s="66">
        <f t="shared" ref="W834:Y834" si="3295">W835</f>
        <v>0</v>
      </c>
      <c r="X834" s="66">
        <f t="shared" si="3295"/>
        <v>0</v>
      </c>
      <c r="Y834" s="66">
        <f t="shared" si="3295"/>
        <v>0</v>
      </c>
      <c r="Z834" s="66">
        <f t="shared" si="3059"/>
        <v>140000</v>
      </c>
      <c r="AA834" s="66">
        <f t="shared" si="3060"/>
        <v>140000</v>
      </c>
      <c r="AB834" s="66">
        <f t="shared" si="3061"/>
        <v>140000</v>
      </c>
      <c r="AC834" s="66">
        <f t="shared" ref="AC834:AE834" si="3296">AC835</f>
        <v>0</v>
      </c>
      <c r="AD834" s="66">
        <f t="shared" si="3296"/>
        <v>0</v>
      </c>
      <c r="AE834" s="66">
        <f t="shared" si="3296"/>
        <v>0</v>
      </c>
      <c r="AF834" s="66">
        <f t="shared" si="3063"/>
        <v>140000</v>
      </c>
      <c r="AG834" s="66">
        <f t="shared" si="3064"/>
        <v>140000</v>
      </c>
      <c r="AH834" s="66">
        <f t="shared" si="3065"/>
        <v>140000</v>
      </c>
      <c r="AI834" s="66">
        <f t="shared" ref="AI834:AK834" si="3297">AI835</f>
        <v>0</v>
      </c>
      <c r="AJ834" s="66">
        <f t="shared" si="3297"/>
        <v>0</v>
      </c>
      <c r="AK834" s="66">
        <f t="shared" si="3297"/>
        <v>0</v>
      </c>
      <c r="AL834" s="66">
        <f t="shared" si="3067"/>
        <v>140000</v>
      </c>
      <c r="AM834" s="66">
        <f t="shared" si="3068"/>
        <v>140000</v>
      </c>
      <c r="AN834" s="66">
        <f t="shared" si="3069"/>
        <v>140000</v>
      </c>
      <c r="AO834" s="66">
        <f t="shared" ref="AO834:AQ834" si="3298">AO835</f>
        <v>-103771</v>
      </c>
      <c r="AP834" s="66">
        <f t="shared" si="3298"/>
        <v>0</v>
      </c>
      <c r="AQ834" s="66">
        <f t="shared" si="3298"/>
        <v>0</v>
      </c>
      <c r="AR834" s="66">
        <f t="shared" si="3071"/>
        <v>36229</v>
      </c>
      <c r="AS834" s="66">
        <f t="shared" si="3072"/>
        <v>140000</v>
      </c>
      <c r="AT834" s="66">
        <f t="shared" si="3073"/>
        <v>140000</v>
      </c>
      <c r="AU834" s="66">
        <f t="shared" ref="AU834:AW834" si="3299">AU835</f>
        <v>0</v>
      </c>
      <c r="AV834" s="66">
        <f t="shared" si="3299"/>
        <v>0</v>
      </c>
      <c r="AW834" s="66">
        <f t="shared" si="3299"/>
        <v>0</v>
      </c>
      <c r="AX834" s="66">
        <f t="shared" si="3075"/>
        <v>36229</v>
      </c>
      <c r="AY834" s="66">
        <f t="shared" si="3076"/>
        <v>140000</v>
      </c>
      <c r="AZ834" s="66">
        <f t="shared" si="3077"/>
        <v>140000</v>
      </c>
      <c r="BA834" s="66">
        <f t="shared" ref="BA834:BC834" si="3300">BA835</f>
        <v>16307.64</v>
      </c>
      <c r="BB834" s="66">
        <f t="shared" si="3300"/>
        <v>0</v>
      </c>
      <c r="BC834" s="66">
        <f t="shared" si="3300"/>
        <v>0</v>
      </c>
      <c r="BD834" s="66">
        <f t="shared" si="3079"/>
        <v>52536.639999999999</v>
      </c>
      <c r="BE834" s="66">
        <f t="shared" si="3080"/>
        <v>140000</v>
      </c>
      <c r="BF834" s="66">
        <f t="shared" si="3081"/>
        <v>140000</v>
      </c>
    </row>
    <row r="835" spans="1:59" customFormat="1" ht="25.5">
      <c r="A835" s="123"/>
      <c r="B835" s="77" t="s">
        <v>34</v>
      </c>
      <c r="C835" s="40" t="s">
        <v>52</v>
      </c>
      <c r="D835" s="40" t="s">
        <v>21</v>
      </c>
      <c r="E835" s="40" t="s">
        <v>99</v>
      </c>
      <c r="F835" s="40" t="s">
        <v>170</v>
      </c>
      <c r="G835" s="41" t="s">
        <v>33</v>
      </c>
      <c r="H835" s="66">
        <v>140000</v>
      </c>
      <c r="I835" s="66">
        <v>140000</v>
      </c>
      <c r="J835" s="66">
        <v>140000</v>
      </c>
      <c r="K835" s="66"/>
      <c r="L835" s="66"/>
      <c r="M835" s="66"/>
      <c r="N835" s="66">
        <f t="shared" si="2931"/>
        <v>140000</v>
      </c>
      <c r="O835" s="66">
        <f t="shared" si="2932"/>
        <v>140000</v>
      </c>
      <c r="P835" s="66">
        <f t="shared" si="2933"/>
        <v>140000</v>
      </c>
      <c r="Q835" s="66"/>
      <c r="R835" s="66"/>
      <c r="S835" s="66"/>
      <c r="T835" s="66">
        <f t="shared" si="3055"/>
        <v>140000</v>
      </c>
      <c r="U835" s="66">
        <f t="shared" si="3056"/>
        <v>140000</v>
      </c>
      <c r="V835" s="66">
        <f t="shared" si="3057"/>
        <v>140000</v>
      </c>
      <c r="W835" s="66"/>
      <c r="X835" s="66"/>
      <c r="Y835" s="66"/>
      <c r="Z835" s="66">
        <f t="shared" si="3059"/>
        <v>140000</v>
      </c>
      <c r="AA835" s="66">
        <f t="shared" si="3060"/>
        <v>140000</v>
      </c>
      <c r="AB835" s="66">
        <f t="shared" si="3061"/>
        <v>140000</v>
      </c>
      <c r="AC835" s="66"/>
      <c r="AD835" s="66"/>
      <c r="AE835" s="66"/>
      <c r="AF835" s="66">
        <f t="shared" si="3063"/>
        <v>140000</v>
      </c>
      <c r="AG835" s="66">
        <f t="shared" si="3064"/>
        <v>140000</v>
      </c>
      <c r="AH835" s="66">
        <f t="shared" si="3065"/>
        <v>140000</v>
      </c>
      <c r="AI835" s="66"/>
      <c r="AJ835" s="66"/>
      <c r="AK835" s="66"/>
      <c r="AL835" s="66">
        <f t="shared" si="3067"/>
        <v>140000</v>
      </c>
      <c r="AM835" s="66">
        <f t="shared" si="3068"/>
        <v>140000</v>
      </c>
      <c r="AN835" s="66">
        <f t="shared" si="3069"/>
        <v>140000</v>
      </c>
      <c r="AO835" s="66">
        <v>-103771</v>
      </c>
      <c r="AP835" s="66"/>
      <c r="AQ835" s="66"/>
      <c r="AR835" s="66">
        <f t="shared" si="3071"/>
        <v>36229</v>
      </c>
      <c r="AS835" s="66">
        <f t="shared" si="3072"/>
        <v>140000</v>
      </c>
      <c r="AT835" s="66">
        <f t="shared" si="3073"/>
        <v>140000</v>
      </c>
      <c r="AU835" s="66"/>
      <c r="AV835" s="66"/>
      <c r="AW835" s="66"/>
      <c r="AX835" s="66">
        <f t="shared" si="3075"/>
        <v>36229</v>
      </c>
      <c r="AY835" s="66">
        <f t="shared" si="3076"/>
        <v>140000</v>
      </c>
      <c r="AZ835" s="66">
        <f t="shared" si="3077"/>
        <v>140000</v>
      </c>
      <c r="BA835" s="66">
        <v>16307.64</v>
      </c>
      <c r="BB835" s="66"/>
      <c r="BC835" s="66"/>
      <c r="BD835" s="66">
        <f t="shared" si="3079"/>
        <v>52536.639999999999</v>
      </c>
      <c r="BE835" s="66">
        <f t="shared" si="3080"/>
        <v>140000</v>
      </c>
      <c r="BF835" s="66">
        <f t="shared" si="3081"/>
        <v>140000</v>
      </c>
    </row>
    <row r="836" spans="1:59" customFormat="1" ht="38.25">
      <c r="A836" s="123"/>
      <c r="B836" s="108" t="s">
        <v>320</v>
      </c>
      <c r="C836" s="40" t="s">
        <v>52</v>
      </c>
      <c r="D836" s="40" t="s">
        <v>21</v>
      </c>
      <c r="E836" s="40" t="s">
        <v>99</v>
      </c>
      <c r="F836" s="40" t="s">
        <v>171</v>
      </c>
      <c r="G836" s="41"/>
      <c r="H836" s="66">
        <f>H839+H837</f>
        <v>2725474.55</v>
      </c>
      <c r="I836" s="66">
        <f t="shared" ref="I836:J836" si="3301">I839+I837</f>
        <v>2968520.68</v>
      </c>
      <c r="J836" s="66">
        <f t="shared" si="3301"/>
        <v>3355604.01</v>
      </c>
      <c r="K836" s="66">
        <f t="shared" ref="K836:M836" si="3302">K839+K837</f>
        <v>25008.1</v>
      </c>
      <c r="L836" s="66">
        <f t="shared" si="3302"/>
        <v>-89112.14</v>
      </c>
      <c r="M836" s="66">
        <f t="shared" si="3302"/>
        <v>-370390.75</v>
      </c>
      <c r="N836" s="66">
        <f t="shared" si="2931"/>
        <v>2750482.65</v>
      </c>
      <c r="O836" s="66">
        <f t="shared" si="2932"/>
        <v>2879408.54</v>
      </c>
      <c r="P836" s="66">
        <f t="shared" si="2933"/>
        <v>2985213.26</v>
      </c>
      <c r="Q836" s="66">
        <f t="shared" ref="Q836:S836" si="3303">Q839+Q837</f>
        <v>0</v>
      </c>
      <c r="R836" s="66">
        <f t="shared" si="3303"/>
        <v>0</v>
      </c>
      <c r="S836" s="66">
        <f t="shared" si="3303"/>
        <v>0</v>
      </c>
      <c r="T836" s="66">
        <f t="shared" si="3055"/>
        <v>2750482.65</v>
      </c>
      <c r="U836" s="66">
        <f t="shared" si="3056"/>
        <v>2879408.54</v>
      </c>
      <c r="V836" s="66">
        <f t="shared" si="3057"/>
        <v>2985213.26</v>
      </c>
      <c r="W836" s="66">
        <f t="shared" ref="W836:Y836" si="3304">W839+W837</f>
        <v>0</v>
      </c>
      <c r="X836" s="66">
        <f t="shared" si="3304"/>
        <v>0</v>
      </c>
      <c r="Y836" s="66">
        <f t="shared" si="3304"/>
        <v>0</v>
      </c>
      <c r="Z836" s="66">
        <f t="shared" si="3059"/>
        <v>2750482.65</v>
      </c>
      <c r="AA836" s="66">
        <f t="shared" si="3060"/>
        <v>2879408.54</v>
      </c>
      <c r="AB836" s="66">
        <f t="shared" si="3061"/>
        <v>2985213.26</v>
      </c>
      <c r="AC836" s="66">
        <f t="shared" ref="AC836:AE836" si="3305">AC839+AC837</f>
        <v>0</v>
      </c>
      <c r="AD836" s="66">
        <f t="shared" si="3305"/>
        <v>0</v>
      </c>
      <c r="AE836" s="66">
        <f t="shared" si="3305"/>
        <v>0</v>
      </c>
      <c r="AF836" s="66">
        <f t="shared" si="3063"/>
        <v>2750482.65</v>
      </c>
      <c r="AG836" s="66">
        <f t="shared" si="3064"/>
        <v>2879408.54</v>
      </c>
      <c r="AH836" s="66">
        <f t="shared" si="3065"/>
        <v>2985213.26</v>
      </c>
      <c r="AI836" s="66">
        <f t="shared" ref="AI836:AK836" si="3306">AI839+AI837</f>
        <v>0</v>
      </c>
      <c r="AJ836" s="66">
        <f t="shared" si="3306"/>
        <v>0</v>
      </c>
      <c r="AK836" s="66">
        <f t="shared" si="3306"/>
        <v>0</v>
      </c>
      <c r="AL836" s="66">
        <f t="shared" si="3067"/>
        <v>2750482.65</v>
      </c>
      <c r="AM836" s="66">
        <f t="shared" si="3068"/>
        <v>2879408.54</v>
      </c>
      <c r="AN836" s="66">
        <f t="shared" si="3069"/>
        <v>2985213.26</v>
      </c>
      <c r="AO836" s="66">
        <f t="shared" ref="AO836:AQ836" si="3307">AO839+AO837</f>
        <v>0</v>
      </c>
      <c r="AP836" s="66">
        <f t="shared" si="3307"/>
        <v>0</v>
      </c>
      <c r="AQ836" s="66">
        <f t="shared" si="3307"/>
        <v>0</v>
      </c>
      <c r="AR836" s="66">
        <f t="shared" si="3071"/>
        <v>2750482.65</v>
      </c>
      <c r="AS836" s="66">
        <f t="shared" si="3072"/>
        <v>2879408.54</v>
      </c>
      <c r="AT836" s="66">
        <f t="shared" si="3073"/>
        <v>2985213.26</v>
      </c>
      <c r="AU836" s="66">
        <f t="shared" ref="AU836:AW836" si="3308">AU839+AU837</f>
        <v>0</v>
      </c>
      <c r="AV836" s="66">
        <f t="shared" si="3308"/>
        <v>0</v>
      </c>
      <c r="AW836" s="66">
        <f t="shared" si="3308"/>
        <v>0</v>
      </c>
      <c r="AX836" s="66">
        <f t="shared" si="3075"/>
        <v>2750482.65</v>
      </c>
      <c r="AY836" s="66">
        <f t="shared" si="3076"/>
        <v>2879408.54</v>
      </c>
      <c r="AZ836" s="66">
        <f t="shared" si="3077"/>
        <v>2985213.26</v>
      </c>
      <c r="BA836" s="66">
        <f t="shared" ref="BA836:BC836" si="3309">BA839+BA837</f>
        <v>0</v>
      </c>
      <c r="BB836" s="66">
        <f t="shared" si="3309"/>
        <v>0</v>
      </c>
      <c r="BC836" s="66">
        <f t="shared" si="3309"/>
        <v>0</v>
      </c>
      <c r="BD836" s="66">
        <f t="shared" si="3079"/>
        <v>2750482.65</v>
      </c>
      <c r="BE836" s="66">
        <f t="shared" si="3080"/>
        <v>2879408.54</v>
      </c>
      <c r="BF836" s="66">
        <f t="shared" si="3081"/>
        <v>2985213.26</v>
      </c>
    </row>
    <row r="837" spans="1:59" customFormat="1" ht="38.25">
      <c r="A837" s="123"/>
      <c r="B837" s="77" t="s">
        <v>50</v>
      </c>
      <c r="C837" s="40" t="s">
        <v>52</v>
      </c>
      <c r="D837" s="40" t="s">
        <v>21</v>
      </c>
      <c r="E837" s="165" t="s">
        <v>99</v>
      </c>
      <c r="F837" s="40" t="s">
        <v>171</v>
      </c>
      <c r="G837" s="122" t="s">
        <v>48</v>
      </c>
      <c r="H837" s="66">
        <f>H838</f>
        <v>2550474.5499999998</v>
      </c>
      <c r="I837" s="66">
        <f t="shared" ref="I837:M837" si="3310">I838</f>
        <v>2793520.68</v>
      </c>
      <c r="J837" s="66">
        <f t="shared" si="3310"/>
        <v>3180604.01</v>
      </c>
      <c r="K837" s="66">
        <f t="shared" si="3310"/>
        <v>25008.1</v>
      </c>
      <c r="L837" s="66">
        <f t="shared" si="3310"/>
        <v>-89112.14</v>
      </c>
      <c r="M837" s="66">
        <f t="shared" si="3310"/>
        <v>-370390.75</v>
      </c>
      <c r="N837" s="66">
        <f t="shared" si="2931"/>
        <v>2575482.65</v>
      </c>
      <c r="O837" s="66">
        <f t="shared" si="2932"/>
        <v>2704408.54</v>
      </c>
      <c r="P837" s="66">
        <f t="shared" si="2933"/>
        <v>2810213.26</v>
      </c>
      <c r="Q837" s="66">
        <f t="shared" ref="Q837:S837" si="3311">Q838</f>
        <v>0</v>
      </c>
      <c r="R837" s="66">
        <f t="shared" si="3311"/>
        <v>0</v>
      </c>
      <c r="S837" s="66">
        <f t="shared" si="3311"/>
        <v>0</v>
      </c>
      <c r="T837" s="66">
        <f t="shared" si="3055"/>
        <v>2575482.65</v>
      </c>
      <c r="U837" s="66">
        <f t="shared" si="3056"/>
        <v>2704408.54</v>
      </c>
      <c r="V837" s="66">
        <f t="shared" si="3057"/>
        <v>2810213.26</v>
      </c>
      <c r="W837" s="66">
        <f t="shared" ref="W837:Y837" si="3312">W838</f>
        <v>0</v>
      </c>
      <c r="X837" s="66">
        <f t="shared" si="3312"/>
        <v>0</v>
      </c>
      <c r="Y837" s="66">
        <f t="shared" si="3312"/>
        <v>0</v>
      </c>
      <c r="Z837" s="66">
        <f t="shared" si="3059"/>
        <v>2575482.65</v>
      </c>
      <c r="AA837" s="66">
        <f t="shared" si="3060"/>
        <v>2704408.54</v>
      </c>
      <c r="AB837" s="66">
        <f t="shared" si="3061"/>
        <v>2810213.26</v>
      </c>
      <c r="AC837" s="66">
        <f t="shared" ref="AC837:AE837" si="3313">AC838</f>
        <v>0</v>
      </c>
      <c r="AD837" s="66">
        <f t="shared" si="3313"/>
        <v>0</v>
      </c>
      <c r="AE837" s="66">
        <f t="shared" si="3313"/>
        <v>0</v>
      </c>
      <c r="AF837" s="66">
        <f t="shared" si="3063"/>
        <v>2575482.65</v>
      </c>
      <c r="AG837" s="66">
        <f t="shared" si="3064"/>
        <v>2704408.54</v>
      </c>
      <c r="AH837" s="66">
        <f t="shared" si="3065"/>
        <v>2810213.26</v>
      </c>
      <c r="AI837" s="66">
        <f t="shared" ref="AI837:AK837" si="3314">AI838</f>
        <v>0</v>
      </c>
      <c r="AJ837" s="66">
        <f t="shared" si="3314"/>
        <v>0</v>
      </c>
      <c r="AK837" s="66">
        <f t="shared" si="3314"/>
        <v>0</v>
      </c>
      <c r="AL837" s="66">
        <f t="shared" si="3067"/>
        <v>2575482.65</v>
      </c>
      <c r="AM837" s="66">
        <f t="shared" si="3068"/>
        <v>2704408.54</v>
      </c>
      <c r="AN837" s="66">
        <f t="shared" si="3069"/>
        <v>2810213.26</v>
      </c>
      <c r="AO837" s="66">
        <f t="shared" ref="AO837:AQ837" si="3315">AO838</f>
        <v>0</v>
      </c>
      <c r="AP837" s="66">
        <f t="shared" si="3315"/>
        <v>0</v>
      </c>
      <c r="AQ837" s="66">
        <f t="shared" si="3315"/>
        <v>0</v>
      </c>
      <c r="AR837" s="66">
        <f t="shared" si="3071"/>
        <v>2575482.65</v>
      </c>
      <c r="AS837" s="66">
        <f t="shared" si="3072"/>
        <v>2704408.54</v>
      </c>
      <c r="AT837" s="66">
        <f t="shared" si="3073"/>
        <v>2810213.26</v>
      </c>
      <c r="AU837" s="66">
        <f t="shared" ref="AU837:AW837" si="3316">AU838</f>
        <v>123520.63</v>
      </c>
      <c r="AV837" s="66">
        <f t="shared" si="3316"/>
        <v>0</v>
      </c>
      <c r="AW837" s="66">
        <f t="shared" si="3316"/>
        <v>0</v>
      </c>
      <c r="AX837" s="66">
        <f t="shared" si="3075"/>
        <v>2699003.28</v>
      </c>
      <c r="AY837" s="66">
        <f t="shared" si="3076"/>
        <v>2704408.54</v>
      </c>
      <c r="AZ837" s="66">
        <f t="shared" si="3077"/>
        <v>2810213.26</v>
      </c>
      <c r="BA837" s="66">
        <f t="shared" ref="BA837:BC837" si="3317">BA838</f>
        <v>12071.51</v>
      </c>
      <c r="BB837" s="66">
        <f t="shared" si="3317"/>
        <v>0</v>
      </c>
      <c r="BC837" s="66">
        <f t="shared" si="3317"/>
        <v>0</v>
      </c>
      <c r="BD837" s="66">
        <f t="shared" si="3079"/>
        <v>2711074.7899999996</v>
      </c>
      <c r="BE837" s="66">
        <f t="shared" si="3080"/>
        <v>2704408.54</v>
      </c>
      <c r="BF837" s="66">
        <f t="shared" si="3081"/>
        <v>2810213.26</v>
      </c>
    </row>
    <row r="838" spans="1:59" customFormat="1">
      <c r="A838" s="123"/>
      <c r="B838" s="77" t="s">
        <v>51</v>
      </c>
      <c r="C838" s="40" t="s">
        <v>52</v>
      </c>
      <c r="D838" s="40" t="s">
        <v>21</v>
      </c>
      <c r="E838" s="165" t="s">
        <v>99</v>
      </c>
      <c r="F838" s="40" t="s">
        <v>171</v>
      </c>
      <c r="G838" s="122" t="s">
        <v>49</v>
      </c>
      <c r="H838" s="74">
        <f>2500474.55+50000</f>
        <v>2550474.5499999998</v>
      </c>
      <c r="I838" s="74">
        <f>2743520.68+50000</f>
        <v>2793520.68</v>
      </c>
      <c r="J838" s="74">
        <f>3130604.01+50000</f>
        <v>3180604.01</v>
      </c>
      <c r="K838" s="74">
        <v>25008.1</v>
      </c>
      <c r="L838" s="74">
        <v>-89112.14</v>
      </c>
      <c r="M838" s="74">
        <v>-370390.75</v>
      </c>
      <c r="N838" s="74">
        <f t="shared" si="2931"/>
        <v>2575482.65</v>
      </c>
      <c r="O838" s="74">
        <f t="shared" si="2932"/>
        <v>2704408.54</v>
      </c>
      <c r="P838" s="74">
        <f t="shared" si="2933"/>
        <v>2810213.26</v>
      </c>
      <c r="Q838" s="74"/>
      <c r="R838" s="74"/>
      <c r="S838" s="74"/>
      <c r="T838" s="74">
        <f t="shared" si="3055"/>
        <v>2575482.65</v>
      </c>
      <c r="U838" s="74">
        <f t="shared" si="3056"/>
        <v>2704408.54</v>
      </c>
      <c r="V838" s="74">
        <f t="shared" si="3057"/>
        <v>2810213.26</v>
      </c>
      <c r="W838" s="74"/>
      <c r="X838" s="74"/>
      <c r="Y838" s="74"/>
      <c r="Z838" s="74">
        <f t="shared" si="3059"/>
        <v>2575482.65</v>
      </c>
      <c r="AA838" s="74">
        <f t="shared" si="3060"/>
        <v>2704408.54</v>
      </c>
      <c r="AB838" s="74">
        <f t="shared" si="3061"/>
        <v>2810213.26</v>
      </c>
      <c r="AC838" s="74"/>
      <c r="AD838" s="74"/>
      <c r="AE838" s="74"/>
      <c r="AF838" s="74">
        <f t="shared" si="3063"/>
        <v>2575482.65</v>
      </c>
      <c r="AG838" s="74">
        <f t="shared" si="3064"/>
        <v>2704408.54</v>
      </c>
      <c r="AH838" s="74">
        <f t="shared" si="3065"/>
        <v>2810213.26</v>
      </c>
      <c r="AI838" s="74"/>
      <c r="AJ838" s="74"/>
      <c r="AK838" s="74"/>
      <c r="AL838" s="74">
        <f t="shared" si="3067"/>
        <v>2575482.65</v>
      </c>
      <c r="AM838" s="74">
        <f t="shared" si="3068"/>
        <v>2704408.54</v>
      </c>
      <c r="AN838" s="74">
        <f t="shared" si="3069"/>
        <v>2810213.26</v>
      </c>
      <c r="AO838" s="74"/>
      <c r="AP838" s="74"/>
      <c r="AQ838" s="74"/>
      <c r="AR838" s="74">
        <f t="shared" si="3071"/>
        <v>2575482.65</v>
      </c>
      <c r="AS838" s="74">
        <f t="shared" si="3072"/>
        <v>2704408.54</v>
      </c>
      <c r="AT838" s="74">
        <f t="shared" si="3073"/>
        <v>2810213.26</v>
      </c>
      <c r="AU838" s="74">
        <v>123520.63</v>
      </c>
      <c r="AV838" s="74"/>
      <c r="AW838" s="74"/>
      <c r="AX838" s="74">
        <f t="shared" si="3075"/>
        <v>2699003.28</v>
      </c>
      <c r="AY838" s="74">
        <f t="shared" si="3076"/>
        <v>2704408.54</v>
      </c>
      <c r="AZ838" s="74">
        <f t="shared" si="3077"/>
        <v>2810213.26</v>
      </c>
      <c r="BA838" s="74">
        <v>12071.51</v>
      </c>
      <c r="BB838" s="74"/>
      <c r="BC838" s="74"/>
      <c r="BD838" s="74">
        <f t="shared" si="3079"/>
        <v>2711074.7899999996</v>
      </c>
      <c r="BE838" s="74">
        <f t="shared" si="3080"/>
        <v>2704408.54</v>
      </c>
      <c r="BF838" s="74">
        <f t="shared" si="3081"/>
        <v>2810213.26</v>
      </c>
    </row>
    <row r="839" spans="1:59" customFormat="1" ht="25.5">
      <c r="A839" s="123"/>
      <c r="B839" s="136" t="s">
        <v>207</v>
      </c>
      <c r="C839" s="40" t="s">
        <v>52</v>
      </c>
      <c r="D839" s="40" t="s">
        <v>21</v>
      </c>
      <c r="E839" s="165" t="s">
        <v>99</v>
      </c>
      <c r="F839" s="40" t="s">
        <v>171</v>
      </c>
      <c r="G839" s="122" t="s">
        <v>32</v>
      </c>
      <c r="H839" s="66">
        <f>H840</f>
        <v>175000</v>
      </c>
      <c r="I839" s="66">
        <f t="shared" ref="I839:M839" si="3318">I840</f>
        <v>175000</v>
      </c>
      <c r="J839" s="66">
        <f t="shared" si="3318"/>
        <v>175000</v>
      </c>
      <c r="K839" s="66">
        <f t="shared" si="3318"/>
        <v>0</v>
      </c>
      <c r="L839" s="66">
        <f t="shared" si="3318"/>
        <v>0</v>
      </c>
      <c r="M839" s="66">
        <f t="shared" si="3318"/>
        <v>0</v>
      </c>
      <c r="N839" s="66">
        <f t="shared" si="2931"/>
        <v>175000</v>
      </c>
      <c r="O839" s="66">
        <f t="shared" si="2932"/>
        <v>175000</v>
      </c>
      <c r="P839" s="66">
        <f t="shared" si="2933"/>
        <v>175000</v>
      </c>
      <c r="Q839" s="66">
        <f t="shared" ref="Q839:S839" si="3319">Q840</f>
        <v>0</v>
      </c>
      <c r="R839" s="66">
        <f t="shared" si="3319"/>
        <v>0</v>
      </c>
      <c r="S839" s="66">
        <f t="shared" si="3319"/>
        <v>0</v>
      </c>
      <c r="T839" s="66">
        <f t="shared" si="3055"/>
        <v>175000</v>
      </c>
      <c r="U839" s="66">
        <f t="shared" si="3056"/>
        <v>175000</v>
      </c>
      <c r="V839" s="66">
        <f t="shared" si="3057"/>
        <v>175000</v>
      </c>
      <c r="W839" s="66">
        <f t="shared" ref="W839:Y839" si="3320">W840</f>
        <v>0</v>
      </c>
      <c r="X839" s="66">
        <f t="shared" si="3320"/>
        <v>0</v>
      </c>
      <c r="Y839" s="66">
        <f t="shared" si="3320"/>
        <v>0</v>
      </c>
      <c r="Z839" s="66">
        <f t="shared" si="3059"/>
        <v>175000</v>
      </c>
      <c r="AA839" s="66">
        <f t="shared" si="3060"/>
        <v>175000</v>
      </c>
      <c r="AB839" s="66">
        <f t="shared" si="3061"/>
        <v>175000</v>
      </c>
      <c r="AC839" s="66">
        <f t="shared" ref="AC839:AE839" si="3321">AC840</f>
        <v>0</v>
      </c>
      <c r="AD839" s="66">
        <f t="shared" si="3321"/>
        <v>0</v>
      </c>
      <c r="AE839" s="66">
        <f t="shared" si="3321"/>
        <v>0</v>
      </c>
      <c r="AF839" s="66">
        <f t="shared" si="3063"/>
        <v>175000</v>
      </c>
      <c r="AG839" s="66">
        <f t="shared" si="3064"/>
        <v>175000</v>
      </c>
      <c r="AH839" s="66">
        <f t="shared" si="3065"/>
        <v>175000</v>
      </c>
      <c r="AI839" s="66">
        <f t="shared" ref="AI839:AK839" si="3322">AI840</f>
        <v>0</v>
      </c>
      <c r="AJ839" s="66">
        <f t="shared" si="3322"/>
        <v>0</v>
      </c>
      <c r="AK839" s="66">
        <f t="shared" si="3322"/>
        <v>0</v>
      </c>
      <c r="AL839" s="66">
        <f t="shared" si="3067"/>
        <v>175000</v>
      </c>
      <c r="AM839" s="66">
        <f t="shared" si="3068"/>
        <v>175000</v>
      </c>
      <c r="AN839" s="66">
        <f t="shared" si="3069"/>
        <v>175000</v>
      </c>
      <c r="AO839" s="66">
        <f t="shared" ref="AO839:AQ839" si="3323">AO840</f>
        <v>0</v>
      </c>
      <c r="AP839" s="66">
        <f t="shared" si="3323"/>
        <v>0</v>
      </c>
      <c r="AQ839" s="66">
        <f t="shared" si="3323"/>
        <v>0</v>
      </c>
      <c r="AR839" s="66">
        <f t="shared" si="3071"/>
        <v>175000</v>
      </c>
      <c r="AS839" s="66">
        <f t="shared" si="3072"/>
        <v>175000</v>
      </c>
      <c r="AT839" s="66">
        <f t="shared" si="3073"/>
        <v>175000</v>
      </c>
      <c r="AU839" s="66">
        <f t="shared" ref="AU839:AW839" si="3324">AU840</f>
        <v>-123520.63</v>
      </c>
      <c r="AV839" s="66">
        <f t="shared" si="3324"/>
        <v>0</v>
      </c>
      <c r="AW839" s="66">
        <f t="shared" si="3324"/>
        <v>0</v>
      </c>
      <c r="AX839" s="66">
        <f t="shared" si="3075"/>
        <v>51479.369999999995</v>
      </c>
      <c r="AY839" s="66">
        <f t="shared" si="3076"/>
        <v>175000</v>
      </c>
      <c r="AZ839" s="66">
        <f t="shared" si="3077"/>
        <v>175000</v>
      </c>
      <c r="BA839" s="66">
        <f t="shared" ref="BA839:BC839" si="3325">BA840</f>
        <v>-12071.51</v>
      </c>
      <c r="BB839" s="66">
        <f t="shared" si="3325"/>
        <v>0</v>
      </c>
      <c r="BC839" s="66">
        <f t="shared" si="3325"/>
        <v>0</v>
      </c>
      <c r="BD839" s="66">
        <f t="shared" si="3079"/>
        <v>39407.859999999993</v>
      </c>
      <c r="BE839" s="66">
        <f t="shared" si="3080"/>
        <v>175000</v>
      </c>
      <c r="BF839" s="66">
        <f t="shared" si="3081"/>
        <v>175000</v>
      </c>
    </row>
    <row r="840" spans="1:59" customFormat="1" ht="25.5">
      <c r="A840" s="123"/>
      <c r="B840" s="77" t="s">
        <v>34</v>
      </c>
      <c r="C840" s="40" t="s">
        <v>52</v>
      </c>
      <c r="D840" s="40" t="s">
        <v>21</v>
      </c>
      <c r="E840" s="165" t="s">
        <v>99</v>
      </c>
      <c r="F840" s="40" t="s">
        <v>171</v>
      </c>
      <c r="G840" s="122" t="s">
        <v>33</v>
      </c>
      <c r="H840" s="74">
        <v>175000</v>
      </c>
      <c r="I840" s="74">
        <v>175000</v>
      </c>
      <c r="J840" s="74">
        <v>175000</v>
      </c>
      <c r="K840" s="74"/>
      <c r="L840" s="74"/>
      <c r="M840" s="74"/>
      <c r="N840" s="74">
        <f t="shared" si="2931"/>
        <v>175000</v>
      </c>
      <c r="O840" s="74">
        <f t="shared" si="2932"/>
        <v>175000</v>
      </c>
      <c r="P840" s="74">
        <f t="shared" si="2933"/>
        <v>175000</v>
      </c>
      <c r="Q840" s="74"/>
      <c r="R840" s="74"/>
      <c r="S840" s="74"/>
      <c r="T840" s="74">
        <f t="shared" si="3055"/>
        <v>175000</v>
      </c>
      <c r="U840" s="74">
        <f t="shared" si="3056"/>
        <v>175000</v>
      </c>
      <c r="V840" s="74">
        <f t="shared" si="3057"/>
        <v>175000</v>
      </c>
      <c r="W840" s="74"/>
      <c r="X840" s="74"/>
      <c r="Y840" s="74"/>
      <c r="Z840" s="74">
        <f t="shared" si="3059"/>
        <v>175000</v>
      </c>
      <c r="AA840" s="74">
        <f t="shared" si="3060"/>
        <v>175000</v>
      </c>
      <c r="AB840" s="74">
        <f t="shared" si="3061"/>
        <v>175000</v>
      </c>
      <c r="AC840" s="74"/>
      <c r="AD840" s="74"/>
      <c r="AE840" s="74"/>
      <c r="AF840" s="74">
        <f t="shared" si="3063"/>
        <v>175000</v>
      </c>
      <c r="AG840" s="74">
        <f t="shared" si="3064"/>
        <v>175000</v>
      </c>
      <c r="AH840" s="74">
        <f t="shared" si="3065"/>
        <v>175000</v>
      </c>
      <c r="AI840" s="74"/>
      <c r="AJ840" s="74"/>
      <c r="AK840" s="74"/>
      <c r="AL840" s="74">
        <f t="shared" si="3067"/>
        <v>175000</v>
      </c>
      <c r="AM840" s="74">
        <f t="shared" si="3068"/>
        <v>175000</v>
      </c>
      <c r="AN840" s="74">
        <f t="shared" si="3069"/>
        <v>175000</v>
      </c>
      <c r="AO840" s="74"/>
      <c r="AP840" s="74"/>
      <c r="AQ840" s="74"/>
      <c r="AR840" s="74">
        <f t="shared" si="3071"/>
        <v>175000</v>
      </c>
      <c r="AS840" s="74">
        <f t="shared" si="3072"/>
        <v>175000</v>
      </c>
      <c r="AT840" s="74">
        <f t="shared" si="3073"/>
        <v>175000</v>
      </c>
      <c r="AU840" s="74">
        <v>-123520.63</v>
      </c>
      <c r="AV840" s="74"/>
      <c r="AW840" s="74"/>
      <c r="AX840" s="74">
        <f t="shared" si="3075"/>
        <v>51479.369999999995</v>
      </c>
      <c r="AY840" s="74">
        <f t="shared" si="3076"/>
        <v>175000</v>
      </c>
      <c r="AZ840" s="74">
        <f t="shared" si="3077"/>
        <v>175000</v>
      </c>
      <c r="BA840" s="74">
        <v>-12071.51</v>
      </c>
      <c r="BB840" s="74"/>
      <c r="BC840" s="74"/>
      <c r="BD840" s="74">
        <f t="shared" si="3079"/>
        <v>39407.859999999993</v>
      </c>
      <c r="BE840" s="74">
        <f t="shared" si="3080"/>
        <v>175000</v>
      </c>
      <c r="BF840" s="74">
        <f t="shared" si="3081"/>
        <v>175000</v>
      </c>
    </row>
    <row r="841" spans="1:59" customFormat="1" ht="38.25">
      <c r="A841" s="123"/>
      <c r="B841" s="88" t="s">
        <v>321</v>
      </c>
      <c r="C841" s="40" t="s">
        <v>52</v>
      </c>
      <c r="D841" s="40" t="s">
        <v>21</v>
      </c>
      <c r="E841" s="40" t="s">
        <v>99</v>
      </c>
      <c r="F841" s="40" t="s">
        <v>179</v>
      </c>
      <c r="G841" s="41"/>
      <c r="H841" s="67">
        <f>H842+H844</f>
        <v>1195189.8199999998</v>
      </c>
      <c r="I841" s="67">
        <f t="shared" ref="I841:J841" si="3326">I842+I844</f>
        <v>1292408.27</v>
      </c>
      <c r="J841" s="67">
        <f t="shared" si="3326"/>
        <v>1447241.6</v>
      </c>
      <c r="K841" s="67">
        <f t="shared" ref="K841:M841" si="3327">K842+K844</f>
        <v>10003.24</v>
      </c>
      <c r="L841" s="67">
        <f t="shared" si="3327"/>
        <v>-35644.85</v>
      </c>
      <c r="M841" s="67">
        <f t="shared" si="3327"/>
        <v>-148156.29</v>
      </c>
      <c r="N841" s="67">
        <f t="shared" si="2931"/>
        <v>1205193.0599999998</v>
      </c>
      <c r="O841" s="67">
        <f t="shared" si="2932"/>
        <v>1256763.42</v>
      </c>
      <c r="P841" s="67">
        <f t="shared" si="2933"/>
        <v>1299085.31</v>
      </c>
      <c r="Q841" s="67">
        <f t="shared" ref="Q841:S841" si="3328">Q842+Q844</f>
        <v>0</v>
      </c>
      <c r="R841" s="67">
        <f t="shared" si="3328"/>
        <v>0</v>
      </c>
      <c r="S841" s="67">
        <f t="shared" si="3328"/>
        <v>0</v>
      </c>
      <c r="T841" s="67">
        <f t="shared" si="3055"/>
        <v>1205193.0599999998</v>
      </c>
      <c r="U841" s="67">
        <f t="shared" si="3056"/>
        <v>1256763.42</v>
      </c>
      <c r="V841" s="67">
        <f t="shared" si="3057"/>
        <v>1299085.31</v>
      </c>
      <c r="W841" s="67">
        <f t="shared" ref="W841:Y841" si="3329">W842+W844</f>
        <v>0</v>
      </c>
      <c r="X841" s="67">
        <f t="shared" si="3329"/>
        <v>0</v>
      </c>
      <c r="Y841" s="67">
        <f t="shared" si="3329"/>
        <v>0</v>
      </c>
      <c r="Z841" s="67">
        <f t="shared" si="3059"/>
        <v>1205193.0599999998</v>
      </c>
      <c r="AA841" s="67">
        <f t="shared" si="3060"/>
        <v>1256763.42</v>
      </c>
      <c r="AB841" s="67">
        <f t="shared" si="3061"/>
        <v>1299085.31</v>
      </c>
      <c r="AC841" s="67">
        <f t="shared" ref="AC841:AE841" si="3330">AC842+AC844</f>
        <v>0</v>
      </c>
      <c r="AD841" s="67">
        <f t="shared" si="3330"/>
        <v>0</v>
      </c>
      <c r="AE841" s="67">
        <f t="shared" si="3330"/>
        <v>0</v>
      </c>
      <c r="AF841" s="67">
        <f t="shared" si="3063"/>
        <v>1205193.0599999998</v>
      </c>
      <c r="AG841" s="67">
        <f t="shared" si="3064"/>
        <v>1256763.42</v>
      </c>
      <c r="AH841" s="67">
        <f t="shared" si="3065"/>
        <v>1299085.31</v>
      </c>
      <c r="AI841" s="67">
        <f t="shared" ref="AI841:AK841" si="3331">AI842+AI844</f>
        <v>0</v>
      </c>
      <c r="AJ841" s="67">
        <f t="shared" si="3331"/>
        <v>0</v>
      </c>
      <c r="AK841" s="67">
        <f t="shared" si="3331"/>
        <v>0</v>
      </c>
      <c r="AL841" s="67">
        <f t="shared" si="3067"/>
        <v>1205193.0599999998</v>
      </c>
      <c r="AM841" s="67">
        <f t="shared" si="3068"/>
        <v>1256763.42</v>
      </c>
      <c r="AN841" s="67">
        <f t="shared" si="3069"/>
        <v>1299085.31</v>
      </c>
      <c r="AO841" s="67">
        <f t="shared" ref="AO841:AQ841" si="3332">AO842+AO844</f>
        <v>0</v>
      </c>
      <c r="AP841" s="67">
        <f t="shared" si="3332"/>
        <v>0</v>
      </c>
      <c r="AQ841" s="67">
        <f t="shared" si="3332"/>
        <v>0</v>
      </c>
      <c r="AR841" s="67">
        <f t="shared" si="3071"/>
        <v>1205193.0599999998</v>
      </c>
      <c r="AS841" s="67">
        <f t="shared" si="3072"/>
        <v>1256763.42</v>
      </c>
      <c r="AT841" s="67">
        <f t="shared" si="3073"/>
        <v>1299085.31</v>
      </c>
      <c r="AU841" s="67">
        <f t="shared" ref="AU841:AW841" si="3333">AU842+AU844</f>
        <v>-174500</v>
      </c>
      <c r="AV841" s="67">
        <f t="shared" si="3333"/>
        <v>0</v>
      </c>
      <c r="AW841" s="67">
        <f t="shared" si="3333"/>
        <v>0</v>
      </c>
      <c r="AX841" s="67">
        <f t="shared" si="3075"/>
        <v>1030693.0599999998</v>
      </c>
      <c r="AY841" s="67">
        <f t="shared" si="3076"/>
        <v>1256763.42</v>
      </c>
      <c r="AZ841" s="67">
        <f t="shared" si="3077"/>
        <v>1299085.31</v>
      </c>
      <c r="BA841" s="67">
        <f t="shared" ref="BA841:BC841" si="3334">BA842+BA844</f>
        <v>0</v>
      </c>
      <c r="BB841" s="67">
        <f t="shared" si="3334"/>
        <v>0</v>
      </c>
      <c r="BC841" s="67">
        <f t="shared" si="3334"/>
        <v>0</v>
      </c>
      <c r="BD841" s="67">
        <f t="shared" si="3079"/>
        <v>1030693.0599999998</v>
      </c>
      <c r="BE841" s="67">
        <f t="shared" si="3080"/>
        <v>1256763.42</v>
      </c>
      <c r="BF841" s="67">
        <f t="shared" si="3081"/>
        <v>1299085.31</v>
      </c>
    </row>
    <row r="842" spans="1:59" customFormat="1" ht="38.25">
      <c r="A842" s="123"/>
      <c r="B842" s="77" t="s">
        <v>50</v>
      </c>
      <c r="C842" s="40" t="s">
        <v>52</v>
      </c>
      <c r="D842" s="40" t="s">
        <v>21</v>
      </c>
      <c r="E842" s="40" t="s">
        <v>99</v>
      </c>
      <c r="F842" s="40" t="s">
        <v>179</v>
      </c>
      <c r="G842" s="41" t="s">
        <v>48</v>
      </c>
      <c r="H842" s="67">
        <f>H843</f>
        <v>1020189.82</v>
      </c>
      <c r="I842" s="67">
        <f t="shared" ref="I842:M842" si="3335">I843</f>
        <v>1117408.27</v>
      </c>
      <c r="J842" s="67">
        <f t="shared" si="3335"/>
        <v>1272241.6000000001</v>
      </c>
      <c r="K842" s="67">
        <f t="shared" si="3335"/>
        <v>10003.24</v>
      </c>
      <c r="L842" s="67">
        <f t="shared" si="3335"/>
        <v>-35644.85</v>
      </c>
      <c r="M842" s="67">
        <f t="shared" si="3335"/>
        <v>-148156.29</v>
      </c>
      <c r="N842" s="67">
        <f t="shared" si="2931"/>
        <v>1030193.0599999999</v>
      </c>
      <c r="O842" s="67">
        <f t="shared" si="2932"/>
        <v>1081763.42</v>
      </c>
      <c r="P842" s="67">
        <f t="shared" si="2933"/>
        <v>1124085.31</v>
      </c>
      <c r="Q842" s="67">
        <f t="shared" ref="Q842:S842" si="3336">Q843</f>
        <v>0</v>
      </c>
      <c r="R842" s="67">
        <f t="shared" si="3336"/>
        <v>0</v>
      </c>
      <c r="S842" s="67">
        <f t="shared" si="3336"/>
        <v>0</v>
      </c>
      <c r="T842" s="67">
        <f t="shared" si="3055"/>
        <v>1030193.0599999999</v>
      </c>
      <c r="U842" s="67">
        <f t="shared" si="3056"/>
        <v>1081763.42</v>
      </c>
      <c r="V842" s="67">
        <f t="shared" si="3057"/>
        <v>1124085.31</v>
      </c>
      <c r="W842" s="67">
        <f t="shared" ref="W842:Y842" si="3337">W843</f>
        <v>0</v>
      </c>
      <c r="X842" s="67">
        <f t="shared" si="3337"/>
        <v>0</v>
      </c>
      <c r="Y842" s="67">
        <f t="shared" si="3337"/>
        <v>0</v>
      </c>
      <c r="Z842" s="67">
        <f t="shared" si="3059"/>
        <v>1030193.0599999999</v>
      </c>
      <c r="AA842" s="67">
        <f t="shared" si="3060"/>
        <v>1081763.42</v>
      </c>
      <c r="AB842" s="67">
        <f t="shared" si="3061"/>
        <v>1124085.31</v>
      </c>
      <c r="AC842" s="67">
        <f t="shared" ref="AC842:AE842" si="3338">AC843</f>
        <v>0</v>
      </c>
      <c r="AD842" s="67">
        <f t="shared" si="3338"/>
        <v>0</v>
      </c>
      <c r="AE842" s="67">
        <f t="shared" si="3338"/>
        <v>0</v>
      </c>
      <c r="AF842" s="67">
        <f t="shared" si="3063"/>
        <v>1030193.0599999999</v>
      </c>
      <c r="AG842" s="67">
        <f t="shared" si="3064"/>
        <v>1081763.42</v>
      </c>
      <c r="AH842" s="67">
        <f t="shared" si="3065"/>
        <v>1124085.31</v>
      </c>
      <c r="AI842" s="67">
        <f t="shared" ref="AI842:AK842" si="3339">AI843</f>
        <v>0</v>
      </c>
      <c r="AJ842" s="67">
        <f t="shared" si="3339"/>
        <v>0</v>
      </c>
      <c r="AK842" s="67">
        <f t="shared" si="3339"/>
        <v>0</v>
      </c>
      <c r="AL842" s="67">
        <f t="shared" si="3067"/>
        <v>1030193.0599999999</v>
      </c>
      <c r="AM842" s="67">
        <f t="shared" si="3068"/>
        <v>1081763.42</v>
      </c>
      <c r="AN842" s="67">
        <f t="shared" si="3069"/>
        <v>1124085.31</v>
      </c>
      <c r="AO842" s="67">
        <f t="shared" ref="AO842:AQ842" si="3340">AO843</f>
        <v>-200000</v>
      </c>
      <c r="AP842" s="67">
        <f t="shared" si="3340"/>
        <v>0</v>
      </c>
      <c r="AQ842" s="67">
        <f t="shared" si="3340"/>
        <v>0</v>
      </c>
      <c r="AR842" s="67">
        <f t="shared" si="3071"/>
        <v>830193.05999999994</v>
      </c>
      <c r="AS842" s="67">
        <f t="shared" si="3072"/>
        <v>1081763.42</v>
      </c>
      <c r="AT842" s="67">
        <f t="shared" si="3073"/>
        <v>1124085.31</v>
      </c>
      <c r="AU842" s="67">
        <f t="shared" ref="AU842:AW842" si="3341">AU843</f>
        <v>-204500</v>
      </c>
      <c r="AV842" s="67">
        <f t="shared" si="3341"/>
        <v>0</v>
      </c>
      <c r="AW842" s="67">
        <f t="shared" si="3341"/>
        <v>0</v>
      </c>
      <c r="AX842" s="67">
        <f t="shared" si="3075"/>
        <v>625693.05999999994</v>
      </c>
      <c r="AY842" s="67">
        <f t="shared" si="3076"/>
        <v>1081763.42</v>
      </c>
      <c r="AZ842" s="67">
        <f t="shared" si="3077"/>
        <v>1124085.31</v>
      </c>
      <c r="BA842" s="67">
        <f t="shared" ref="BA842:BC842" si="3342">BA843</f>
        <v>-26830.670000000002</v>
      </c>
      <c r="BB842" s="67">
        <f t="shared" si="3342"/>
        <v>0</v>
      </c>
      <c r="BC842" s="67">
        <f t="shared" si="3342"/>
        <v>0</v>
      </c>
      <c r="BD842" s="67">
        <f t="shared" si="3079"/>
        <v>598862.3899999999</v>
      </c>
      <c r="BE842" s="67">
        <f t="shared" si="3080"/>
        <v>1081763.42</v>
      </c>
      <c r="BF842" s="67">
        <f t="shared" si="3081"/>
        <v>1124085.31</v>
      </c>
    </row>
    <row r="843" spans="1:59" customFormat="1">
      <c r="A843" s="123"/>
      <c r="B843" s="77" t="s">
        <v>51</v>
      </c>
      <c r="C843" s="40" t="s">
        <v>52</v>
      </c>
      <c r="D843" s="40" t="s">
        <v>21</v>
      </c>
      <c r="E843" s="40" t="s">
        <v>99</v>
      </c>
      <c r="F843" s="40" t="s">
        <v>179</v>
      </c>
      <c r="G843" s="41" t="s">
        <v>49</v>
      </c>
      <c r="H843" s="66">
        <f>1000189.82+20000</f>
        <v>1020189.82</v>
      </c>
      <c r="I843" s="66">
        <f>1097408.27+20000</f>
        <v>1117408.27</v>
      </c>
      <c r="J843" s="66">
        <f>1252241.6+20000</f>
        <v>1272241.6000000001</v>
      </c>
      <c r="K843" s="66">
        <v>10003.24</v>
      </c>
      <c r="L843" s="66">
        <v>-35644.85</v>
      </c>
      <c r="M843" s="66">
        <v>-148156.29</v>
      </c>
      <c r="N843" s="66">
        <f t="shared" si="2931"/>
        <v>1030193.0599999999</v>
      </c>
      <c r="O843" s="66">
        <f t="shared" si="2932"/>
        <v>1081763.42</v>
      </c>
      <c r="P843" s="66">
        <f t="shared" si="2933"/>
        <v>1124085.31</v>
      </c>
      <c r="Q843" s="66"/>
      <c r="R843" s="66"/>
      <c r="S843" s="66"/>
      <c r="T843" s="66">
        <f t="shared" si="3055"/>
        <v>1030193.0599999999</v>
      </c>
      <c r="U843" s="66">
        <f t="shared" si="3056"/>
        <v>1081763.42</v>
      </c>
      <c r="V843" s="66">
        <f t="shared" si="3057"/>
        <v>1124085.31</v>
      </c>
      <c r="W843" s="66"/>
      <c r="X843" s="66"/>
      <c r="Y843" s="66"/>
      <c r="Z843" s="66">
        <f t="shared" si="3059"/>
        <v>1030193.0599999999</v>
      </c>
      <c r="AA843" s="66">
        <f t="shared" si="3060"/>
        <v>1081763.42</v>
      </c>
      <c r="AB843" s="66">
        <f t="shared" si="3061"/>
        <v>1124085.31</v>
      </c>
      <c r="AC843" s="66"/>
      <c r="AD843" s="66"/>
      <c r="AE843" s="66"/>
      <c r="AF843" s="66">
        <f t="shared" si="3063"/>
        <v>1030193.0599999999</v>
      </c>
      <c r="AG843" s="66">
        <f t="shared" si="3064"/>
        <v>1081763.42</v>
      </c>
      <c r="AH843" s="66">
        <f t="shared" si="3065"/>
        <v>1124085.31</v>
      </c>
      <c r="AI843" s="66"/>
      <c r="AJ843" s="66"/>
      <c r="AK843" s="66"/>
      <c r="AL843" s="66">
        <f t="shared" si="3067"/>
        <v>1030193.0599999999</v>
      </c>
      <c r="AM843" s="66">
        <f t="shared" si="3068"/>
        <v>1081763.42</v>
      </c>
      <c r="AN843" s="66">
        <f t="shared" si="3069"/>
        <v>1124085.31</v>
      </c>
      <c r="AO843" s="66">
        <v>-200000</v>
      </c>
      <c r="AP843" s="66"/>
      <c r="AQ843" s="66"/>
      <c r="AR843" s="66">
        <f t="shared" si="3071"/>
        <v>830193.05999999994</v>
      </c>
      <c r="AS843" s="66">
        <f t="shared" si="3072"/>
        <v>1081763.42</v>
      </c>
      <c r="AT843" s="66">
        <f t="shared" si="3073"/>
        <v>1124085.31</v>
      </c>
      <c r="AU843" s="66">
        <v>-204500</v>
      </c>
      <c r="AV843" s="66"/>
      <c r="AW843" s="66"/>
      <c r="AX843" s="66">
        <f t="shared" si="3075"/>
        <v>625693.05999999994</v>
      </c>
      <c r="AY843" s="66">
        <f t="shared" si="3076"/>
        <v>1081763.42</v>
      </c>
      <c r="AZ843" s="66">
        <f t="shared" si="3077"/>
        <v>1124085.31</v>
      </c>
      <c r="BA843" s="66">
        <v>-26830.670000000002</v>
      </c>
      <c r="BB843" s="66"/>
      <c r="BC843" s="66"/>
      <c r="BD843" s="66">
        <f t="shared" si="3079"/>
        <v>598862.3899999999</v>
      </c>
      <c r="BE843" s="66">
        <f t="shared" si="3080"/>
        <v>1081763.42</v>
      </c>
      <c r="BF843" s="66">
        <f t="shared" si="3081"/>
        <v>1124085.31</v>
      </c>
    </row>
    <row r="844" spans="1:59" ht="25.5">
      <c r="A844" s="123"/>
      <c r="B844" s="136" t="s">
        <v>207</v>
      </c>
      <c r="C844" s="40" t="s">
        <v>52</v>
      </c>
      <c r="D844" s="40" t="s">
        <v>21</v>
      </c>
      <c r="E844" s="40" t="s">
        <v>99</v>
      </c>
      <c r="F844" s="40" t="s">
        <v>179</v>
      </c>
      <c r="G844" s="41" t="s">
        <v>32</v>
      </c>
      <c r="H844" s="67">
        <f>H845</f>
        <v>175000</v>
      </c>
      <c r="I844" s="67">
        <f t="shared" ref="I844:M844" si="3343">I845</f>
        <v>175000</v>
      </c>
      <c r="J844" s="67">
        <f t="shared" si="3343"/>
        <v>175000</v>
      </c>
      <c r="K844" s="67">
        <f t="shared" si="3343"/>
        <v>0</v>
      </c>
      <c r="L844" s="67">
        <f t="shared" si="3343"/>
        <v>0</v>
      </c>
      <c r="M844" s="67">
        <f t="shared" si="3343"/>
        <v>0</v>
      </c>
      <c r="N844" s="67">
        <f t="shared" si="2931"/>
        <v>175000</v>
      </c>
      <c r="O844" s="67">
        <f t="shared" si="2932"/>
        <v>175000</v>
      </c>
      <c r="P844" s="67">
        <f t="shared" si="2933"/>
        <v>175000</v>
      </c>
      <c r="Q844" s="67">
        <f t="shared" ref="Q844:S844" si="3344">Q845</f>
        <v>0</v>
      </c>
      <c r="R844" s="67">
        <f t="shared" si="3344"/>
        <v>0</v>
      </c>
      <c r="S844" s="67">
        <f t="shared" si="3344"/>
        <v>0</v>
      </c>
      <c r="T844" s="67">
        <f t="shared" si="3055"/>
        <v>175000</v>
      </c>
      <c r="U844" s="67">
        <f t="shared" si="3056"/>
        <v>175000</v>
      </c>
      <c r="V844" s="67">
        <f t="shared" si="3057"/>
        <v>175000</v>
      </c>
      <c r="W844" s="67">
        <f t="shared" ref="W844:Y844" si="3345">W845</f>
        <v>0</v>
      </c>
      <c r="X844" s="67">
        <f t="shared" si="3345"/>
        <v>0</v>
      </c>
      <c r="Y844" s="67">
        <f t="shared" si="3345"/>
        <v>0</v>
      </c>
      <c r="Z844" s="67">
        <f t="shared" si="3059"/>
        <v>175000</v>
      </c>
      <c r="AA844" s="67">
        <f t="shared" si="3060"/>
        <v>175000</v>
      </c>
      <c r="AB844" s="67">
        <f t="shared" si="3061"/>
        <v>175000</v>
      </c>
      <c r="AC844" s="67">
        <f t="shared" ref="AC844:AE844" si="3346">AC845</f>
        <v>0</v>
      </c>
      <c r="AD844" s="67">
        <f t="shared" si="3346"/>
        <v>0</v>
      </c>
      <c r="AE844" s="67">
        <f t="shared" si="3346"/>
        <v>0</v>
      </c>
      <c r="AF844" s="67">
        <f t="shared" si="3063"/>
        <v>175000</v>
      </c>
      <c r="AG844" s="67">
        <f t="shared" si="3064"/>
        <v>175000</v>
      </c>
      <c r="AH844" s="67">
        <f t="shared" si="3065"/>
        <v>175000</v>
      </c>
      <c r="AI844" s="67">
        <f t="shared" ref="AI844:AK844" si="3347">AI845</f>
        <v>0</v>
      </c>
      <c r="AJ844" s="67">
        <f t="shared" si="3347"/>
        <v>0</v>
      </c>
      <c r="AK844" s="67">
        <f t="shared" si="3347"/>
        <v>0</v>
      </c>
      <c r="AL844" s="67">
        <f t="shared" si="3067"/>
        <v>175000</v>
      </c>
      <c r="AM844" s="67">
        <f t="shared" si="3068"/>
        <v>175000</v>
      </c>
      <c r="AN844" s="67">
        <f t="shared" si="3069"/>
        <v>175000</v>
      </c>
      <c r="AO844" s="67">
        <f t="shared" ref="AO844:AQ844" si="3348">AO845</f>
        <v>200000</v>
      </c>
      <c r="AP844" s="67">
        <f t="shared" si="3348"/>
        <v>0</v>
      </c>
      <c r="AQ844" s="67">
        <f t="shared" si="3348"/>
        <v>0</v>
      </c>
      <c r="AR844" s="67">
        <f t="shared" si="3071"/>
        <v>375000</v>
      </c>
      <c r="AS844" s="67">
        <f t="shared" si="3072"/>
        <v>175000</v>
      </c>
      <c r="AT844" s="67">
        <f t="shared" si="3073"/>
        <v>175000</v>
      </c>
      <c r="AU844" s="67">
        <f t="shared" ref="AU844:AW844" si="3349">AU845</f>
        <v>30000</v>
      </c>
      <c r="AV844" s="67">
        <f t="shared" si="3349"/>
        <v>0</v>
      </c>
      <c r="AW844" s="67">
        <f t="shared" si="3349"/>
        <v>0</v>
      </c>
      <c r="AX844" s="67">
        <f t="shared" si="3075"/>
        <v>405000</v>
      </c>
      <c r="AY844" s="67">
        <f t="shared" si="3076"/>
        <v>175000</v>
      </c>
      <c r="AZ844" s="67">
        <f t="shared" si="3077"/>
        <v>175000</v>
      </c>
      <c r="BA844" s="67">
        <f t="shared" ref="BA844:BC844" si="3350">BA845</f>
        <v>26830.67</v>
      </c>
      <c r="BB844" s="67">
        <f t="shared" si="3350"/>
        <v>0</v>
      </c>
      <c r="BC844" s="67">
        <f t="shared" si="3350"/>
        <v>0</v>
      </c>
      <c r="BD844" s="67">
        <f t="shared" si="3079"/>
        <v>431830.67</v>
      </c>
      <c r="BE844" s="67">
        <f t="shared" si="3080"/>
        <v>175000</v>
      </c>
      <c r="BF844" s="67">
        <f t="shared" si="3081"/>
        <v>175000</v>
      </c>
    </row>
    <row r="845" spans="1:59" ht="25.5">
      <c r="A845" s="193"/>
      <c r="B845" s="77" t="s">
        <v>34</v>
      </c>
      <c r="C845" s="40" t="s">
        <v>52</v>
      </c>
      <c r="D845" s="40" t="s">
        <v>21</v>
      </c>
      <c r="E845" s="40" t="s">
        <v>99</v>
      </c>
      <c r="F845" s="40" t="s">
        <v>179</v>
      </c>
      <c r="G845" s="41" t="s">
        <v>33</v>
      </c>
      <c r="H845" s="66">
        <v>175000</v>
      </c>
      <c r="I845" s="66">
        <v>175000</v>
      </c>
      <c r="J845" s="66">
        <v>175000</v>
      </c>
      <c r="K845" s="66"/>
      <c r="L845" s="66"/>
      <c r="M845" s="66"/>
      <c r="N845" s="66">
        <f t="shared" si="2931"/>
        <v>175000</v>
      </c>
      <c r="O845" s="66">
        <f t="shared" si="2932"/>
        <v>175000</v>
      </c>
      <c r="P845" s="66">
        <f t="shared" si="2933"/>
        <v>175000</v>
      </c>
      <c r="Q845" s="66"/>
      <c r="R845" s="66"/>
      <c r="S845" s="66"/>
      <c r="T845" s="66">
        <f t="shared" si="3055"/>
        <v>175000</v>
      </c>
      <c r="U845" s="66">
        <f t="shared" si="3056"/>
        <v>175000</v>
      </c>
      <c r="V845" s="66">
        <f t="shared" si="3057"/>
        <v>175000</v>
      </c>
      <c r="W845" s="66"/>
      <c r="X845" s="66"/>
      <c r="Y845" s="66"/>
      <c r="Z845" s="66">
        <f t="shared" si="3059"/>
        <v>175000</v>
      </c>
      <c r="AA845" s="66">
        <f t="shared" si="3060"/>
        <v>175000</v>
      </c>
      <c r="AB845" s="66">
        <f t="shared" si="3061"/>
        <v>175000</v>
      </c>
      <c r="AC845" s="66"/>
      <c r="AD845" s="66"/>
      <c r="AE845" s="66"/>
      <c r="AF845" s="66">
        <f t="shared" si="3063"/>
        <v>175000</v>
      </c>
      <c r="AG845" s="66">
        <f t="shared" si="3064"/>
        <v>175000</v>
      </c>
      <c r="AH845" s="66">
        <f t="shared" si="3065"/>
        <v>175000</v>
      </c>
      <c r="AI845" s="66"/>
      <c r="AJ845" s="66"/>
      <c r="AK845" s="66"/>
      <c r="AL845" s="66">
        <f t="shared" si="3067"/>
        <v>175000</v>
      </c>
      <c r="AM845" s="66">
        <f t="shared" si="3068"/>
        <v>175000</v>
      </c>
      <c r="AN845" s="66">
        <f t="shared" si="3069"/>
        <v>175000</v>
      </c>
      <c r="AO845" s="66">
        <v>200000</v>
      </c>
      <c r="AP845" s="66"/>
      <c r="AQ845" s="66"/>
      <c r="AR845" s="66">
        <f t="shared" si="3071"/>
        <v>375000</v>
      </c>
      <c r="AS845" s="66">
        <f t="shared" si="3072"/>
        <v>175000</v>
      </c>
      <c r="AT845" s="66">
        <f t="shared" si="3073"/>
        <v>175000</v>
      </c>
      <c r="AU845" s="66">
        <v>30000</v>
      </c>
      <c r="AV845" s="66"/>
      <c r="AW845" s="66"/>
      <c r="AX845" s="66">
        <f t="shared" si="3075"/>
        <v>405000</v>
      </c>
      <c r="AY845" s="66">
        <f t="shared" si="3076"/>
        <v>175000</v>
      </c>
      <c r="AZ845" s="66">
        <f t="shared" si="3077"/>
        <v>175000</v>
      </c>
      <c r="BA845" s="66">
        <v>26830.67</v>
      </c>
      <c r="BB845" s="66"/>
      <c r="BC845" s="66"/>
      <c r="BD845" s="66">
        <f t="shared" si="3079"/>
        <v>431830.67</v>
      </c>
      <c r="BE845" s="66">
        <f t="shared" si="3080"/>
        <v>175000</v>
      </c>
      <c r="BF845" s="66">
        <f t="shared" si="3081"/>
        <v>175000</v>
      </c>
    </row>
    <row r="846" spans="1:59">
      <c r="A846" s="171"/>
      <c r="B846" s="172" t="s">
        <v>322</v>
      </c>
      <c r="C846" s="197"/>
      <c r="D846" s="198"/>
      <c r="E846" s="198"/>
      <c r="F846" s="198"/>
      <c r="G846" s="199"/>
      <c r="H846" s="200"/>
      <c r="I846" s="173">
        <v>16087000</v>
      </c>
      <c r="J846" s="173">
        <v>32828000</v>
      </c>
      <c r="K846" s="200"/>
      <c r="L846" s="173"/>
      <c r="M846" s="173"/>
      <c r="N846" s="200">
        <f t="shared" si="2931"/>
        <v>0</v>
      </c>
      <c r="O846" s="173">
        <f t="shared" si="2932"/>
        <v>16087000</v>
      </c>
      <c r="P846" s="173">
        <f t="shared" si="2933"/>
        <v>32828000</v>
      </c>
      <c r="Q846" s="200"/>
      <c r="R846" s="173"/>
      <c r="S846" s="173"/>
      <c r="T846" s="200">
        <f t="shared" si="3055"/>
        <v>0</v>
      </c>
      <c r="U846" s="173">
        <f t="shared" si="3056"/>
        <v>16087000</v>
      </c>
      <c r="V846" s="173">
        <f t="shared" si="3057"/>
        <v>32828000</v>
      </c>
      <c r="W846" s="200"/>
      <c r="X846" s="173"/>
      <c r="Y846" s="173"/>
      <c r="Z846" s="200">
        <f t="shared" si="3059"/>
        <v>0</v>
      </c>
      <c r="AA846" s="173">
        <f t="shared" si="3060"/>
        <v>16087000</v>
      </c>
      <c r="AB846" s="173">
        <f t="shared" si="3061"/>
        <v>32828000</v>
      </c>
      <c r="AC846" s="200"/>
      <c r="AD846" s="173"/>
      <c r="AE846" s="173"/>
      <c r="AF846" s="200">
        <f t="shared" si="3063"/>
        <v>0</v>
      </c>
      <c r="AG846" s="173">
        <f t="shared" si="3064"/>
        <v>16087000</v>
      </c>
      <c r="AH846" s="173">
        <f t="shared" si="3065"/>
        <v>32828000</v>
      </c>
      <c r="AI846" s="200"/>
      <c r="AJ846" s="173"/>
      <c r="AK846" s="173"/>
      <c r="AL846" s="200">
        <f t="shared" si="3067"/>
        <v>0</v>
      </c>
      <c r="AM846" s="173">
        <f t="shared" si="3068"/>
        <v>16087000</v>
      </c>
      <c r="AN846" s="173">
        <f t="shared" si="3069"/>
        <v>32828000</v>
      </c>
      <c r="AO846" s="200"/>
      <c r="AP846" s="173"/>
      <c r="AQ846" s="173"/>
      <c r="AR846" s="200">
        <f t="shared" si="3071"/>
        <v>0</v>
      </c>
      <c r="AS846" s="173">
        <f t="shared" si="3072"/>
        <v>16087000</v>
      </c>
      <c r="AT846" s="173">
        <f t="shared" si="3073"/>
        <v>32828000</v>
      </c>
      <c r="AU846" s="200"/>
      <c r="AV846" s="173"/>
      <c r="AW846" s="173"/>
      <c r="AX846" s="200">
        <f t="shared" si="3075"/>
        <v>0</v>
      </c>
      <c r="AY846" s="173">
        <f t="shared" si="3076"/>
        <v>16087000</v>
      </c>
      <c r="AZ846" s="173">
        <f t="shared" si="3077"/>
        <v>32828000</v>
      </c>
      <c r="BA846" s="200"/>
      <c r="BB846" s="173"/>
      <c r="BC846" s="173"/>
      <c r="BD846" s="200">
        <f t="shared" si="3079"/>
        <v>0</v>
      </c>
      <c r="BE846" s="173">
        <f t="shared" si="3080"/>
        <v>16087000</v>
      </c>
      <c r="BF846" s="173">
        <f t="shared" si="3081"/>
        <v>32828000</v>
      </c>
    </row>
    <row r="847" spans="1:59" ht="16.5">
      <c r="B847" s="54" t="s">
        <v>18</v>
      </c>
      <c r="C847" s="55"/>
      <c r="D847" s="21"/>
      <c r="E847" s="21"/>
      <c r="F847" s="22"/>
      <c r="G847" s="23"/>
      <c r="H847" s="68">
        <f>SUM(H15+H681)</f>
        <v>975148001.94000006</v>
      </c>
      <c r="I847" s="68">
        <f>SUM(I15+I681+I846)</f>
        <v>900335165.51999998</v>
      </c>
      <c r="J847" s="68">
        <f>SUM(J15+J681+J846)</f>
        <v>922464352.68000007</v>
      </c>
      <c r="K847" s="68">
        <f>SUM(K15+K681+K846)</f>
        <v>101114287.67</v>
      </c>
      <c r="L847" s="68">
        <f>SUM(L15+L681+L846)</f>
        <v>771777.15999999992</v>
      </c>
      <c r="M847" s="68">
        <f>SUM(M15+M681+M846)</f>
        <v>-1690538.9500000002</v>
      </c>
      <c r="N847" s="68">
        <f t="shared" si="2931"/>
        <v>1076262289.6100001</v>
      </c>
      <c r="O847" s="68">
        <f t="shared" si="2932"/>
        <v>901106942.67999995</v>
      </c>
      <c r="P847" s="68">
        <f t="shared" si="2933"/>
        <v>920773813.73000002</v>
      </c>
      <c r="Q847" s="68">
        <f>SUM(Q15+Q681+Q846)</f>
        <v>136145032.75999999</v>
      </c>
      <c r="R847" s="68">
        <f>SUM(R15+R681+R846)</f>
        <v>293866.65999999997</v>
      </c>
      <c r="S847" s="68">
        <f>SUM(S15+S681+S846)</f>
        <v>278194.39</v>
      </c>
      <c r="T847" s="68">
        <f t="shared" si="3055"/>
        <v>1212407322.3700001</v>
      </c>
      <c r="U847" s="68">
        <f t="shared" si="3056"/>
        <v>901400809.33999991</v>
      </c>
      <c r="V847" s="68">
        <f t="shared" si="3057"/>
        <v>921052008.12</v>
      </c>
      <c r="W847" s="68">
        <f>SUM(W15+W681+W846)</f>
        <v>75806876.459999993</v>
      </c>
      <c r="X847" s="68">
        <f>SUM(X15+X681+X846)</f>
        <v>0</v>
      </c>
      <c r="Y847" s="68">
        <f>SUM(Y15+Y681+Y846)</f>
        <v>-3805094.26</v>
      </c>
      <c r="Z847" s="68">
        <f t="shared" si="3059"/>
        <v>1288214198.8300002</v>
      </c>
      <c r="AA847" s="68">
        <f t="shared" si="3060"/>
        <v>901400809.33999991</v>
      </c>
      <c r="AB847" s="68">
        <f t="shared" si="3061"/>
        <v>917246913.86000001</v>
      </c>
      <c r="AC847" s="68">
        <f>SUM(AC15+AC681+AC846)</f>
        <v>-37314472.379999995</v>
      </c>
      <c r="AD847" s="68">
        <f>SUM(AD15+AD681+AD846)</f>
        <v>1598897.66</v>
      </c>
      <c r="AE847" s="68">
        <f>SUM(AE15+AE681+AE846)</f>
        <v>1598897.66</v>
      </c>
      <c r="AF847" s="68">
        <f t="shared" si="3063"/>
        <v>1250899726.4500003</v>
      </c>
      <c r="AG847" s="68">
        <f t="shared" si="3064"/>
        <v>902999706.99999988</v>
      </c>
      <c r="AH847" s="68">
        <f t="shared" si="3065"/>
        <v>918845811.51999998</v>
      </c>
      <c r="AI847" s="68">
        <f>SUM(AI15+AI681+AI846)</f>
        <v>22649030.440000001</v>
      </c>
      <c r="AJ847" s="68">
        <f>SUM(AJ15+AJ681+AJ846)</f>
        <v>0</v>
      </c>
      <c r="AK847" s="68">
        <f>SUM(AK15+AK681+AK846)</f>
        <v>0</v>
      </c>
      <c r="AL847" s="68">
        <f t="shared" si="3067"/>
        <v>1273548756.8900003</v>
      </c>
      <c r="AM847" s="68">
        <f t="shared" si="3068"/>
        <v>902999706.99999988</v>
      </c>
      <c r="AN847" s="68">
        <f t="shared" si="3069"/>
        <v>918845811.51999998</v>
      </c>
      <c r="AO847" s="68">
        <f>SUM(AO15+AO681+AO846)</f>
        <v>9064607.2800000012</v>
      </c>
      <c r="AP847" s="68">
        <f>SUM(AP15+AP681+AP846)</f>
        <v>0</v>
      </c>
      <c r="AQ847" s="68">
        <f>SUM(AQ15+AQ681+AQ846)</f>
        <v>0</v>
      </c>
      <c r="AR847" s="68">
        <f t="shared" si="3071"/>
        <v>1282613364.1700003</v>
      </c>
      <c r="AS847" s="68">
        <f t="shared" si="3072"/>
        <v>902999706.99999988</v>
      </c>
      <c r="AT847" s="68">
        <f t="shared" si="3073"/>
        <v>918845811.51999998</v>
      </c>
      <c r="AU847" s="68">
        <f>SUM(AU15+AU681+AU846)</f>
        <v>-952105.5700000003</v>
      </c>
      <c r="AV847" s="68">
        <f>SUM(AV15+AV681+AV846)</f>
        <v>0</v>
      </c>
      <c r="AW847" s="68">
        <f>SUM(AW15+AW681+AW846)</f>
        <v>0</v>
      </c>
      <c r="AX847" s="68">
        <f t="shared" si="3075"/>
        <v>1281661258.6000004</v>
      </c>
      <c r="AY847" s="68">
        <f t="shared" si="3076"/>
        <v>902999706.99999988</v>
      </c>
      <c r="AZ847" s="68">
        <f t="shared" si="3077"/>
        <v>918845811.51999998</v>
      </c>
      <c r="BA847" s="68">
        <f>SUM(BA15+BA681+BA846)</f>
        <v>-37048392.5</v>
      </c>
      <c r="BB847" s="68">
        <f>SUM(BB15+BB681+BB846)</f>
        <v>0</v>
      </c>
      <c r="BC847" s="68">
        <f>SUM(BC15+BC681+BC846)</f>
        <v>0</v>
      </c>
      <c r="BD847" s="68">
        <f t="shared" si="3079"/>
        <v>1244612866.1000004</v>
      </c>
      <c r="BE847" s="68">
        <f t="shared" si="3080"/>
        <v>902999706.99999988</v>
      </c>
      <c r="BF847" s="68">
        <f t="shared" si="3081"/>
        <v>918845811.51999998</v>
      </c>
      <c r="BG847" s="2" t="s">
        <v>333</v>
      </c>
    </row>
    <row r="848" spans="1:59">
      <c r="F848" s="24"/>
      <c r="G848" s="24"/>
    </row>
    <row r="849" spans="53:53">
      <c r="BA849" s="256">
        <f>[1]ведомств!$BC$2479</f>
        <v>-37048392.5</v>
      </c>
    </row>
  </sheetData>
  <mergeCells count="51">
    <mergeCell ref="B11:G11"/>
    <mergeCell ref="K11:P11"/>
    <mergeCell ref="Q11:V11"/>
    <mergeCell ref="AC11:AH11"/>
    <mergeCell ref="W11:AB11"/>
    <mergeCell ref="A502:A504"/>
    <mergeCell ref="K12:M12"/>
    <mergeCell ref="N12:P12"/>
    <mergeCell ref="H12:J12"/>
    <mergeCell ref="A260:A274"/>
    <mergeCell ref="A99:A110"/>
    <mergeCell ref="A134:A141"/>
    <mergeCell ref="A18:A38"/>
    <mergeCell ref="A118:A125"/>
    <mergeCell ref="A43:A81"/>
    <mergeCell ref="A12:A13"/>
    <mergeCell ref="B12:B13"/>
    <mergeCell ref="C12:F13"/>
    <mergeCell ref="G12:G13"/>
    <mergeCell ref="AL12:AN12"/>
    <mergeCell ref="AC12:AE12"/>
    <mergeCell ref="AF12:AH12"/>
    <mergeCell ref="A590:A592"/>
    <mergeCell ref="A290:A310"/>
    <mergeCell ref="A437:A439"/>
    <mergeCell ref="A397:A399"/>
    <mergeCell ref="A313:A315"/>
    <mergeCell ref="A368:A370"/>
    <mergeCell ref="A585:A587"/>
    <mergeCell ref="A530:A536"/>
    <mergeCell ref="A480:A484"/>
    <mergeCell ref="A497:A499"/>
    <mergeCell ref="A515:A517"/>
    <mergeCell ref="A379:A386"/>
    <mergeCell ref="A149:A169"/>
    <mergeCell ref="BA11:BF11"/>
    <mergeCell ref="BA12:BC12"/>
    <mergeCell ref="BD12:BF12"/>
    <mergeCell ref="A10:BF10"/>
    <mergeCell ref="AU11:AZ11"/>
    <mergeCell ref="AU12:AW12"/>
    <mergeCell ref="AX12:AZ12"/>
    <mergeCell ref="AO11:AT11"/>
    <mergeCell ref="AO12:AQ12"/>
    <mergeCell ref="AR12:AT12"/>
    <mergeCell ref="W12:Y12"/>
    <mergeCell ref="Z12:AB12"/>
    <mergeCell ref="Q12:S12"/>
    <mergeCell ref="T12:V12"/>
    <mergeCell ref="AI11:AN11"/>
    <mergeCell ref="AI12:AK12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2023-10-19T09:06:45Z</cp:lastPrinted>
  <dcterms:created xsi:type="dcterms:W3CDTF">2010-03-22T07:46:53Z</dcterms:created>
  <dcterms:modified xsi:type="dcterms:W3CDTF">2023-12-22T08:02:15Z</dcterms:modified>
</cp:coreProperties>
</file>